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48" windowWidth="15180" windowHeight="8580" tabRatio="794" activeTab="1"/>
  </bookViews>
  <sheets>
    <sheet name="Variance" sheetId="13" r:id="rId1"/>
    <sheet name="Consol Summary" sheetId="12" r:id="rId2"/>
    <sheet name="WC Summ" sheetId="17" r:id="rId3"/>
    <sheet name="WC MO" sheetId="15" r:id="rId4"/>
    <sheet name="WC YTD" sheetId="16" r:id="rId5"/>
    <sheet name="WH Summ" sheetId="18" r:id="rId6"/>
    <sheet name="WH MO" sheetId="19" r:id="rId7"/>
    <sheet name="WH YTD" sheetId="20" r:id="rId8"/>
    <sheet name="Gl Summ" sheetId="5" r:id="rId9"/>
    <sheet name="Gl MO" sheetId="1" r:id="rId10"/>
    <sheet name="Gl YTD" sheetId="14" r:id="rId11"/>
  </sheets>
  <definedNames>
    <definedName name="_xlnm.Print_Area" localSheetId="9">'Gl MO'!$A$1:$V$207</definedName>
    <definedName name="_xlnm.Print_Area" localSheetId="8">'Gl Summ'!$A$1:$N$68</definedName>
    <definedName name="_xlnm.Print_Area" localSheetId="10">'Gl YTD'!$A$1:$M$207</definedName>
    <definedName name="_xlnm.Print_Area" localSheetId="3">'WC MO'!$A$1:$V$207</definedName>
    <definedName name="_xlnm.Print_Area" localSheetId="2">'WC Summ'!$A$1:$N$68</definedName>
    <definedName name="_xlnm.Print_Area" localSheetId="4">'WC YTD'!$A$1:$M$207</definedName>
    <definedName name="_xlnm.Print_Area" localSheetId="6">'WH MO'!$A$1:$V$207</definedName>
    <definedName name="_xlnm.Print_Area" localSheetId="5">'WH Summ'!$A$1:$N$68</definedName>
    <definedName name="_xlnm.Print_Area" localSheetId="7">'WH YTD'!$A$1:$M$207</definedName>
  </definedNames>
  <calcPr calcId="0"/>
</workbook>
</file>

<file path=xl/calcChain.xml><?xml version="1.0" encoding="utf-8"?>
<calcChain xmlns="http://schemas.openxmlformats.org/spreadsheetml/2006/main">
  <c r="A2" i="12" l="1"/>
  <c r="A5" i="12"/>
  <c r="A6" i="12"/>
  <c r="B9" i="12"/>
  <c r="C9" i="12"/>
  <c r="D9" i="12"/>
  <c r="F9" i="12"/>
  <c r="G9" i="12"/>
  <c r="H9" i="12"/>
  <c r="B11" i="12"/>
  <c r="C11" i="12"/>
  <c r="D11" i="12"/>
  <c r="F11" i="12"/>
  <c r="G11" i="12"/>
  <c r="H11" i="12"/>
  <c r="J11" i="12"/>
  <c r="K11" i="12"/>
  <c r="L11" i="12"/>
  <c r="B15" i="12"/>
  <c r="C15" i="12"/>
  <c r="D15" i="12"/>
  <c r="F15" i="12"/>
  <c r="G15" i="12"/>
  <c r="H15" i="12"/>
  <c r="J15" i="12"/>
  <c r="K15" i="12"/>
  <c r="L15" i="12"/>
  <c r="B16" i="12"/>
  <c r="C16" i="12"/>
  <c r="D16" i="12"/>
  <c r="F16" i="12"/>
  <c r="G16" i="12"/>
  <c r="H16" i="12"/>
  <c r="J16" i="12"/>
  <c r="K16" i="12"/>
  <c r="L16" i="12"/>
  <c r="B17" i="12"/>
  <c r="C17" i="12"/>
  <c r="D17" i="12"/>
  <c r="F17" i="12"/>
  <c r="G17" i="12"/>
  <c r="H17" i="12"/>
  <c r="J17" i="12"/>
  <c r="K17" i="12"/>
  <c r="L17" i="12"/>
  <c r="B18" i="12"/>
  <c r="C18" i="12"/>
  <c r="D18" i="12"/>
  <c r="F18" i="12"/>
  <c r="G18" i="12"/>
  <c r="H18" i="12"/>
  <c r="J18" i="12"/>
  <c r="K18" i="12"/>
  <c r="L18" i="12"/>
  <c r="B19" i="12"/>
  <c r="C19" i="12"/>
  <c r="D19" i="12"/>
  <c r="F19" i="12"/>
  <c r="G19" i="12"/>
  <c r="H19" i="12"/>
  <c r="J19" i="12"/>
  <c r="K19" i="12"/>
  <c r="L19" i="12"/>
  <c r="B20" i="12"/>
  <c r="C20" i="12"/>
  <c r="D20" i="12"/>
  <c r="F20" i="12"/>
  <c r="G20" i="12"/>
  <c r="H20" i="12"/>
  <c r="J20" i="12"/>
  <c r="K20" i="12"/>
  <c r="L20" i="12"/>
  <c r="B21" i="12"/>
  <c r="C21" i="12"/>
  <c r="D21" i="12"/>
  <c r="F21" i="12"/>
  <c r="G21" i="12"/>
  <c r="H21" i="12"/>
  <c r="J21" i="12"/>
  <c r="K21" i="12"/>
  <c r="L21" i="12"/>
  <c r="B22" i="12"/>
  <c r="C22" i="12"/>
  <c r="D22" i="12"/>
  <c r="F22" i="12"/>
  <c r="G22" i="12"/>
  <c r="H22" i="12"/>
  <c r="J22" i="12"/>
  <c r="K22" i="12"/>
  <c r="L22" i="12"/>
  <c r="B23" i="12"/>
  <c r="C23" i="12"/>
  <c r="D23" i="12"/>
  <c r="F23" i="12"/>
  <c r="G23" i="12"/>
  <c r="H23" i="12"/>
  <c r="J23" i="12"/>
  <c r="K23" i="12"/>
  <c r="L23" i="12"/>
  <c r="B24" i="12"/>
  <c r="C24" i="12"/>
  <c r="D24" i="12"/>
  <c r="F24" i="12"/>
  <c r="G24" i="12"/>
  <c r="H24" i="12"/>
  <c r="J24" i="12"/>
  <c r="K24" i="12"/>
  <c r="L24" i="12"/>
  <c r="B25" i="12"/>
  <c r="C25" i="12"/>
  <c r="D25" i="12"/>
  <c r="F25" i="12"/>
  <c r="G25" i="12"/>
  <c r="H25" i="12"/>
  <c r="J25" i="12"/>
  <c r="K25" i="12"/>
  <c r="L25" i="12"/>
  <c r="B26" i="12"/>
  <c r="C26" i="12"/>
  <c r="D26" i="12"/>
  <c r="F26" i="12"/>
  <c r="G26" i="12"/>
  <c r="H26" i="12"/>
  <c r="J26" i="12"/>
  <c r="K26" i="12"/>
  <c r="L26" i="12"/>
  <c r="B27" i="12"/>
  <c r="C27" i="12"/>
  <c r="D27" i="12"/>
  <c r="F27" i="12"/>
  <c r="G27" i="12"/>
  <c r="H27" i="12"/>
  <c r="J27" i="12"/>
  <c r="K27" i="12"/>
  <c r="L27" i="12"/>
  <c r="B28" i="12"/>
  <c r="C28" i="12"/>
  <c r="D28" i="12"/>
  <c r="F28" i="12"/>
  <c r="G28" i="12"/>
  <c r="H28" i="12"/>
  <c r="J28" i="12"/>
  <c r="K28" i="12"/>
  <c r="L28" i="12"/>
  <c r="B29" i="12"/>
  <c r="C29" i="12"/>
  <c r="D29" i="12"/>
  <c r="F29" i="12"/>
  <c r="G29" i="12"/>
  <c r="H29" i="12"/>
  <c r="J29" i="12"/>
  <c r="K29" i="12"/>
  <c r="L29" i="12"/>
  <c r="B30" i="12"/>
  <c r="C30" i="12"/>
  <c r="D30" i="12"/>
  <c r="F30" i="12"/>
  <c r="G30" i="12"/>
  <c r="H30" i="12"/>
  <c r="J30" i="12"/>
  <c r="K30" i="12"/>
  <c r="L30" i="12"/>
  <c r="B31" i="12"/>
  <c r="C31" i="12"/>
  <c r="D31" i="12"/>
  <c r="F31" i="12"/>
  <c r="G31" i="12"/>
  <c r="H31" i="12"/>
  <c r="J31" i="12"/>
  <c r="K31" i="12"/>
  <c r="L31" i="12"/>
  <c r="B32" i="12"/>
  <c r="C32" i="12"/>
  <c r="D32" i="12"/>
  <c r="F32" i="12"/>
  <c r="G32" i="12"/>
  <c r="H32" i="12"/>
  <c r="J32" i="12"/>
  <c r="K32" i="12"/>
  <c r="L32" i="12"/>
  <c r="B33" i="12"/>
  <c r="C33" i="12"/>
  <c r="D33" i="12"/>
  <c r="F33" i="12"/>
  <c r="G33" i="12"/>
  <c r="H33" i="12"/>
  <c r="J33" i="12"/>
  <c r="K33" i="12"/>
  <c r="L33" i="12"/>
  <c r="B34" i="12"/>
  <c r="C34" i="12"/>
  <c r="D34" i="12"/>
  <c r="F34" i="12"/>
  <c r="G34" i="12"/>
  <c r="H34" i="12"/>
  <c r="J34" i="12"/>
  <c r="K34" i="12"/>
  <c r="L34" i="12"/>
  <c r="B35" i="12"/>
  <c r="C35" i="12"/>
  <c r="D35" i="12"/>
  <c r="F35" i="12"/>
  <c r="G35" i="12"/>
  <c r="H35" i="12"/>
  <c r="J35" i="12"/>
  <c r="K35" i="12"/>
  <c r="L35" i="12"/>
  <c r="B36" i="12"/>
  <c r="C36" i="12"/>
  <c r="D36" i="12"/>
  <c r="F36" i="12"/>
  <c r="G36" i="12"/>
  <c r="H36" i="12"/>
  <c r="J36" i="12"/>
  <c r="K36" i="12"/>
  <c r="L36" i="12"/>
  <c r="B37" i="12"/>
  <c r="C37" i="12"/>
  <c r="D37" i="12"/>
  <c r="F37" i="12"/>
  <c r="G37" i="12"/>
  <c r="H37" i="12"/>
  <c r="J37" i="12"/>
  <c r="K37" i="12"/>
  <c r="L37" i="12"/>
  <c r="B38" i="12"/>
  <c r="C38" i="12"/>
  <c r="D38" i="12"/>
  <c r="F38" i="12"/>
  <c r="G38" i="12"/>
  <c r="H38" i="12"/>
  <c r="J38" i="12"/>
  <c r="K38" i="12"/>
  <c r="L38" i="12"/>
  <c r="B39" i="12"/>
  <c r="C39" i="12"/>
  <c r="D39" i="12"/>
  <c r="F39" i="12"/>
  <c r="G39" i="12"/>
  <c r="H39" i="12"/>
  <c r="J39" i="12"/>
  <c r="K39" i="12"/>
  <c r="L39" i="12"/>
  <c r="B40" i="12"/>
  <c r="C40" i="12"/>
  <c r="D40" i="12"/>
  <c r="F40" i="12"/>
  <c r="G40" i="12"/>
  <c r="H40" i="12"/>
  <c r="J40" i="12"/>
  <c r="K40" i="12"/>
  <c r="L40" i="12"/>
  <c r="B41" i="12"/>
  <c r="C41" i="12"/>
  <c r="D41" i="12"/>
  <c r="F41" i="12"/>
  <c r="G41" i="12"/>
  <c r="H41" i="12"/>
  <c r="J41" i="12"/>
  <c r="K41" i="12"/>
  <c r="L41" i="12"/>
  <c r="B43" i="12"/>
  <c r="C43" i="12"/>
  <c r="D43" i="12"/>
  <c r="F43" i="12"/>
  <c r="G43" i="12"/>
  <c r="H43" i="12"/>
  <c r="J43" i="12"/>
  <c r="K43" i="12"/>
  <c r="L43" i="12"/>
  <c r="B45" i="12"/>
  <c r="C45" i="12"/>
  <c r="D45" i="12"/>
  <c r="F45" i="12"/>
  <c r="G45" i="12"/>
  <c r="H45" i="12"/>
  <c r="J45" i="12"/>
  <c r="K45" i="12"/>
  <c r="L45" i="12"/>
  <c r="B47" i="12"/>
  <c r="C47" i="12"/>
  <c r="D47" i="12"/>
  <c r="F47" i="12"/>
  <c r="G47" i="12"/>
  <c r="H47" i="12"/>
  <c r="J47" i="12"/>
  <c r="K47" i="12"/>
  <c r="L47" i="12"/>
  <c r="B49" i="12"/>
  <c r="C49" i="12"/>
  <c r="D49" i="12"/>
  <c r="F49" i="12"/>
  <c r="G49" i="12"/>
  <c r="H49" i="12"/>
  <c r="J49" i="12"/>
  <c r="K49" i="12"/>
  <c r="L49" i="12"/>
  <c r="B52" i="12"/>
  <c r="C52" i="12"/>
  <c r="D52" i="12"/>
  <c r="F52" i="12"/>
  <c r="G52" i="12"/>
  <c r="H52" i="12"/>
  <c r="J52" i="12"/>
  <c r="K52" i="12"/>
  <c r="L52" i="12"/>
  <c r="B53" i="12"/>
  <c r="C53" i="12"/>
  <c r="D53" i="12"/>
  <c r="F53" i="12"/>
  <c r="G53" i="12"/>
  <c r="H53" i="12"/>
  <c r="J53" i="12"/>
  <c r="K53" i="12"/>
  <c r="L53" i="12"/>
  <c r="B54" i="12"/>
  <c r="C54" i="12"/>
  <c r="D54" i="12"/>
  <c r="F54" i="12"/>
  <c r="G54" i="12"/>
  <c r="H54" i="12"/>
  <c r="J54" i="12"/>
  <c r="K54" i="12"/>
  <c r="L54" i="12"/>
  <c r="B55" i="12"/>
  <c r="C55" i="12"/>
  <c r="D55" i="12"/>
  <c r="F55" i="12"/>
  <c r="G55" i="12"/>
  <c r="H55" i="12"/>
  <c r="J55" i="12"/>
  <c r="K55" i="12"/>
  <c r="L55" i="12"/>
  <c r="B56" i="12"/>
  <c r="C56" i="12"/>
  <c r="D56" i="12"/>
  <c r="F56" i="12"/>
  <c r="G56" i="12"/>
  <c r="H56" i="12"/>
  <c r="J56" i="12"/>
  <c r="K56" i="12"/>
  <c r="L56" i="12"/>
  <c r="B57" i="12"/>
  <c r="C57" i="12"/>
  <c r="D57" i="12"/>
  <c r="F57" i="12"/>
  <c r="G57" i="12"/>
  <c r="H57" i="12"/>
  <c r="J57" i="12"/>
  <c r="K57" i="12"/>
  <c r="L57" i="12"/>
  <c r="B59" i="12"/>
  <c r="C59" i="12"/>
  <c r="D59" i="12"/>
  <c r="F59" i="12"/>
  <c r="G59" i="12"/>
  <c r="H59" i="12"/>
  <c r="J59" i="12"/>
  <c r="K59" i="12"/>
  <c r="L59" i="12"/>
  <c r="B62" i="12"/>
  <c r="C62" i="12"/>
  <c r="D62" i="12"/>
  <c r="F62" i="12"/>
  <c r="G62" i="12"/>
  <c r="H62" i="12"/>
  <c r="J62" i="12"/>
  <c r="K62" i="12"/>
  <c r="L62" i="12"/>
  <c r="B63" i="12"/>
  <c r="C63" i="12"/>
  <c r="D63" i="12"/>
  <c r="F63" i="12"/>
  <c r="G63" i="12"/>
  <c r="H63" i="12"/>
  <c r="J63" i="12"/>
  <c r="K63" i="12"/>
  <c r="L63" i="12"/>
  <c r="B64" i="12"/>
  <c r="C64" i="12"/>
  <c r="D64" i="12"/>
  <c r="F64" i="12"/>
  <c r="G64" i="12"/>
  <c r="H64" i="12"/>
  <c r="J64" i="12"/>
  <c r="K64" i="12"/>
  <c r="L64" i="12"/>
  <c r="B66" i="12"/>
  <c r="C66" i="12"/>
  <c r="D66" i="12"/>
  <c r="F66" i="12"/>
  <c r="G66" i="12"/>
  <c r="H66" i="12"/>
  <c r="J66" i="12"/>
  <c r="K66" i="12"/>
  <c r="L66" i="12"/>
  <c r="B68" i="12"/>
  <c r="C68" i="12"/>
  <c r="D68" i="12"/>
  <c r="F68" i="12"/>
  <c r="G68" i="12"/>
  <c r="H68" i="12"/>
  <c r="J68" i="12"/>
  <c r="K68" i="12"/>
  <c r="L68" i="12"/>
  <c r="B70" i="12"/>
  <c r="F70" i="12"/>
  <c r="B72" i="12"/>
  <c r="F72" i="12"/>
  <c r="A4" i="1"/>
  <c r="A5" i="1"/>
  <c r="A6" i="1"/>
  <c r="C10" i="1"/>
  <c r="D10" i="1"/>
  <c r="E10" i="1"/>
  <c r="G10" i="1"/>
  <c r="O10" i="1"/>
  <c r="Q10" i="1"/>
  <c r="R10" i="1"/>
  <c r="S10" i="1"/>
  <c r="T10" i="1"/>
  <c r="V10" i="1"/>
  <c r="O14" i="1"/>
  <c r="Q14" i="1"/>
  <c r="R14" i="1"/>
  <c r="S14" i="1"/>
  <c r="T14" i="1"/>
  <c r="V14" i="1"/>
  <c r="O15" i="1"/>
  <c r="Q15" i="1"/>
  <c r="R15" i="1"/>
  <c r="S15" i="1"/>
  <c r="T15" i="1"/>
  <c r="V15" i="1"/>
  <c r="O16" i="1"/>
  <c r="Q16" i="1"/>
  <c r="R16" i="1"/>
  <c r="S16" i="1"/>
  <c r="T16" i="1"/>
  <c r="V16" i="1"/>
  <c r="O17" i="1"/>
  <c r="Q17" i="1"/>
  <c r="R17" i="1"/>
  <c r="S17" i="1"/>
  <c r="T17" i="1"/>
  <c r="V17" i="1"/>
  <c r="O18" i="1"/>
  <c r="Q18" i="1"/>
  <c r="R18" i="1"/>
  <c r="S18" i="1"/>
  <c r="T18" i="1"/>
  <c r="V18" i="1"/>
  <c r="O19" i="1"/>
  <c r="Q19" i="1"/>
  <c r="R19" i="1"/>
  <c r="S19" i="1"/>
  <c r="T19" i="1"/>
  <c r="V19" i="1"/>
  <c r="O20" i="1"/>
  <c r="Q20" i="1"/>
  <c r="R20" i="1"/>
  <c r="S20" i="1"/>
  <c r="T20" i="1"/>
  <c r="V20" i="1"/>
  <c r="O21" i="1"/>
  <c r="Q21" i="1"/>
  <c r="R21" i="1"/>
  <c r="S21" i="1"/>
  <c r="T21" i="1"/>
  <c r="V21" i="1"/>
  <c r="O22" i="1"/>
  <c r="Q22" i="1"/>
  <c r="R22" i="1"/>
  <c r="S22" i="1"/>
  <c r="T22" i="1"/>
  <c r="V22" i="1"/>
  <c r="O23" i="1"/>
  <c r="Q23" i="1"/>
  <c r="R23" i="1"/>
  <c r="S23" i="1"/>
  <c r="T23" i="1"/>
  <c r="V23" i="1"/>
  <c r="O24" i="1"/>
  <c r="Q24" i="1"/>
  <c r="R24" i="1"/>
  <c r="S24" i="1"/>
  <c r="T24" i="1"/>
  <c r="V24" i="1"/>
  <c r="O25" i="1"/>
  <c r="Q25" i="1"/>
  <c r="R25" i="1"/>
  <c r="S25" i="1"/>
  <c r="T25" i="1"/>
  <c r="V25" i="1"/>
  <c r="O26" i="1"/>
  <c r="Q26" i="1"/>
  <c r="R26" i="1"/>
  <c r="S26" i="1"/>
  <c r="T26" i="1"/>
  <c r="V26" i="1"/>
  <c r="O27" i="1"/>
  <c r="Q27" i="1"/>
  <c r="R27" i="1"/>
  <c r="S27" i="1"/>
  <c r="T27" i="1"/>
  <c r="V27" i="1"/>
  <c r="O28" i="1"/>
  <c r="Q28" i="1"/>
  <c r="R28" i="1"/>
  <c r="S28" i="1"/>
  <c r="T28" i="1"/>
  <c r="V28" i="1"/>
  <c r="O29" i="1"/>
  <c r="Q29" i="1"/>
  <c r="R29" i="1"/>
  <c r="S29" i="1"/>
  <c r="T29" i="1"/>
  <c r="V29" i="1"/>
  <c r="O30" i="1"/>
  <c r="Q30" i="1"/>
  <c r="R30" i="1"/>
  <c r="S30" i="1"/>
  <c r="T30" i="1"/>
  <c r="V30" i="1"/>
  <c r="O31" i="1"/>
  <c r="Q31" i="1"/>
  <c r="R31" i="1"/>
  <c r="S31" i="1"/>
  <c r="T31" i="1"/>
  <c r="V31" i="1"/>
  <c r="O32" i="1"/>
  <c r="Q32" i="1"/>
  <c r="R32" i="1"/>
  <c r="S32" i="1"/>
  <c r="T32" i="1"/>
  <c r="V32" i="1"/>
  <c r="O33" i="1"/>
  <c r="Q33" i="1"/>
  <c r="R33" i="1"/>
  <c r="S33" i="1"/>
  <c r="T33" i="1"/>
  <c r="V33" i="1"/>
  <c r="O34" i="1"/>
  <c r="Q34" i="1"/>
  <c r="R34" i="1"/>
  <c r="S34" i="1"/>
  <c r="T34" i="1"/>
  <c r="V34" i="1"/>
  <c r="G35" i="1"/>
  <c r="H35" i="1"/>
  <c r="I35" i="1"/>
  <c r="J35" i="1"/>
  <c r="K35" i="1"/>
  <c r="L35" i="1"/>
  <c r="M35" i="1"/>
  <c r="O35" i="1"/>
  <c r="Q35" i="1"/>
  <c r="R35" i="1"/>
  <c r="S35" i="1"/>
  <c r="T35" i="1"/>
  <c r="V35" i="1"/>
  <c r="O36" i="1"/>
  <c r="Q36" i="1"/>
  <c r="R36" i="1"/>
  <c r="S36" i="1"/>
  <c r="T36" i="1"/>
  <c r="V36" i="1"/>
  <c r="O37" i="1"/>
  <c r="Q37" i="1"/>
  <c r="R37" i="1"/>
  <c r="S37" i="1"/>
  <c r="T37" i="1"/>
  <c r="V37" i="1"/>
  <c r="O38" i="1"/>
  <c r="Q38" i="1"/>
  <c r="R38" i="1"/>
  <c r="S38" i="1"/>
  <c r="T38" i="1"/>
  <c r="V38" i="1"/>
  <c r="O39" i="1"/>
  <c r="Q39" i="1"/>
  <c r="R39" i="1"/>
  <c r="S39" i="1"/>
  <c r="T39" i="1"/>
  <c r="V39" i="1"/>
  <c r="O40" i="1"/>
  <c r="Q40" i="1"/>
  <c r="R40" i="1"/>
  <c r="S40" i="1"/>
  <c r="T40" i="1"/>
  <c r="V40" i="1"/>
  <c r="Q41" i="1"/>
  <c r="R41" i="1"/>
  <c r="S41" i="1"/>
  <c r="T41" i="1"/>
  <c r="V41" i="1"/>
  <c r="B42" i="1"/>
  <c r="C42" i="1"/>
  <c r="D42" i="1"/>
  <c r="E42" i="1"/>
  <c r="F42" i="1"/>
  <c r="G42" i="1"/>
  <c r="H42" i="1"/>
  <c r="I42" i="1"/>
  <c r="J42" i="1"/>
  <c r="K42" i="1"/>
  <c r="L42" i="1"/>
  <c r="M42" i="1"/>
  <c r="O42" i="1"/>
  <c r="Q42" i="1"/>
  <c r="R42" i="1"/>
  <c r="S42" i="1"/>
  <c r="T42" i="1"/>
  <c r="V42" i="1"/>
  <c r="G44" i="1"/>
  <c r="H44" i="1"/>
  <c r="I44" i="1"/>
  <c r="J44" i="1"/>
  <c r="K44" i="1"/>
  <c r="L44" i="1"/>
  <c r="M44" i="1"/>
  <c r="O44" i="1"/>
  <c r="Q44" i="1"/>
  <c r="R44" i="1"/>
  <c r="S44" i="1"/>
  <c r="T44" i="1"/>
  <c r="V44" i="1"/>
  <c r="O46" i="1"/>
  <c r="Q46" i="1"/>
  <c r="R46" i="1"/>
  <c r="S46" i="1"/>
  <c r="T46" i="1"/>
  <c r="V46" i="1"/>
  <c r="B48" i="1"/>
  <c r="C48" i="1"/>
  <c r="D48" i="1"/>
  <c r="E48" i="1"/>
  <c r="F48" i="1"/>
  <c r="G48" i="1"/>
  <c r="H48" i="1"/>
  <c r="I48" i="1"/>
  <c r="J48" i="1"/>
  <c r="K48" i="1"/>
  <c r="L48" i="1"/>
  <c r="M48" i="1"/>
  <c r="O48" i="1"/>
  <c r="Q48" i="1"/>
  <c r="R48" i="1"/>
  <c r="S48" i="1"/>
  <c r="T48" i="1"/>
  <c r="V48" i="1"/>
  <c r="G51" i="1"/>
  <c r="H51" i="1"/>
  <c r="I51" i="1"/>
  <c r="J51" i="1"/>
  <c r="K51" i="1"/>
  <c r="L51" i="1"/>
  <c r="M51" i="1"/>
  <c r="O51" i="1"/>
  <c r="Q51" i="1"/>
  <c r="R51" i="1"/>
  <c r="S51" i="1"/>
  <c r="T51" i="1"/>
  <c r="V51" i="1"/>
  <c r="O52" i="1"/>
  <c r="Q52" i="1"/>
  <c r="R52" i="1"/>
  <c r="S52" i="1"/>
  <c r="T52" i="1"/>
  <c r="V52" i="1"/>
  <c r="G53" i="1"/>
  <c r="H53" i="1"/>
  <c r="I53" i="1"/>
  <c r="J53" i="1"/>
  <c r="K53" i="1"/>
  <c r="L53" i="1"/>
  <c r="M53" i="1"/>
  <c r="O53" i="1"/>
  <c r="Q53" i="1"/>
  <c r="R53" i="1"/>
  <c r="S53" i="1"/>
  <c r="T53" i="1"/>
  <c r="V53" i="1"/>
  <c r="O54" i="1"/>
  <c r="Q54" i="1"/>
  <c r="R54" i="1"/>
  <c r="S54" i="1"/>
  <c r="T54" i="1"/>
  <c r="V54" i="1"/>
  <c r="O55" i="1"/>
  <c r="Q55" i="1"/>
  <c r="R55" i="1"/>
  <c r="S55" i="1"/>
  <c r="T55" i="1"/>
  <c r="V55" i="1"/>
  <c r="O56" i="1"/>
  <c r="Q56" i="1"/>
  <c r="R56" i="1"/>
  <c r="S56" i="1"/>
  <c r="T56" i="1"/>
  <c r="V56" i="1"/>
  <c r="O57" i="1"/>
  <c r="Q57" i="1"/>
  <c r="R57" i="1"/>
  <c r="S57" i="1"/>
  <c r="T57" i="1"/>
  <c r="V57" i="1"/>
  <c r="B58" i="1"/>
  <c r="C58" i="1"/>
  <c r="D58" i="1"/>
  <c r="E58" i="1"/>
  <c r="F58" i="1"/>
  <c r="G58" i="1"/>
  <c r="H58" i="1"/>
  <c r="I58" i="1"/>
  <c r="J58" i="1"/>
  <c r="K58" i="1"/>
  <c r="L58" i="1"/>
  <c r="M58" i="1"/>
  <c r="O58" i="1"/>
  <c r="Q58" i="1"/>
  <c r="R58" i="1"/>
  <c r="S58" i="1"/>
  <c r="T58" i="1"/>
  <c r="V58" i="1"/>
  <c r="O61" i="1"/>
  <c r="Q61" i="1"/>
  <c r="R61" i="1"/>
  <c r="S61" i="1"/>
  <c r="T61" i="1"/>
  <c r="V61" i="1"/>
  <c r="O62" i="1"/>
  <c r="Q62" i="1"/>
  <c r="R62" i="1"/>
  <c r="S62" i="1"/>
  <c r="T62" i="1"/>
  <c r="V62" i="1"/>
  <c r="O63" i="1"/>
  <c r="Q63" i="1"/>
  <c r="R63" i="1"/>
  <c r="S63" i="1"/>
  <c r="T63" i="1"/>
  <c r="V63" i="1"/>
  <c r="O64" i="1"/>
  <c r="Q64" i="1"/>
  <c r="R64" i="1"/>
  <c r="S64" i="1"/>
  <c r="T64" i="1"/>
  <c r="V64" i="1"/>
  <c r="B65" i="1"/>
  <c r="C65" i="1"/>
  <c r="D65" i="1"/>
  <c r="E65" i="1"/>
  <c r="F65" i="1"/>
  <c r="G65" i="1"/>
  <c r="H65" i="1"/>
  <c r="I65" i="1"/>
  <c r="J65" i="1"/>
  <c r="K65" i="1"/>
  <c r="L65" i="1"/>
  <c r="M65" i="1"/>
  <c r="O65" i="1"/>
  <c r="Q65" i="1"/>
  <c r="R65" i="1"/>
  <c r="S65" i="1"/>
  <c r="T65" i="1"/>
  <c r="V65" i="1"/>
  <c r="B67" i="1"/>
  <c r="C67" i="1"/>
  <c r="D67" i="1"/>
  <c r="E67" i="1"/>
  <c r="F67" i="1"/>
  <c r="G67" i="1"/>
  <c r="H67" i="1"/>
  <c r="I67" i="1"/>
  <c r="J67" i="1"/>
  <c r="K67" i="1"/>
  <c r="L67" i="1"/>
  <c r="M67" i="1"/>
  <c r="O67" i="1"/>
  <c r="Q67" i="1"/>
  <c r="R67" i="1"/>
  <c r="S67" i="1"/>
  <c r="T67" i="1"/>
  <c r="V67" i="1"/>
  <c r="A71" i="1"/>
  <c r="A72" i="1"/>
  <c r="A74" i="1"/>
  <c r="A75" i="1"/>
  <c r="A76" i="1"/>
  <c r="B80" i="1"/>
  <c r="C80" i="1"/>
  <c r="D80" i="1"/>
  <c r="E80" i="1"/>
  <c r="F80" i="1"/>
  <c r="O80" i="1"/>
  <c r="Q80" i="1"/>
  <c r="R80" i="1"/>
  <c r="S80" i="1"/>
  <c r="T80" i="1"/>
  <c r="V80" i="1"/>
  <c r="O84" i="1"/>
  <c r="Q84" i="1"/>
  <c r="R84" i="1"/>
  <c r="S84" i="1"/>
  <c r="T84" i="1"/>
  <c r="V84" i="1"/>
  <c r="O85" i="1"/>
  <c r="Q85" i="1"/>
  <c r="R85" i="1"/>
  <c r="S85" i="1"/>
  <c r="T85" i="1"/>
  <c r="V85" i="1"/>
  <c r="O86" i="1"/>
  <c r="Q86" i="1"/>
  <c r="R86" i="1"/>
  <c r="S86" i="1"/>
  <c r="T86" i="1"/>
  <c r="V86" i="1"/>
  <c r="O87" i="1"/>
  <c r="Q87" i="1"/>
  <c r="R87" i="1"/>
  <c r="S87" i="1"/>
  <c r="T87" i="1"/>
  <c r="V87" i="1"/>
  <c r="O88" i="1"/>
  <c r="Q88" i="1"/>
  <c r="R88" i="1"/>
  <c r="S88" i="1"/>
  <c r="T88" i="1"/>
  <c r="V88" i="1"/>
  <c r="O89" i="1"/>
  <c r="Q89" i="1"/>
  <c r="R89" i="1"/>
  <c r="S89" i="1"/>
  <c r="T89" i="1"/>
  <c r="V89" i="1"/>
  <c r="O90" i="1"/>
  <c r="Q90" i="1"/>
  <c r="R90" i="1"/>
  <c r="S90" i="1"/>
  <c r="T90" i="1"/>
  <c r="V90" i="1"/>
  <c r="O91" i="1"/>
  <c r="Q91" i="1"/>
  <c r="R91" i="1"/>
  <c r="S91" i="1"/>
  <c r="T91" i="1"/>
  <c r="V91" i="1"/>
  <c r="O92" i="1"/>
  <c r="Q92" i="1"/>
  <c r="R92" i="1"/>
  <c r="S92" i="1"/>
  <c r="T92" i="1"/>
  <c r="V92" i="1"/>
  <c r="O93" i="1"/>
  <c r="Q93" i="1"/>
  <c r="R93" i="1"/>
  <c r="S93" i="1"/>
  <c r="T93" i="1"/>
  <c r="V93" i="1"/>
  <c r="O94" i="1"/>
  <c r="Q94" i="1"/>
  <c r="R94" i="1"/>
  <c r="S94" i="1"/>
  <c r="T94" i="1"/>
  <c r="V94" i="1"/>
  <c r="O95" i="1"/>
  <c r="Q95" i="1"/>
  <c r="R95" i="1"/>
  <c r="S95" i="1"/>
  <c r="T95" i="1"/>
  <c r="V95" i="1"/>
  <c r="O96" i="1"/>
  <c r="Q96" i="1"/>
  <c r="R96" i="1"/>
  <c r="S96" i="1"/>
  <c r="T96" i="1"/>
  <c r="V96" i="1"/>
  <c r="O97" i="1"/>
  <c r="Q97" i="1"/>
  <c r="R97" i="1"/>
  <c r="S97" i="1"/>
  <c r="T97" i="1"/>
  <c r="V97" i="1"/>
  <c r="O98" i="1"/>
  <c r="Q98" i="1"/>
  <c r="R98" i="1"/>
  <c r="S98" i="1"/>
  <c r="T98" i="1"/>
  <c r="V98" i="1"/>
  <c r="O99" i="1"/>
  <c r="Q99" i="1"/>
  <c r="R99" i="1"/>
  <c r="S99" i="1"/>
  <c r="T99" i="1"/>
  <c r="V99" i="1"/>
  <c r="O100" i="1"/>
  <c r="Q100" i="1"/>
  <c r="R100" i="1"/>
  <c r="S100" i="1"/>
  <c r="T100" i="1"/>
  <c r="V100" i="1"/>
  <c r="O101" i="1"/>
  <c r="Q101" i="1"/>
  <c r="R101" i="1"/>
  <c r="S101" i="1"/>
  <c r="T101" i="1"/>
  <c r="V101" i="1"/>
  <c r="O102" i="1"/>
  <c r="Q102" i="1"/>
  <c r="R102" i="1"/>
  <c r="S102" i="1"/>
  <c r="T102" i="1"/>
  <c r="V102" i="1"/>
  <c r="O103" i="1"/>
  <c r="Q103" i="1"/>
  <c r="R103" i="1"/>
  <c r="S103" i="1"/>
  <c r="T103" i="1"/>
  <c r="V103" i="1"/>
  <c r="O104" i="1"/>
  <c r="Q104" i="1"/>
  <c r="R104" i="1"/>
  <c r="S104" i="1"/>
  <c r="T104" i="1"/>
  <c r="V104" i="1"/>
  <c r="G105" i="1"/>
  <c r="H105" i="1"/>
  <c r="I105" i="1"/>
  <c r="J105" i="1"/>
  <c r="K105" i="1"/>
  <c r="L105" i="1"/>
  <c r="M105" i="1"/>
  <c r="O105" i="1"/>
  <c r="Q105" i="1"/>
  <c r="R105" i="1"/>
  <c r="S105" i="1"/>
  <c r="T105" i="1"/>
  <c r="V105" i="1"/>
  <c r="O106" i="1"/>
  <c r="Q106" i="1"/>
  <c r="R106" i="1"/>
  <c r="S106" i="1"/>
  <c r="T106" i="1"/>
  <c r="V106" i="1"/>
  <c r="O107" i="1"/>
  <c r="Q107" i="1"/>
  <c r="R107" i="1"/>
  <c r="S107" i="1"/>
  <c r="T107" i="1"/>
  <c r="V107" i="1"/>
  <c r="O108" i="1"/>
  <c r="Q108" i="1"/>
  <c r="R108" i="1"/>
  <c r="S108" i="1"/>
  <c r="T108" i="1"/>
  <c r="V108" i="1"/>
  <c r="O109" i="1"/>
  <c r="Q109" i="1"/>
  <c r="R109" i="1"/>
  <c r="S109" i="1"/>
  <c r="T109" i="1"/>
  <c r="V109" i="1"/>
  <c r="O110" i="1"/>
  <c r="Q110" i="1"/>
  <c r="R110" i="1"/>
  <c r="S110" i="1"/>
  <c r="T110" i="1"/>
  <c r="V110" i="1"/>
  <c r="Q111" i="1"/>
  <c r="R111" i="1"/>
  <c r="S111" i="1"/>
  <c r="T111" i="1"/>
  <c r="V111" i="1"/>
  <c r="B112" i="1"/>
  <c r="C112" i="1"/>
  <c r="D112" i="1"/>
  <c r="E112" i="1"/>
  <c r="F112" i="1"/>
  <c r="G112" i="1"/>
  <c r="H112" i="1"/>
  <c r="I112" i="1"/>
  <c r="J112" i="1"/>
  <c r="K112" i="1"/>
  <c r="L112" i="1"/>
  <c r="M112" i="1"/>
  <c r="O112" i="1"/>
  <c r="Q112" i="1"/>
  <c r="R112" i="1"/>
  <c r="S112" i="1"/>
  <c r="T112" i="1"/>
  <c r="V112" i="1"/>
  <c r="G114" i="1"/>
  <c r="H114" i="1"/>
  <c r="I114" i="1"/>
  <c r="J114" i="1"/>
  <c r="K114" i="1"/>
  <c r="L114" i="1"/>
  <c r="M114" i="1"/>
  <c r="O114" i="1"/>
  <c r="Q114" i="1"/>
  <c r="R114" i="1"/>
  <c r="S114" i="1"/>
  <c r="T114" i="1"/>
  <c r="V114" i="1"/>
  <c r="O116" i="1"/>
  <c r="Q116" i="1"/>
  <c r="R116" i="1"/>
  <c r="S116" i="1"/>
  <c r="T116" i="1"/>
  <c r="V116" i="1"/>
  <c r="B118" i="1"/>
  <c r="C118" i="1"/>
  <c r="D118" i="1"/>
  <c r="E118" i="1"/>
  <c r="F118" i="1"/>
  <c r="G118" i="1"/>
  <c r="H118" i="1"/>
  <c r="I118" i="1"/>
  <c r="J118" i="1"/>
  <c r="K118" i="1"/>
  <c r="L118" i="1"/>
  <c r="M118" i="1"/>
  <c r="O118" i="1"/>
  <c r="Q118" i="1"/>
  <c r="R118" i="1"/>
  <c r="S118" i="1"/>
  <c r="T118" i="1"/>
  <c r="V118" i="1"/>
  <c r="G121" i="1"/>
  <c r="H121" i="1"/>
  <c r="I121" i="1"/>
  <c r="J121" i="1"/>
  <c r="K121" i="1"/>
  <c r="L121" i="1"/>
  <c r="M121" i="1"/>
  <c r="O121" i="1"/>
  <c r="Q121" i="1"/>
  <c r="R121" i="1"/>
  <c r="S121" i="1"/>
  <c r="T121" i="1"/>
  <c r="V121" i="1"/>
  <c r="G122" i="1"/>
  <c r="H122" i="1"/>
  <c r="I122" i="1"/>
  <c r="J122" i="1"/>
  <c r="K122" i="1"/>
  <c r="L122" i="1"/>
  <c r="M122" i="1"/>
  <c r="O122" i="1"/>
  <c r="Q122" i="1"/>
  <c r="R122" i="1"/>
  <c r="S122" i="1"/>
  <c r="T122" i="1"/>
  <c r="V122" i="1"/>
  <c r="G123" i="1"/>
  <c r="H123" i="1"/>
  <c r="I123" i="1"/>
  <c r="J123" i="1"/>
  <c r="K123" i="1"/>
  <c r="L123" i="1"/>
  <c r="M123" i="1"/>
  <c r="O123" i="1"/>
  <c r="Q123" i="1"/>
  <c r="R123" i="1"/>
  <c r="S123" i="1"/>
  <c r="T123" i="1"/>
  <c r="V123" i="1"/>
  <c r="O124" i="1"/>
  <c r="Q124" i="1"/>
  <c r="R124" i="1"/>
  <c r="S124" i="1"/>
  <c r="T124" i="1"/>
  <c r="V124" i="1"/>
  <c r="O125" i="1"/>
  <c r="Q125" i="1"/>
  <c r="R125" i="1"/>
  <c r="S125" i="1"/>
  <c r="T125" i="1"/>
  <c r="V125" i="1"/>
  <c r="O126" i="1"/>
  <c r="Q126" i="1"/>
  <c r="R126" i="1"/>
  <c r="S126" i="1"/>
  <c r="T126" i="1"/>
  <c r="V126" i="1"/>
  <c r="O127" i="1"/>
  <c r="Q127" i="1"/>
  <c r="R127" i="1"/>
  <c r="S127" i="1"/>
  <c r="T127" i="1"/>
  <c r="V127" i="1"/>
  <c r="B128" i="1"/>
  <c r="C128" i="1"/>
  <c r="D128" i="1"/>
  <c r="E128" i="1"/>
  <c r="F128" i="1"/>
  <c r="G128" i="1"/>
  <c r="H128" i="1"/>
  <c r="I128" i="1"/>
  <c r="J128" i="1"/>
  <c r="K128" i="1"/>
  <c r="L128" i="1"/>
  <c r="M128" i="1"/>
  <c r="O128" i="1"/>
  <c r="Q128" i="1"/>
  <c r="R128" i="1"/>
  <c r="S128" i="1"/>
  <c r="T128" i="1"/>
  <c r="V128" i="1"/>
  <c r="O131" i="1"/>
  <c r="Q131" i="1"/>
  <c r="R131" i="1"/>
  <c r="S131" i="1"/>
  <c r="T131" i="1"/>
  <c r="V131" i="1"/>
  <c r="G132" i="1"/>
  <c r="H132" i="1"/>
  <c r="I132" i="1"/>
  <c r="J132" i="1"/>
  <c r="K132" i="1"/>
  <c r="L132" i="1"/>
  <c r="M132" i="1"/>
  <c r="O132" i="1"/>
  <c r="Q132" i="1"/>
  <c r="R132" i="1"/>
  <c r="S132" i="1"/>
  <c r="T132" i="1"/>
  <c r="V132" i="1"/>
  <c r="H133" i="1"/>
  <c r="I133" i="1"/>
  <c r="J133" i="1"/>
  <c r="K133" i="1"/>
  <c r="L133" i="1"/>
  <c r="M133" i="1"/>
  <c r="O133" i="1"/>
  <c r="Q133" i="1"/>
  <c r="R133" i="1"/>
  <c r="S133" i="1"/>
  <c r="T133" i="1"/>
  <c r="V133" i="1"/>
  <c r="O134" i="1"/>
  <c r="Q134" i="1"/>
  <c r="R134" i="1"/>
  <c r="S134" i="1"/>
  <c r="T134" i="1"/>
  <c r="V134" i="1"/>
  <c r="B135" i="1"/>
  <c r="C135" i="1"/>
  <c r="D135" i="1"/>
  <c r="E135" i="1"/>
  <c r="F135" i="1"/>
  <c r="G135" i="1"/>
  <c r="H135" i="1"/>
  <c r="I135" i="1"/>
  <c r="J135" i="1"/>
  <c r="K135" i="1"/>
  <c r="L135" i="1"/>
  <c r="M135" i="1"/>
  <c r="O135" i="1"/>
  <c r="Q135" i="1"/>
  <c r="R135" i="1"/>
  <c r="S135" i="1"/>
  <c r="T135" i="1"/>
  <c r="V135" i="1"/>
  <c r="B137" i="1"/>
  <c r="C137" i="1"/>
  <c r="D137" i="1"/>
  <c r="E137" i="1"/>
  <c r="F137" i="1"/>
  <c r="G137" i="1"/>
  <c r="H137" i="1"/>
  <c r="I137" i="1"/>
  <c r="J137" i="1"/>
  <c r="K137" i="1"/>
  <c r="L137" i="1"/>
  <c r="M137" i="1"/>
  <c r="O137" i="1"/>
  <c r="Q137" i="1"/>
  <c r="R137" i="1"/>
  <c r="S137" i="1"/>
  <c r="T137" i="1"/>
  <c r="V137" i="1"/>
  <c r="A141" i="1"/>
  <c r="A142" i="1"/>
  <c r="A144" i="1"/>
  <c r="A145" i="1"/>
  <c r="A146" i="1"/>
  <c r="B150" i="1"/>
  <c r="C150" i="1"/>
  <c r="D150" i="1"/>
  <c r="E150" i="1"/>
  <c r="F150" i="1"/>
  <c r="G150" i="1"/>
  <c r="H150" i="1"/>
  <c r="I150" i="1"/>
  <c r="J150" i="1"/>
  <c r="K150" i="1"/>
  <c r="L150" i="1"/>
  <c r="M150" i="1"/>
  <c r="O150" i="1"/>
  <c r="Q150" i="1"/>
  <c r="R150" i="1"/>
  <c r="S150" i="1"/>
  <c r="T150" i="1"/>
  <c r="V150" i="1"/>
  <c r="B154" i="1"/>
  <c r="C154" i="1"/>
  <c r="D154" i="1"/>
  <c r="E154" i="1"/>
  <c r="F154" i="1"/>
  <c r="G154" i="1"/>
  <c r="H154" i="1"/>
  <c r="I154" i="1"/>
  <c r="J154" i="1"/>
  <c r="K154" i="1"/>
  <c r="L154" i="1"/>
  <c r="M154" i="1"/>
  <c r="O154" i="1"/>
  <c r="Q154" i="1"/>
  <c r="R154" i="1"/>
  <c r="S154" i="1"/>
  <c r="T154" i="1"/>
  <c r="V154" i="1"/>
  <c r="B155" i="1"/>
  <c r="C155" i="1"/>
  <c r="D155" i="1"/>
  <c r="E155" i="1"/>
  <c r="F155" i="1"/>
  <c r="G155" i="1"/>
  <c r="H155" i="1"/>
  <c r="I155" i="1"/>
  <c r="J155" i="1"/>
  <c r="K155" i="1"/>
  <c r="L155" i="1"/>
  <c r="M155" i="1"/>
  <c r="O155" i="1"/>
  <c r="Q155" i="1"/>
  <c r="R155" i="1"/>
  <c r="S155" i="1"/>
  <c r="T155" i="1"/>
  <c r="V155" i="1"/>
  <c r="B156" i="1"/>
  <c r="C156" i="1"/>
  <c r="D156" i="1"/>
  <c r="E156" i="1"/>
  <c r="F156" i="1"/>
  <c r="G156" i="1"/>
  <c r="H156" i="1"/>
  <c r="I156" i="1"/>
  <c r="J156" i="1"/>
  <c r="K156" i="1"/>
  <c r="L156" i="1"/>
  <c r="M156" i="1"/>
  <c r="O156" i="1"/>
  <c r="Q156" i="1"/>
  <c r="R156" i="1"/>
  <c r="S156" i="1"/>
  <c r="T156" i="1"/>
  <c r="V156" i="1"/>
  <c r="B157" i="1"/>
  <c r="C157" i="1"/>
  <c r="D157" i="1"/>
  <c r="E157" i="1"/>
  <c r="F157" i="1"/>
  <c r="G157" i="1"/>
  <c r="H157" i="1"/>
  <c r="I157" i="1"/>
  <c r="J157" i="1"/>
  <c r="K157" i="1"/>
  <c r="L157" i="1"/>
  <c r="M157" i="1"/>
  <c r="O157" i="1"/>
  <c r="Q157" i="1"/>
  <c r="R157" i="1"/>
  <c r="S157" i="1"/>
  <c r="T157" i="1"/>
  <c r="V157" i="1"/>
  <c r="B158" i="1"/>
  <c r="C158" i="1"/>
  <c r="D158" i="1"/>
  <c r="E158" i="1"/>
  <c r="F158" i="1"/>
  <c r="G158" i="1"/>
  <c r="H158" i="1"/>
  <c r="I158" i="1"/>
  <c r="J158" i="1"/>
  <c r="K158" i="1"/>
  <c r="L158" i="1"/>
  <c r="M158" i="1"/>
  <c r="O158" i="1"/>
  <c r="Q158" i="1"/>
  <c r="R158" i="1"/>
  <c r="S158" i="1"/>
  <c r="T158" i="1"/>
  <c r="V158" i="1"/>
  <c r="B159" i="1"/>
  <c r="C159" i="1"/>
  <c r="D159" i="1"/>
  <c r="E159" i="1"/>
  <c r="F159" i="1"/>
  <c r="G159" i="1"/>
  <c r="H159" i="1"/>
  <c r="I159" i="1"/>
  <c r="J159" i="1"/>
  <c r="K159" i="1"/>
  <c r="L159" i="1"/>
  <c r="M159" i="1"/>
  <c r="O159" i="1"/>
  <c r="Q159" i="1"/>
  <c r="R159" i="1"/>
  <c r="S159" i="1"/>
  <c r="T159" i="1"/>
  <c r="V159" i="1"/>
  <c r="B160" i="1"/>
  <c r="C160" i="1"/>
  <c r="D160" i="1"/>
  <c r="E160" i="1"/>
  <c r="F160" i="1"/>
  <c r="G160" i="1"/>
  <c r="H160" i="1"/>
  <c r="I160" i="1"/>
  <c r="J160" i="1"/>
  <c r="K160" i="1"/>
  <c r="L160" i="1"/>
  <c r="M160" i="1"/>
  <c r="O160" i="1"/>
  <c r="Q160" i="1"/>
  <c r="R160" i="1"/>
  <c r="S160" i="1"/>
  <c r="T160" i="1"/>
  <c r="V160" i="1"/>
  <c r="B161" i="1"/>
  <c r="C161" i="1"/>
  <c r="D161" i="1"/>
  <c r="E161" i="1"/>
  <c r="F161" i="1"/>
  <c r="G161" i="1"/>
  <c r="H161" i="1"/>
  <c r="I161" i="1"/>
  <c r="J161" i="1"/>
  <c r="K161" i="1"/>
  <c r="L161" i="1"/>
  <c r="M161" i="1"/>
  <c r="O161" i="1"/>
  <c r="Q161" i="1"/>
  <c r="R161" i="1"/>
  <c r="S161" i="1"/>
  <c r="T161" i="1"/>
  <c r="V161" i="1"/>
  <c r="B162" i="1"/>
  <c r="C162" i="1"/>
  <c r="D162" i="1"/>
  <c r="E162" i="1"/>
  <c r="F162" i="1"/>
  <c r="G162" i="1"/>
  <c r="H162" i="1"/>
  <c r="I162" i="1"/>
  <c r="J162" i="1"/>
  <c r="K162" i="1"/>
  <c r="L162" i="1"/>
  <c r="M162" i="1"/>
  <c r="O162" i="1"/>
  <c r="Q162" i="1"/>
  <c r="R162" i="1"/>
  <c r="S162" i="1"/>
  <c r="T162" i="1"/>
  <c r="V162" i="1"/>
  <c r="B163" i="1"/>
  <c r="C163" i="1"/>
  <c r="D163" i="1"/>
  <c r="E163" i="1"/>
  <c r="F163" i="1"/>
  <c r="G163" i="1"/>
  <c r="H163" i="1"/>
  <c r="I163" i="1"/>
  <c r="J163" i="1"/>
  <c r="K163" i="1"/>
  <c r="L163" i="1"/>
  <c r="M163" i="1"/>
  <c r="O163" i="1"/>
  <c r="Q163" i="1"/>
  <c r="R163" i="1"/>
  <c r="S163" i="1"/>
  <c r="T163" i="1"/>
  <c r="V163" i="1"/>
  <c r="B164" i="1"/>
  <c r="C164" i="1"/>
  <c r="D164" i="1"/>
  <c r="E164" i="1"/>
  <c r="F164" i="1"/>
  <c r="G164" i="1"/>
  <c r="H164" i="1"/>
  <c r="I164" i="1"/>
  <c r="J164" i="1"/>
  <c r="K164" i="1"/>
  <c r="L164" i="1"/>
  <c r="M164" i="1"/>
  <c r="O164" i="1"/>
  <c r="Q164" i="1"/>
  <c r="R164" i="1"/>
  <c r="S164" i="1"/>
  <c r="T164" i="1"/>
  <c r="V164" i="1"/>
  <c r="B165" i="1"/>
  <c r="C165" i="1"/>
  <c r="D165" i="1"/>
  <c r="E165" i="1"/>
  <c r="F165" i="1"/>
  <c r="G165" i="1"/>
  <c r="H165" i="1"/>
  <c r="I165" i="1"/>
  <c r="J165" i="1"/>
  <c r="K165" i="1"/>
  <c r="L165" i="1"/>
  <c r="M165" i="1"/>
  <c r="O165" i="1"/>
  <c r="Q165" i="1"/>
  <c r="R165" i="1"/>
  <c r="S165" i="1"/>
  <c r="T165" i="1"/>
  <c r="V165" i="1"/>
  <c r="B166" i="1"/>
  <c r="C166" i="1"/>
  <c r="D166" i="1"/>
  <c r="E166" i="1"/>
  <c r="F166" i="1"/>
  <c r="G166" i="1"/>
  <c r="H166" i="1"/>
  <c r="I166" i="1"/>
  <c r="J166" i="1"/>
  <c r="K166" i="1"/>
  <c r="L166" i="1"/>
  <c r="M166" i="1"/>
  <c r="O166" i="1"/>
  <c r="Q166" i="1"/>
  <c r="R166" i="1"/>
  <c r="S166" i="1"/>
  <c r="T166" i="1"/>
  <c r="V166" i="1"/>
  <c r="B167" i="1"/>
  <c r="C167" i="1"/>
  <c r="D167" i="1"/>
  <c r="E167" i="1"/>
  <c r="F167" i="1"/>
  <c r="G167" i="1"/>
  <c r="H167" i="1"/>
  <c r="I167" i="1"/>
  <c r="J167" i="1"/>
  <c r="K167" i="1"/>
  <c r="L167" i="1"/>
  <c r="M167" i="1"/>
  <c r="O167" i="1"/>
  <c r="Q167" i="1"/>
  <c r="R167" i="1"/>
  <c r="S167" i="1"/>
  <c r="T167" i="1"/>
  <c r="V167" i="1"/>
  <c r="B168" i="1"/>
  <c r="C168" i="1"/>
  <c r="D168" i="1"/>
  <c r="E168" i="1"/>
  <c r="F168" i="1"/>
  <c r="G168" i="1"/>
  <c r="H168" i="1"/>
  <c r="I168" i="1"/>
  <c r="J168" i="1"/>
  <c r="K168" i="1"/>
  <c r="L168" i="1"/>
  <c r="M168" i="1"/>
  <c r="O168" i="1"/>
  <c r="Q168" i="1"/>
  <c r="R168" i="1"/>
  <c r="S168" i="1"/>
  <c r="T168" i="1"/>
  <c r="V168" i="1"/>
  <c r="B169" i="1"/>
  <c r="C169" i="1"/>
  <c r="D169" i="1"/>
  <c r="E169" i="1"/>
  <c r="F169" i="1"/>
  <c r="G169" i="1"/>
  <c r="H169" i="1"/>
  <c r="I169" i="1"/>
  <c r="J169" i="1"/>
  <c r="K169" i="1"/>
  <c r="L169" i="1"/>
  <c r="M169" i="1"/>
  <c r="O169" i="1"/>
  <c r="Q169" i="1"/>
  <c r="R169" i="1"/>
  <c r="S169" i="1"/>
  <c r="T169" i="1"/>
  <c r="V169" i="1"/>
  <c r="B170" i="1"/>
  <c r="C170" i="1"/>
  <c r="D170" i="1"/>
  <c r="E170" i="1"/>
  <c r="F170" i="1"/>
  <c r="G170" i="1"/>
  <c r="H170" i="1"/>
  <c r="I170" i="1"/>
  <c r="J170" i="1"/>
  <c r="K170" i="1"/>
  <c r="L170" i="1"/>
  <c r="M170" i="1"/>
  <c r="O170" i="1"/>
  <c r="Q170" i="1"/>
  <c r="R170" i="1"/>
  <c r="S170" i="1"/>
  <c r="T170" i="1"/>
  <c r="V170" i="1"/>
  <c r="B171" i="1"/>
  <c r="C171" i="1"/>
  <c r="D171" i="1"/>
  <c r="E171" i="1"/>
  <c r="F171" i="1"/>
  <c r="G171" i="1"/>
  <c r="H171" i="1"/>
  <c r="I171" i="1"/>
  <c r="J171" i="1"/>
  <c r="K171" i="1"/>
  <c r="L171" i="1"/>
  <c r="M171" i="1"/>
  <c r="O171" i="1"/>
  <c r="Q171" i="1"/>
  <c r="R171" i="1"/>
  <c r="S171" i="1"/>
  <c r="T171" i="1"/>
  <c r="V171" i="1"/>
  <c r="B172" i="1"/>
  <c r="C172" i="1"/>
  <c r="D172" i="1"/>
  <c r="E172" i="1"/>
  <c r="F172" i="1"/>
  <c r="G172" i="1"/>
  <c r="H172" i="1"/>
  <c r="I172" i="1"/>
  <c r="J172" i="1"/>
  <c r="K172" i="1"/>
  <c r="L172" i="1"/>
  <c r="M172" i="1"/>
  <c r="O172" i="1"/>
  <c r="Q172" i="1"/>
  <c r="R172" i="1"/>
  <c r="S172" i="1"/>
  <c r="T172" i="1"/>
  <c r="V172" i="1"/>
  <c r="B173" i="1"/>
  <c r="C173" i="1"/>
  <c r="D173" i="1"/>
  <c r="E173" i="1"/>
  <c r="F173" i="1"/>
  <c r="G173" i="1"/>
  <c r="H173" i="1"/>
  <c r="I173" i="1"/>
  <c r="J173" i="1"/>
  <c r="K173" i="1"/>
  <c r="L173" i="1"/>
  <c r="M173" i="1"/>
  <c r="O173" i="1"/>
  <c r="Q173" i="1"/>
  <c r="R173" i="1"/>
  <c r="S173" i="1"/>
  <c r="T173" i="1"/>
  <c r="V173" i="1"/>
  <c r="B174" i="1"/>
  <c r="C174" i="1"/>
  <c r="D174" i="1"/>
  <c r="E174" i="1"/>
  <c r="F174" i="1"/>
  <c r="G174" i="1"/>
  <c r="H174" i="1"/>
  <c r="I174" i="1"/>
  <c r="J174" i="1"/>
  <c r="K174" i="1"/>
  <c r="L174" i="1"/>
  <c r="M174" i="1"/>
  <c r="O174" i="1"/>
  <c r="Q174" i="1"/>
  <c r="R174" i="1"/>
  <c r="S174" i="1"/>
  <c r="T174" i="1"/>
  <c r="V174" i="1"/>
  <c r="B175" i="1"/>
  <c r="C175" i="1"/>
  <c r="D175" i="1"/>
  <c r="E175" i="1"/>
  <c r="F175" i="1"/>
  <c r="G175" i="1"/>
  <c r="H175" i="1"/>
  <c r="I175" i="1"/>
  <c r="J175" i="1"/>
  <c r="K175" i="1"/>
  <c r="L175" i="1"/>
  <c r="M175" i="1"/>
  <c r="O175" i="1"/>
  <c r="Q175" i="1"/>
  <c r="R175" i="1"/>
  <c r="S175" i="1"/>
  <c r="T175" i="1"/>
  <c r="V175" i="1"/>
  <c r="B176" i="1"/>
  <c r="C176" i="1"/>
  <c r="D176" i="1"/>
  <c r="E176" i="1"/>
  <c r="F176" i="1"/>
  <c r="G176" i="1"/>
  <c r="H176" i="1"/>
  <c r="I176" i="1"/>
  <c r="J176" i="1"/>
  <c r="K176" i="1"/>
  <c r="L176" i="1"/>
  <c r="M176" i="1"/>
  <c r="O176" i="1"/>
  <c r="Q176" i="1"/>
  <c r="R176" i="1"/>
  <c r="S176" i="1"/>
  <c r="T176" i="1"/>
  <c r="V176" i="1"/>
  <c r="B177" i="1"/>
  <c r="C177" i="1"/>
  <c r="D177" i="1"/>
  <c r="E177" i="1"/>
  <c r="F177" i="1"/>
  <c r="G177" i="1"/>
  <c r="H177" i="1"/>
  <c r="I177" i="1"/>
  <c r="J177" i="1"/>
  <c r="K177" i="1"/>
  <c r="L177" i="1"/>
  <c r="M177" i="1"/>
  <c r="O177" i="1"/>
  <c r="Q177" i="1"/>
  <c r="R177" i="1"/>
  <c r="S177" i="1"/>
  <c r="T177" i="1"/>
  <c r="V177" i="1"/>
  <c r="B178" i="1"/>
  <c r="C178" i="1"/>
  <c r="D178" i="1"/>
  <c r="E178" i="1"/>
  <c r="F178" i="1"/>
  <c r="G178" i="1"/>
  <c r="H178" i="1"/>
  <c r="I178" i="1"/>
  <c r="J178" i="1"/>
  <c r="K178" i="1"/>
  <c r="L178" i="1"/>
  <c r="M178" i="1"/>
  <c r="O178" i="1"/>
  <c r="Q178" i="1"/>
  <c r="R178" i="1"/>
  <c r="S178" i="1"/>
  <c r="T178" i="1"/>
  <c r="V178" i="1"/>
  <c r="B179" i="1"/>
  <c r="C179" i="1"/>
  <c r="D179" i="1"/>
  <c r="E179" i="1"/>
  <c r="F179" i="1"/>
  <c r="G179" i="1"/>
  <c r="H179" i="1"/>
  <c r="I179" i="1"/>
  <c r="J179" i="1"/>
  <c r="K179" i="1"/>
  <c r="L179" i="1"/>
  <c r="M179" i="1"/>
  <c r="O179" i="1"/>
  <c r="Q179" i="1"/>
  <c r="R179" i="1"/>
  <c r="S179" i="1"/>
  <c r="T179" i="1"/>
  <c r="V179" i="1"/>
  <c r="B180" i="1"/>
  <c r="C180" i="1"/>
  <c r="D180" i="1"/>
  <c r="E180" i="1"/>
  <c r="F180" i="1"/>
  <c r="G180" i="1"/>
  <c r="H180" i="1"/>
  <c r="I180" i="1"/>
  <c r="J180" i="1"/>
  <c r="K180" i="1"/>
  <c r="L180" i="1"/>
  <c r="M180" i="1"/>
  <c r="O180" i="1"/>
  <c r="Q180" i="1"/>
  <c r="R180" i="1"/>
  <c r="S180" i="1"/>
  <c r="T180" i="1"/>
  <c r="V180" i="1"/>
  <c r="Q181" i="1"/>
  <c r="R181" i="1"/>
  <c r="S181" i="1"/>
  <c r="T181" i="1"/>
  <c r="V181" i="1"/>
  <c r="B182" i="1"/>
  <c r="C182" i="1"/>
  <c r="D182" i="1"/>
  <c r="E182" i="1"/>
  <c r="F182" i="1"/>
  <c r="G182" i="1"/>
  <c r="H182" i="1"/>
  <c r="I182" i="1"/>
  <c r="J182" i="1"/>
  <c r="K182" i="1"/>
  <c r="L182" i="1"/>
  <c r="M182" i="1"/>
  <c r="O182" i="1"/>
  <c r="Q182" i="1"/>
  <c r="R182" i="1"/>
  <c r="S182" i="1"/>
  <c r="T182" i="1"/>
  <c r="V182" i="1"/>
  <c r="B184" i="1"/>
  <c r="C184" i="1"/>
  <c r="D184" i="1"/>
  <c r="E184" i="1"/>
  <c r="F184" i="1"/>
  <c r="G184" i="1"/>
  <c r="H184" i="1"/>
  <c r="I184" i="1"/>
  <c r="J184" i="1"/>
  <c r="K184" i="1"/>
  <c r="L184" i="1"/>
  <c r="M184" i="1"/>
  <c r="O184" i="1"/>
  <c r="Q184" i="1"/>
  <c r="R184" i="1"/>
  <c r="S184" i="1"/>
  <c r="T184" i="1"/>
  <c r="V184" i="1"/>
  <c r="B186" i="1"/>
  <c r="C186" i="1"/>
  <c r="D186" i="1"/>
  <c r="E186" i="1"/>
  <c r="F186" i="1"/>
  <c r="G186" i="1"/>
  <c r="H186" i="1"/>
  <c r="I186" i="1"/>
  <c r="J186" i="1"/>
  <c r="K186" i="1"/>
  <c r="L186" i="1"/>
  <c r="M186" i="1"/>
  <c r="O186" i="1"/>
  <c r="Q186" i="1"/>
  <c r="R186" i="1"/>
  <c r="S186" i="1"/>
  <c r="T186" i="1"/>
  <c r="V186" i="1"/>
  <c r="B188" i="1"/>
  <c r="C188" i="1"/>
  <c r="D188" i="1"/>
  <c r="E188" i="1"/>
  <c r="F188" i="1"/>
  <c r="G188" i="1"/>
  <c r="H188" i="1"/>
  <c r="I188" i="1"/>
  <c r="J188" i="1"/>
  <c r="K188" i="1"/>
  <c r="L188" i="1"/>
  <c r="M188" i="1"/>
  <c r="O188" i="1"/>
  <c r="Q188" i="1"/>
  <c r="R188" i="1"/>
  <c r="S188" i="1"/>
  <c r="T188" i="1"/>
  <c r="V188" i="1"/>
  <c r="B191" i="1"/>
  <c r="C191" i="1"/>
  <c r="D191" i="1"/>
  <c r="E191" i="1"/>
  <c r="F191" i="1"/>
  <c r="G191" i="1"/>
  <c r="H191" i="1"/>
  <c r="I191" i="1"/>
  <c r="J191" i="1"/>
  <c r="K191" i="1"/>
  <c r="L191" i="1"/>
  <c r="M191" i="1"/>
  <c r="O191" i="1"/>
  <c r="Q191" i="1"/>
  <c r="R191" i="1"/>
  <c r="S191" i="1"/>
  <c r="T191" i="1"/>
  <c r="V191" i="1"/>
  <c r="B192" i="1"/>
  <c r="C192" i="1"/>
  <c r="D192" i="1"/>
  <c r="E192" i="1"/>
  <c r="F192" i="1"/>
  <c r="G192" i="1"/>
  <c r="H192" i="1"/>
  <c r="I192" i="1"/>
  <c r="J192" i="1"/>
  <c r="K192" i="1"/>
  <c r="L192" i="1"/>
  <c r="M192" i="1"/>
  <c r="O192" i="1"/>
  <c r="Q192" i="1"/>
  <c r="R192" i="1"/>
  <c r="S192" i="1"/>
  <c r="T192" i="1"/>
  <c r="V192" i="1"/>
  <c r="B193" i="1"/>
  <c r="C193" i="1"/>
  <c r="D193" i="1"/>
  <c r="E193" i="1"/>
  <c r="F193" i="1"/>
  <c r="G193" i="1"/>
  <c r="H193" i="1"/>
  <c r="I193" i="1"/>
  <c r="J193" i="1"/>
  <c r="K193" i="1"/>
  <c r="L193" i="1"/>
  <c r="M193" i="1"/>
  <c r="O193" i="1"/>
  <c r="Q193" i="1"/>
  <c r="R193" i="1"/>
  <c r="S193" i="1"/>
  <c r="T193" i="1"/>
  <c r="V193" i="1"/>
  <c r="B194" i="1"/>
  <c r="C194" i="1"/>
  <c r="D194" i="1"/>
  <c r="E194" i="1"/>
  <c r="F194" i="1"/>
  <c r="G194" i="1"/>
  <c r="H194" i="1"/>
  <c r="I194" i="1"/>
  <c r="J194" i="1"/>
  <c r="K194" i="1"/>
  <c r="L194" i="1"/>
  <c r="M194" i="1"/>
  <c r="O194" i="1"/>
  <c r="Q194" i="1"/>
  <c r="R194" i="1"/>
  <c r="S194" i="1"/>
  <c r="T194" i="1"/>
  <c r="V194" i="1"/>
  <c r="B195" i="1"/>
  <c r="C195" i="1"/>
  <c r="D195" i="1"/>
  <c r="E195" i="1"/>
  <c r="F195" i="1"/>
  <c r="G195" i="1"/>
  <c r="H195" i="1"/>
  <c r="I195" i="1"/>
  <c r="J195" i="1"/>
  <c r="K195" i="1"/>
  <c r="L195" i="1"/>
  <c r="M195" i="1"/>
  <c r="O195" i="1"/>
  <c r="Q195" i="1"/>
  <c r="R195" i="1"/>
  <c r="S195" i="1"/>
  <c r="T195" i="1"/>
  <c r="V195" i="1"/>
  <c r="B196" i="1"/>
  <c r="C196" i="1"/>
  <c r="D196" i="1"/>
  <c r="E196" i="1"/>
  <c r="F196" i="1"/>
  <c r="G196" i="1"/>
  <c r="H196" i="1"/>
  <c r="I196" i="1"/>
  <c r="J196" i="1"/>
  <c r="K196" i="1"/>
  <c r="L196" i="1"/>
  <c r="M196" i="1"/>
  <c r="O196" i="1"/>
  <c r="Q196" i="1"/>
  <c r="R196" i="1"/>
  <c r="S196" i="1"/>
  <c r="T196" i="1"/>
  <c r="V196" i="1"/>
  <c r="B197" i="1"/>
  <c r="C197" i="1"/>
  <c r="D197" i="1"/>
  <c r="E197" i="1"/>
  <c r="F197" i="1"/>
  <c r="G197" i="1"/>
  <c r="H197" i="1"/>
  <c r="I197" i="1"/>
  <c r="J197" i="1"/>
  <c r="K197" i="1"/>
  <c r="L197" i="1"/>
  <c r="M197" i="1"/>
  <c r="O197" i="1"/>
  <c r="Q197" i="1"/>
  <c r="R197" i="1"/>
  <c r="S197" i="1"/>
  <c r="T197" i="1"/>
  <c r="V197" i="1"/>
  <c r="B198" i="1"/>
  <c r="C198" i="1"/>
  <c r="D198" i="1"/>
  <c r="E198" i="1"/>
  <c r="F198" i="1"/>
  <c r="G198" i="1"/>
  <c r="H198" i="1"/>
  <c r="I198" i="1"/>
  <c r="J198" i="1"/>
  <c r="K198" i="1"/>
  <c r="L198" i="1"/>
  <c r="M198" i="1"/>
  <c r="O198" i="1"/>
  <c r="Q198" i="1"/>
  <c r="R198" i="1"/>
  <c r="S198" i="1"/>
  <c r="T198" i="1"/>
  <c r="V198" i="1"/>
  <c r="B201" i="1"/>
  <c r="C201" i="1"/>
  <c r="D201" i="1"/>
  <c r="E201" i="1"/>
  <c r="F201" i="1"/>
  <c r="G201" i="1"/>
  <c r="H201" i="1"/>
  <c r="I201" i="1"/>
  <c r="J201" i="1"/>
  <c r="K201" i="1"/>
  <c r="L201" i="1"/>
  <c r="M201" i="1"/>
  <c r="O201" i="1"/>
  <c r="Q201" i="1"/>
  <c r="R201" i="1"/>
  <c r="S201" i="1"/>
  <c r="T201" i="1"/>
  <c r="V201" i="1"/>
  <c r="B202" i="1"/>
  <c r="C202" i="1"/>
  <c r="D202" i="1"/>
  <c r="E202" i="1"/>
  <c r="F202" i="1"/>
  <c r="G202" i="1"/>
  <c r="H202" i="1"/>
  <c r="I202" i="1"/>
  <c r="J202" i="1"/>
  <c r="K202" i="1"/>
  <c r="L202" i="1"/>
  <c r="M202" i="1"/>
  <c r="O202" i="1"/>
  <c r="Q202" i="1"/>
  <c r="R202" i="1"/>
  <c r="S202" i="1"/>
  <c r="T202" i="1"/>
  <c r="V202" i="1"/>
  <c r="B203" i="1"/>
  <c r="C203" i="1"/>
  <c r="D203" i="1"/>
  <c r="E203" i="1"/>
  <c r="F203" i="1"/>
  <c r="G203" i="1"/>
  <c r="H203" i="1"/>
  <c r="I203" i="1"/>
  <c r="J203" i="1"/>
  <c r="K203" i="1"/>
  <c r="L203" i="1"/>
  <c r="M203" i="1"/>
  <c r="O203" i="1"/>
  <c r="Q203" i="1"/>
  <c r="R203" i="1"/>
  <c r="S203" i="1"/>
  <c r="T203" i="1"/>
  <c r="V203" i="1"/>
  <c r="O204" i="1"/>
  <c r="Q204" i="1"/>
  <c r="R204" i="1"/>
  <c r="S204" i="1"/>
  <c r="T204" i="1"/>
  <c r="V204" i="1"/>
  <c r="B205" i="1"/>
  <c r="C205" i="1"/>
  <c r="D205" i="1"/>
  <c r="E205" i="1"/>
  <c r="F205" i="1"/>
  <c r="G205" i="1"/>
  <c r="H205" i="1"/>
  <c r="I205" i="1"/>
  <c r="J205" i="1"/>
  <c r="K205" i="1"/>
  <c r="L205" i="1"/>
  <c r="M205" i="1"/>
  <c r="O205" i="1"/>
  <c r="Q205" i="1"/>
  <c r="R205" i="1"/>
  <c r="S205" i="1"/>
  <c r="T205" i="1"/>
  <c r="V205" i="1"/>
  <c r="B207" i="1"/>
  <c r="C207" i="1"/>
  <c r="D207" i="1"/>
  <c r="E207" i="1"/>
  <c r="F207" i="1"/>
  <c r="G207" i="1"/>
  <c r="H207" i="1"/>
  <c r="I207" i="1"/>
  <c r="J207" i="1"/>
  <c r="K207" i="1"/>
  <c r="L207" i="1"/>
  <c r="M207" i="1"/>
  <c r="O207" i="1"/>
  <c r="Q207" i="1"/>
  <c r="R207" i="1"/>
  <c r="S207" i="1"/>
  <c r="T207" i="1"/>
  <c r="V207" i="1"/>
  <c r="A1" i="5"/>
  <c r="A2" i="5"/>
  <c r="A4" i="5"/>
  <c r="A5" i="5"/>
  <c r="A6" i="5"/>
  <c r="B9" i="5"/>
  <c r="C9" i="5"/>
  <c r="D9" i="5"/>
  <c r="F9" i="5"/>
  <c r="G9" i="5"/>
  <c r="H9" i="5"/>
  <c r="B11" i="5"/>
  <c r="C11" i="5"/>
  <c r="D11" i="5"/>
  <c r="H11" i="5"/>
  <c r="K11" i="5"/>
  <c r="L11" i="5"/>
  <c r="C15" i="5"/>
  <c r="D15" i="5"/>
  <c r="H15" i="5"/>
  <c r="K15" i="5"/>
  <c r="L15" i="5"/>
  <c r="C16" i="5"/>
  <c r="D16" i="5"/>
  <c r="H16" i="5"/>
  <c r="K16" i="5"/>
  <c r="L16" i="5"/>
  <c r="C17" i="5"/>
  <c r="D17" i="5"/>
  <c r="H17" i="5"/>
  <c r="K17" i="5"/>
  <c r="L17" i="5"/>
  <c r="C18" i="5"/>
  <c r="D18" i="5"/>
  <c r="H18" i="5"/>
  <c r="K18" i="5"/>
  <c r="L18" i="5"/>
  <c r="C19" i="5"/>
  <c r="D19" i="5"/>
  <c r="H19" i="5"/>
  <c r="K19" i="5"/>
  <c r="L19" i="5"/>
  <c r="C20" i="5"/>
  <c r="D20" i="5"/>
  <c r="H20" i="5"/>
  <c r="K20" i="5"/>
  <c r="L20" i="5"/>
  <c r="C21" i="5"/>
  <c r="D21" i="5"/>
  <c r="H21" i="5"/>
  <c r="K21" i="5"/>
  <c r="L21" i="5"/>
  <c r="C22" i="5"/>
  <c r="D22" i="5"/>
  <c r="H22" i="5"/>
  <c r="K22" i="5"/>
  <c r="L22" i="5"/>
  <c r="C23" i="5"/>
  <c r="D23" i="5"/>
  <c r="H23" i="5"/>
  <c r="K23" i="5"/>
  <c r="L23" i="5"/>
  <c r="C24" i="5"/>
  <c r="D24" i="5"/>
  <c r="H24" i="5"/>
  <c r="K24" i="5"/>
  <c r="L24" i="5"/>
  <c r="C25" i="5"/>
  <c r="D25" i="5"/>
  <c r="H25" i="5"/>
  <c r="K25" i="5"/>
  <c r="L25" i="5"/>
  <c r="C26" i="5"/>
  <c r="D26" i="5"/>
  <c r="H26" i="5"/>
  <c r="K26" i="5"/>
  <c r="L26" i="5"/>
  <c r="C27" i="5"/>
  <c r="D27" i="5"/>
  <c r="H27" i="5"/>
  <c r="K27" i="5"/>
  <c r="L27" i="5"/>
  <c r="C28" i="5"/>
  <c r="D28" i="5"/>
  <c r="H28" i="5"/>
  <c r="K28" i="5"/>
  <c r="L28" i="5"/>
  <c r="C29" i="5"/>
  <c r="D29" i="5"/>
  <c r="H29" i="5"/>
  <c r="K29" i="5"/>
  <c r="L29" i="5"/>
  <c r="C30" i="5"/>
  <c r="D30" i="5"/>
  <c r="H30" i="5"/>
  <c r="K30" i="5"/>
  <c r="L30" i="5"/>
  <c r="C31" i="5"/>
  <c r="D31" i="5"/>
  <c r="H31" i="5"/>
  <c r="K31" i="5"/>
  <c r="L31" i="5"/>
  <c r="C32" i="5"/>
  <c r="D32" i="5"/>
  <c r="H32" i="5"/>
  <c r="K32" i="5"/>
  <c r="L32" i="5"/>
  <c r="C33" i="5"/>
  <c r="D33" i="5"/>
  <c r="H33" i="5"/>
  <c r="K33" i="5"/>
  <c r="L33" i="5"/>
  <c r="C34" i="5"/>
  <c r="D34" i="5"/>
  <c r="H34" i="5"/>
  <c r="K34" i="5"/>
  <c r="L34" i="5"/>
  <c r="C35" i="5"/>
  <c r="D35" i="5"/>
  <c r="H35" i="5"/>
  <c r="K35" i="5"/>
  <c r="L35" i="5"/>
  <c r="C36" i="5"/>
  <c r="D36" i="5"/>
  <c r="H36" i="5"/>
  <c r="K36" i="5"/>
  <c r="L36" i="5"/>
  <c r="C37" i="5"/>
  <c r="D37" i="5"/>
  <c r="H37" i="5"/>
  <c r="K37" i="5"/>
  <c r="L37" i="5"/>
  <c r="C38" i="5"/>
  <c r="D38" i="5"/>
  <c r="H38" i="5"/>
  <c r="K38" i="5"/>
  <c r="L38" i="5"/>
  <c r="C39" i="5"/>
  <c r="D39" i="5"/>
  <c r="H39" i="5"/>
  <c r="K39" i="5"/>
  <c r="L39" i="5"/>
  <c r="C40" i="5"/>
  <c r="D40" i="5"/>
  <c r="H40" i="5"/>
  <c r="K40" i="5"/>
  <c r="L40" i="5"/>
  <c r="C41" i="5"/>
  <c r="D41" i="5"/>
  <c r="H41" i="5"/>
  <c r="K41" i="5"/>
  <c r="L41" i="5"/>
  <c r="B43" i="5"/>
  <c r="C43" i="5"/>
  <c r="D43" i="5"/>
  <c r="H43" i="5"/>
  <c r="K43" i="5"/>
  <c r="L43" i="5"/>
  <c r="D45" i="5"/>
  <c r="H45" i="5"/>
  <c r="K45" i="5"/>
  <c r="L45" i="5"/>
  <c r="D47" i="5"/>
  <c r="H47" i="5"/>
  <c r="K47" i="5"/>
  <c r="L47" i="5"/>
  <c r="B49" i="5"/>
  <c r="C49" i="5"/>
  <c r="D49" i="5"/>
  <c r="H49" i="5"/>
  <c r="K49" i="5"/>
  <c r="L49" i="5"/>
  <c r="D52" i="5"/>
  <c r="H52" i="5"/>
  <c r="K52" i="5"/>
  <c r="L52" i="5"/>
  <c r="D53" i="5"/>
  <c r="H53" i="5"/>
  <c r="K53" i="5"/>
  <c r="L53" i="5"/>
  <c r="D54" i="5"/>
  <c r="H54" i="5"/>
  <c r="K54" i="5"/>
  <c r="L54" i="5"/>
  <c r="D55" i="5"/>
  <c r="H55" i="5"/>
  <c r="K55" i="5"/>
  <c r="L55" i="5"/>
  <c r="D56" i="5"/>
  <c r="H56" i="5"/>
  <c r="K56" i="5"/>
  <c r="L56" i="5"/>
  <c r="D57" i="5"/>
  <c r="H57" i="5"/>
  <c r="K57" i="5"/>
  <c r="L57" i="5"/>
  <c r="D58" i="5"/>
  <c r="H58" i="5"/>
  <c r="K58" i="5"/>
  <c r="L58" i="5"/>
  <c r="B59" i="5"/>
  <c r="C59" i="5"/>
  <c r="D59" i="5"/>
  <c r="H59" i="5"/>
  <c r="K59" i="5"/>
  <c r="L59" i="5"/>
  <c r="D62" i="5"/>
  <c r="H62" i="5"/>
  <c r="K62" i="5"/>
  <c r="L62" i="5"/>
  <c r="D63" i="5"/>
  <c r="H63" i="5"/>
  <c r="K63" i="5"/>
  <c r="L63" i="5"/>
  <c r="D64" i="5"/>
  <c r="H64" i="5"/>
  <c r="K64" i="5"/>
  <c r="L64" i="5"/>
  <c r="D65" i="5"/>
  <c r="H65" i="5"/>
  <c r="K65" i="5"/>
  <c r="L65" i="5"/>
  <c r="B66" i="5"/>
  <c r="C66" i="5"/>
  <c r="D66" i="5"/>
  <c r="H66" i="5"/>
  <c r="K66" i="5"/>
  <c r="L66" i="5"/>
  <c r="B68" i="5"/>
  <c r="C68" i="5"/>
  <c r="D68" i="5"/>
  <c r="H68" i="5"/>
  <c r="K68" i="5"/>
  <c r="L68" i="5"/>
  <c r="A1" i="14"/>
  <c r="A4" i="14"/>
  <c r="A5" i="14"/>
  <c r="A6" i="14"/>
  <c r="B10" i="14"/>
  <c r="C10" i="14"/>
  <c r="D10" i="14"/>
  <c r="E10" i="14"/>
  <c r="F10" i="14"/>
  <c r="G10" i="14"/>
  <c r="H10" i="14"/>
  <c r="I10" i="14"/>
  <c r="J10" i="14"/>
  <c r="K10" i="14"/>
  <c r="L10" i="14"/>
  <c r="M10" i="14"/>
  <c r="B14" i="14"/>
  <c r="C14" i="14"/>
  <c r="D14" i="14"/>
  <c r="E14" i="14"/>
  <c r="F14" i="14"/>
  <c r="G14" i="14"/>
  <c r="H14" i="14"/>
  <c r="I14" i="14"/>
  <c r="J14" i="14"/>
  <c r="K14" i="14"/>
  <c r="L14" i="14"/>
  <c r="M14" i="14"/>
  <c r="B15" i="14"/>
  <c r="C15" i="14"/>
  <c r="D15" i="14"/>
  <c r="E15" i="14"/>
  <c r="F15" i="14"/>
  <c r="G15" i="14"/>
  <c r="H15" i="14"/>
  <c r="I15" i="14"/>
  <c r="J15" i="14"/>
  <c r="K15" i="14"/>
  <c r="L15" i="14"/>
  <c r="M15" i="14"/>
  <c r="B16" i="14"/>
  <c r="C16" i="14"/>
  <c r="D16" i="14"/>
  <c r="E16" i="14"/>
  <c r="F16" i="14"/>
  <c r="G16" i="14"/>
  <c r="H16" i="14"/>
  <c r="I16" i="14"/>
  <c r="J16" i="14"/>
  <c r="K16" i="14"/>
  <c r="L16" i="14"/>
  <c r="M16" i="14"/>
  <c r="B17" i="14"/>
  <c r="C17" i="14"/>
  <c r="D17" i="14"/>
  <c r="E17" i="14"/>
  <c r="F17" i="14"/>
  <c r="G17" i="14"/>
  <c r="H17" i="14"/>
  <c r="I17" i="14"/>
  <c r="J17" i="14"/>
  <c r="K17" i="14"/>
  <c r="L17" i="14"/>
  <c r="M17" i="14"/>
  <c r="B18" i="14"/>
  <c r="C18" i="14"/>
  <c r="D18" i="14"/>
  <c r="E18" i="14"/>
  <c r="F18" i="14"/>
  <c r="G18" i="14"/>
  <c r="H18" i="14"/>
  <c r="I18" i="14"/>
  <c r="J18" i="14"/>
  <c r="K18" i="14"/>
  <c r="L18" i="14"/>
  <c r="M18" i="14"/>
  <c r="B19" i="14"/>
  <c r="C19" i="14"/>
  <c r="D19" i="14"/>
  <c r="E19" i="14"/>
  <c r="F19" i="14"/>
  <c r="G19" i="14"/>
  <c r="H19" i="14"/>
  <c r="I19" i="14"/>
  <c r="J19" i="14"/>
  <c r="K19" i="14"/>
  <c r="L19" i="14"/>
  <c r="M19" i="14"/>
  <c r="B20" i="14"/>
  <c r="C20" i="14"/>
  <c r="D20" i="14"/>
  <c r="E20" i="14"/>
  <c r="F20" i="14"/>
  <c r="G20" i="14"/>
  <c r="H20" i="14"/>
  <c r="I20" i="14"/>
  <c r="J20" i="14"/>
  <c r="K20" i="14"/>
  <c r="L20" i="14"/>
  <c r="M20" i="14"/>
  <c r="B21" i="14"/>
  <c r="C21" i="14"/>
  <c r="D21" i="14"/>
  <c r="E21" i="14"/>
  <c r="F21" i="14"/>
  <c r="G21" i="14"/>
  <c r="H21" i="14"/>
  <c r="I21" i="14"/>
  <c r="J21" i="14"/>
  <c r="K21" i="14"/>
  <c r="L21" i="14"/>
  <c r="M21" i="14"/>
  <c r="B22" i="14"/>
  <c r="C22" i="14"/>
  <c r="D22" i="14"/>
  <c r="E22" i="14"/>
  <c r="F22" i="14"/>
  <c r="G22" i="14"/>
  <c r="H22" i="14"/>
  <c r="I22" i="14"/>
  <c r="J22" i="14"/>
  <c r="K22" i="14"/>
  <c r="L22" i="14"/>
  <c r="M22" i="14"/>
  <c r="B23" i="14"/>
  <c r="C23" i="14"/>
  <c r="D23" i="14"/>
  <c r="E23" i="14"/>
  <c r="F23" i="14"/>
  <c r="G23" i="14"/>
  <c r="H23" i="14"/>
  <c r="I23" i="14"/>
  <c r="J23" i="14"/>
  <c r="K23" i="14"/>
  <c r="L23" i="14"/>
  <c r="M23" i="14"/>
  <c r="B24" i="14"/>
  <c r="C24" i="14"/>
  <c r="D24" i="14"/>
  <c r="E24" i="14"/>
  <c r="F24" i="14"/>
  <c r="G24" i="14"/>
  <c r="H24" i="14"/>
  <c r="I24" i="14"/>
  <c r="J24" i="14"/>
  <c r="K24" i="14"/>
  <c r="L24" i="14"/>
  <c r="M24" i="14"/>
  <c r="B25" i="14"/>
  <c r="C25" i="14"/>
  <c r="D25" i="14"/>
  <c r="E25" i="14"/>
  <c r="F25" i="14"/>
  <c r="G25" i="14"/>
  <c r="H25" i="14"/>
  <c r="I25" i="14"/>
  <c r="J25" i="14"/>
  <c r="K25" i="14"/>
  <c r="L25" i="14"/>
  <c r="M25" i="14"/>
  <c r="B26" i="14"/>
  <c r="C26" i="14"/>
  <c r="D26" i="14"/>
  <c r="E26" i="14"/>
  <c r="F26" i="14"/>
  <c r="G26" i="14"/>
  <c r="H26" i="14"/>
  <c r="I26" i="14"/>
  <c r="J26" i="14"/>
  <c r="K26" i="14"/>
  <c r="L26" i="14"/>
  <c r="M26" i="14"/>
  <c r="B27" i="14"/>
  <c r="C27" i="14"/>
  <c r="D27" i="14"/>
  <c r="E27" i="14"/>
  <c r="F27" i="14"/>
  <c r="G27" i="14"/>
  <c r="H27" i="14"/>
  <c r="I27" i="14"/>
  <c r="J27" i="14"/>
  <c r="K27" i="14"/>
  <c r="L27" i="14"/>
  <c r="M27" i="14"/>
  <c r="B28" i="14"/>
  <c r="C28" i="14"/>
  <c r="D28" i="14"/>
  <c r="E28" i="14"/>
  <c r="F28" i="14"/>
  <c r="G28" i="14"/>
  <c r="H28" i="14"/>
  <c r="I28" i="14"/>
  <c r="J28" i="14"/>
  <c r="K28" i="14"/>
  <c r="L28" i="14"/>
  <c r="M28" i="14"/>
  <c r="B29" i="14"/>
  <c r="C29" i="14"/>
  <c r="D29" i="14"/>
  <c r="E29" i="14"/>
  <c r="F29" i="14"/>
  <c r="G29" i="14"/>
  <c r="H29" i="14"/>
  <c r="I29" i="14"/>
  <c r="J29" i="14"/>
  <c r="K29" i="14"/>
  <c r="L29" i="14"/>
  <c r="M29" i="14"/>
  <c r="B30" i="14"/>
  <c r="C30" i="14"/>
  <c r="D30" i="14"/>
  <c r="E30" i="14"/>
  <c r="F30" i="14"/>
  <c r="G30" i="14"/>
  <c r="H30" i="14"/>
  <c r="I30" i="14"/>
  <c r="J30" i="14"/>
  <c r="K30" i="14"/>
  <c r="L30" i="14"/>
  <c r="M30" i="14"/>
  <c r="B31" i="14"/>
  <c r="C31" i="14"/>
  <c r="D31" i="14"/>
  <c r="E31" i="14"/>
  <c r="F31" i="14"/>
  <c r="G31" i="14"/>
  <c r="H31" i="14"/>
  <c r="I31" i="14"/>
  <c r="J31" i="14"/>
  <c r="K31" i="14"/>
  <c r="L31" i="14"/>
  <c r="M31" i="14"/>
  <c r="B32" i="14"/>
  <c r="C32" i="14"/>
  <c r="D32" i="14"/>
  <c r="E32" i="14"/>
  <c r="F32" i="14"/>
  <c r="G32" i="14"/>
  <c r="H32" i="14"/>
  <c r="I32" i="14"/>
  <c r="J32" i="14"/>
  <c r="K32" i="14"/>
  <c r="L32" i="14"/>
  <c r="M32" i="14"/>
  <c r="B33" i="14"/>
  <c r="C33" i="14"/>
  <c r="D33" i="14"/>
  <c r="E33" i="14"/>
  <c r="F33" i="14"/>
  <c r="G33" i="14"/>
  <c r="H33" i="14"/>
  <c r="I33" i="14"/>
  <c r="J33" i="14"/>
  <c r="K33" i="14"/>
  <c r="L33" i="14"/>
  <c r="M33" i="14"/>
  <c r="B34" i="14"/>
  <c r="C34" i="14"/>
  <c r="D34" i="14"/>
  <c r="E34" i="14"/>
  <c r="F34" i="14"/>
  <c r="G34" i="14"/>
  <c r="H34" i="14"/>
  <c r="I34" i="14"/>
  <c r="J34" i="14"/>
  <c r="K34" i="14"/>
  <c r="L34" i="14"/>
  <c r="M34" i="14"/>
  <c r="B35" i="14"/>
  <c r="C35" i="14"/>
  <c r="D35" i="14"/>
  <c r="E35" i="14"/>
  <c r="F35" i="14"/>
  <c r="G35" i="14"/>
  <c r="H35" i="14"/>
  <c r="I35" i="14"/>
  <c r="J35" i="14"/>
  <c r="K35" i="14"/>
  <c r="L35" i="14"/>
  <c r="M35" i="14"/>
  <c r="B36" i="14"/>
  <c r="C36" i="14"/>
  <c r="D36" i="14"/>
  <c r="E36" i="14"/>
  <c r="F36" i="14"/>
  <c r="G36" i="14"/>
  <c r="H36" i="14"/>
  <c r="I36" i="14"/>
  <c r="J36" i="14"/>
  <c r="K36" i="14"/>
  <c r="L36" i="14"/>
  <c r="M36" i="14"/>
  <c r="B37" i="14"/>
  <c r="C37" i="14"/>
  <c r="D37" i="14"/>
  <c r="E37" i="14"/>
  <c r="F37" i="14"/>
  <c r="G37" i="14"/>
  <c r="H37" i="14"/>
  <c r="I37" i="14"/>
  <c r="J37" i="14"/>
  <c r="K37" i="14"/>
  <c r="L37" i="14"/>
  <c r="M37" i="14"/>
  <c r="B38" i="14"/>
  <c r="C38" i="14"/>
  <c r="D38" i="14"/>
  <c r="E38" i="14"/>
  <c r="F38" i="14"/>
  <c r="G38" i="14"/>
  <c r="H38" i="14"/>
  <c r="I38" i="14"/>
  <c r="J38" i="14"/>
  <c r="K38" i="14"/>
  <c r="L38" i="14"/>
  <c r="M38" i="14"/>
  <c r="B39" i="14"/>
  <c r="C39" i="14"/>
  <c r="D39" i="14"/>
  <c r="E39" i="14"/>
  <c r="F39" i="14"/>
  <c r="G39" i="14"/>
  <c r="H39" i="14"/>
  <c r="I39" i="14"/>
  <c r="J39" i="14"/>
  <c r="K39" i="14"/>
  <c r="L39" i="14"/>
  <c r="M39" i="14"/>
  <c r="B40" i="14"/>
  <c r="C40" i="14"/>
  <c r="D40" i="14"/>
  <c r="E40" i="14"/>
  <c r="F40" i="14"/>
  <c r="G40" i="14"/>
  <c r="H40" i="14"/>
  <c r="I40" i="14"/>
  <c r="J40" i="14"/>
  <c r="K40" i="14"/>
  <c r="L40" i="14"/>
  <c r="M40" i="14"/>
  <c r="B42" i="14"/>
  <c r="C42" i="14"/>
  <c r="D42" i="14"/>
  <c r="E42" i="14"/>
  <c r="F42" i="14"/>
  <c r="G42" i="14"/>
  <c r="H42" i="14"/>
  <c r="I42" i="14"/>
  <c r="J42" i="14"/>
  <c r="K42" i="14"/>
  <c r="L42" i="14"/>
  <c r="M42" i="14"/>
  <c r="B44" i="14"/>
  <c r="C44" i="14"/>
  <c r="D44" i="14"/>
  <c r="E44" i="14"/>
  <c r="F44" i="14"/>
  <c r="G44" i="14"/>
  <c r="H44" i="14"/>
  <c r="I44" i="14"/>
  <c r="J44" i="14"/>
  <c r="K44" i="14"/>
  <c r="L44" i="14"/>
  <c r="M44" i="14"/>
  <c r="B46" i="14"/>
  <c r="C46" i="14"/>
  <c r="D46" i="14"/>
  <c r="E46" i="14"/>
  <c r="F46" i="14"/>
  <c r="G46" i="14"/>
  <c r="H46" i="14"/>
  <c r="I46" i="14"/>
  <c r="J46" i="14"/>
  <c r="K46" i="14"/>
  <c r="L46" i="14"/>
  <c r="M46" i="14"/>
  <c r="B48" i="14"/>
  <c r="C48" i="14"/>
  <c r="D48" i="14"/>
  <c r="E48" i="14"/>
  <c r="F48" i="14"/>
  <c r="G48" i="14"/>
  <c r="H48" i="14"/>
  <c r="I48" i="14"/>
  <c r="J48" i="14"/>
  <c r="K48" i="14"/>
  <c r="L48" i="14"/>
  <c r="M48" i="14"/>
  <c r="B51" i="14"/>
  <c r="C51" i="14"/>
  <c r="D51" i="14"/>
  <c r="E51" i="14"/>
  <c r="F51" i="14"/>
  <c r="G51" i="14"/>
  <c r="H51" i="14"/>
  <c r="I51" i="14"/>
  <c r="J51" i="14"/>
  <c r="K51" i="14"/>
  <c r="L51" i="14"/>
  <c r="M51" i="14"/>
  <c r="B52" i="14"/>
  <c r="C52" i="14"/>
  <c r="D52" i="14"/>
  <c r="E52" i="14"/>
  <c r="F52" i="14"/>
  <c r="G52" i="14"/>
  <c r="H52" i="14"/>
  <c r="I52" i="14"/>
  <c r="J52" i="14"/>
  <c r="K52" i="14"/>
  <c r="L52" i="14"/>
  <c r="M52" i="14"/>
  <c r="B53" i="14"/>
  <c r="C53" i="14"/>
  <c r="D53" i="14"/>
  <c r="E53" i="14"/>
  <c r="F53" i="14"/>
  <c r="G53" i="14"/>
  <c r="H53" i="14"/>
  <c r="I53" i="14"/>
  <c r="J53" i="14"/>
  <c r="K53" i="14"/>
  <c r="L53" i="14"/>
  <c r="M53" i="14"/>
  <c r="B54" i="14"/>
  <c r="C54" i="14"/>
  <c r="D54" i="14"/>
  <c r="E54" i="14"/>
  <c r="F54" i="14"/>
  <c r="G54" i="14"/>
  <c r="H54" i="14"/>
  <c r="I54" i="14"/>
  <c r="J54" i="14"/>
  <c r="K54" i="14"/>
  <c r="L54" i="14"/>
  <c r="M54" i="14"/>
  <c r="B55" i="14"/>
  <c r="C55" i="14"/>
  <c r="D55" i="14"/>
  <c r="E55" i="14"/>
  <c r="F55" i="14"/>
  <c r="G55" i="14"/>
  <c r="H55" i="14"/>
  <c r="I55" i="14"/>
  <c r="J55" i="14"/>
  <c r="K55" i="14"/>
  <c r="L55" i="14"/>
  <c r="M55" i="14"/>
  <c r="B56" i="14"/>
  <c r="C56" i="14"/>
  <c r="D56" i="14"/>
  <c r="E56" i="14"/>
  <c r="F56" i="14"/>
  <c r="G56" i="14"/>
  <c r="H56" i="14"/>
  <c r="I56" i="14"/>
  <c r="J56" i="14"/>
  <c r="K56" i="14"/>
  <c r="L56" i="14"/>
  <c r="M56" i="14"/>
  <c r="B57" i="14"/>
  <c r="C57" i="14"/>
  <c r="D57" i="14"/>
  <c r="E57" i="14"/>
  <c r="F57" i="14"/>
  <c r="G57" i="14"/>
  <c r="H57" i="14"/>
  <c r="I57" i="14"/>
  <c r="J57" i="14"/>
  <c r="K57" i="14"/>
  <c r="L57" i="14"/>
  <c r="M57" i="14"/>
  <c r="B58" i="14"/>
  <c r="C58" i="14"/>
  <c r="D58" i="14"/>
  <c r="E58" i="14"/>
  <c r="F58" i="14"/>
  <c r="G58" i="14"/>
  <c r="H58" i="14"/>
  <c r="I58" i="14"/>
  <c r="J58" i="14"/>
  <c r="K58" i="14"/>
  <c r="L58" i="14"/>
  <c r="M58" i="14"/>
  <c r="B61" i="14"/>
  <c r="C61" i="14"/>
  <c r="D61" i="14"/>
  <c r="E61" i="14"/>
  <c r="F61" i="14"/>
  <c r="G61" i="14"/>
  <c r="H61" i="14"/>
  <c r="I61" i="14"/>
  <c r="J61" i="14"/>
  <c r="K61" i="14"/>
  <c r="L61" i="14"/>
  <c r="M61" i="14"/>
  <c r="B62" i="14"/>
  <c r="C62" i="14"/>
  <c r="D62" i="14"/>
  <c r="E62" i="14"/>
  <c r="F62" i="14"/>
  <c r="G62" i="14"/>
  <c r="H62" i="14"/>
  <c r="I62" i="14"/>
  <c r="J62" i="14"/>
  <c r="K62" i="14"/>
  <c r="L62" i="14"/>
  <c r="M62" i="14"/>
  <c r="B63" i="14"/>
  <c r="C63" i="14"/>
  <c r="D63" i="14"/>
  <c r="E63" i="14"/>
  <c r="F63" i="14"/>
  <c r="G63" i="14"/>
  <c r="H63" i="14"/>
  <c r="I63" i="14"/>
  <c r="J63" i="14"/>
  <c r="K63" i="14"/>
  <c r="L63" i="14"/>
  <c r="M63" i="14"/>
  <c r="B64" i="14"/>
  <c r="C64" i="14"/>
  <c r="D64" i="14"/>
  <c r="E64" i="14"/>
  <c r="F64" i="14"/>
  <c r="G64" i="14"/>
  <c r="H64" i="14"/>
  <c r="I64" i="14"/>
  <c r="J64" i="14"/>
  <c r="K64" i="14"/>
  <c r="L64" i="14"/>
  <c r="M64" i="14"/>
  <c r="B65" i="14"/>
  <c r="C65" i="14"/>
  <c r="D65" i="14"/>
  <c r="E65" i="14"/>
  <c r="F65" i="14"/>
  <c r="G65" i="14"/>
  <c r="H65" i="14"/>
  <c r="I65" i="14"/>
  <c r="J65" i="14"/>
  <c r="K65" i="14"/>
  <c r="L65" i="14"/>
  <c r="M65" i="14"/>
  <c r="B67" i="14"/>
  <c r="C67" i="14"/>
  <c r="D67" i="14"/>
  <c r="E67" i="14"/>
  <c r="F67" i="14"/>
  <c r="G67" i="14"/>
  <c r="H67" i="14"/>
  <c r="I67" i="14"/>
  <c r="J67" i="14"/>
  <c r="K67" i="14"/>
  <c r="L67" i="14"/>
  <c r="M67" i="14"/>
  <c r="A71" i="14"/>
  <c r="A72" i="14"/>
  <c r="A74" i="14"/>
  <c r="A75" i="14"/>
  <c r="A76" i="14"/>
  <c r="B80" i="14"/>
  <c r="C80" i="14"/>
  <c r="D80" i="14"/>
  <c r="E80" i="14"/>
  <c r="F80" i="14"/>
  <c r="G80" i="14"/>
  <c r="H80" i="14"/>
  <c r="I80" i="14"/>
  <c r="J80" i="14"/>
  <c r="K80" i="14"/>
  <c r="L80" i="14"/>
  <c r="M80" i="14"/>
  <c r="B84" i="14"/>
  <c r="C84" i="14"/>
  <c r="D84" i="14"/>
  <c r="E84" i="14"/>
  <c r="F84" i="14"/>
  <c r="G84" i="14"/>
  <c r="H84" i="14"/>
  <c r="I84" i="14"/>
  <c r="J84" i="14"/>
  <c r="K84" i="14"/>
  <c r="L84" i="14"/>
  <c r="M84" i="14"/>
  <c r="B85" i="14"/>
  <c r="C85" i="14"/>
  <c r="D85" i="14"/>
  <c r="E85" i="14"/>
  <c r="F85" i="14"/>
  <c r="G85" i="14"/>
  <c r="H85" i="14"/>
  <c r="I85" i="14"/>
  <c r="J85" i="14"/>
  <c r="K85" i="14"/>
  <c r="L85" i="14"/>
  <c r="M85" i="14"/>
  <c r="B86" i="14"/>
  <c r="C86" i="14"/>
  <c r="D86" i="14"/>
  <c r="E86" i="14"/>
  <c r="F86" i="14"/>
  <c r="G86" i="14"/>
  <c r="H86" i="14"/>
  <c r="I86" i="14"/>
  <c r="J86" i="14"/>
  <c r="K86" i="14"/>
  <c r="L86" i="14"/>
  <c r="M86" i="14"/>
  <c r="B87" i="14"/>
  <c r="C87" i="14"/>
  <c r="D87" i="14"/>
  <c r="E87" i="14"/>
  <c r="F87" i="14"/>
  <c r="G87" i="14"/>
  <c r="H87" i="14"/>
  <c r="I87" i="14"/>
  <c r="J87" i="14"/>
  <c r="K87" i="14"/>
  <c r="L87" i="14"/>
  <c r="M87" i="14"/>
  <c r="B88" i="14"/>
  <c r="C88" i="14"/>
  <c r="D88" i="14"/>
  <c r="E88" i="14"/>
  <c r="F88" i="14"/>
  <c r="G88" i="14"/>
  <c r="H88" i="14"/>
  <c r="I88" i="14"/>
  <c r="J88" i="14"/>
  <c r="K88" i="14"/>
  <c r="L88" i="14"/>
  <c r="M88" i="14"/>
  <c r="B89" i="14"/>
  <c r="C89" i="14"/>
  <c r="D89" i="14"/>
  <c r="E89" i="14"/>
  <c r="F89" i="14"/>
  <c r="G89" i="14"/>
  <c r="H89" i="14"/>
  <c r="I89" i="14"/>
  <c r="J89" i="14"/>
  <c r="K89" i="14"/>
  <c r="L89" i="14"/>
  <c r="M89" i="14"/>
  <c r="B90" i="14"/>
  <c r="C90" i="14"/>
  <c r="D90" i="14"/>
  <c r="E90" i="14"/>
  <c r="F90" i="14"/>
  <c r="G90" i="14"/>
  <c r="H90" i="14"/>
  <c r="I90" i="14"/>
  <c r="J90" i="14"/>
  <c r="K90" i="14"/>
  <c r="L90" i="14"/>
  <c r="M90" i="14"/>
  <c r="B91" i="14"/>
  <c r="C91" i="14"/>
  <c r="D91" i="14"/>
  <c r="E91" i="14"/>
  <c r="F91" i="14"/>
  <c r="G91" i="14"/>
  <c r="H91" i="14"/>
  <c r="I91" i="14"/>
  <c r="J91" i="14"/>
  <c r="K91" i="14"/>
  <c r="L91" i="14"/>
  <c r="M91" i="14"/>
  <c r="B92" i="14"/>
  <c r="C92" i="14"/>
  <c r="D92" i="14"/>
  <c r="E92" i="14"/>
  <c r="F92" i="14"/>
  <c r="G92" i="14"/>
  <c r="H92" i="14"/>
  <c r="I92" i="14"/>
  <c r="J92" i="14"/>
  <c r="K92" i="14"/>
  <c r="L92" i="14"/>
  <c r="M92" i="14"/>
  <c r="B93" i="14"/>
  <c r="C93" i="14"/>
  <c r="D93" i="14"/>
  <c r="E93" i="14"/>
  <c r="F93" i="14"/>
  <c r="G93" i="14"/>
  <c r="H93" i="14"/>
  <c r="I93" i="14"/>
  <c r="J93" i="14"/>
  <c r="K93" i="14"/>
  <c r="L93" i="14"/>
  <c r="M93" i="14"/>
  <c r="B94" i="14"/>
  <c r="C94" i="14"/>
  <c r="D94" i="14"/>
  <c r="E94" i="14"/>
  <c r="F94" i="14"/>
  <c r="G94" i="14"/>
  <c r="H94" i="14"/>
  <c r="I94" i="14"/>
  <c r="J94" i="14"/>
  <c r="K94" i="14"/>
  <c r="L94" i="14"/>
  <c r="M94" i="14"/>
  <c r="B95" i="14"/>
  <c r="C95" i="14"/>
  <c r="D95" i="14"/>
  <c r="E95" i="14"/>
  <c r="F95" i="14"/>
  <c r="G95" i="14"/>
  <c r="H95" i="14"/>
  <c r="I95" i="14"/>
  <c r="J95" i="14"/>
  <c r="K95" i="14"/>
  <c r="L95" i="14"/>
  <c r="M95" i="14"/>
  <c r="B96" i="14"/>
  <c r="C96" i="14"/>
  <c r="D96" i="14"/>
  <c r="E96" i="14"/>
  <c r="F96" i="14"/>
  <c r="G96" i="14"/>
  <c r="H96" i="14"/>
  <c r="I96" i="14"/>
  <c r="J96" i="14"/>
  <c r="K96" i="14"/>
  <c r="L96" i="14"/>
  <c r="M96" i="14"/>
  <c r="B97" i="14"/>
  <c r="C97" i="14"/>
  <c r="D97" i="14"/>
  <c r="E97" i="14"/>
  <c r="F97" i="14"/>
  <c r="G97" i="14"/>
  <c r="H97" i="14"/>
  <c r="I97" i="14"/>
  <c r="J97" i="14"/>
  <c r="K97" i="14"/>
  <c r="L97" i="14"/>
  <c r="M97" i="14"/>
  <c r="B98" i="14"/>
  <c r="C98" i="14"/>
  <c r="D98" i="14"/>
  <c r="E98" i="14"/>
  <c r="F98" i="14"/>
  <c r="G98" i="14"/>
  <c r="H98" i="14"/>
  <c r="I98" i="14"/>
  <c r="J98" i="14"/>
  <c r="K98" i="14"/>
  <c r="L98" i="14"/>
  <c r="M98" i="14"/>
  <c r="B99" i="14"/>
  <c r="C99" i="14"/>
  <c r="D99" i="14"/>
  <c r="E99" i="14"/>
  <c r="F99" i="14"/>
  <c r="G99" i="14"/>
  <c r="H99" i="14"/>
  <c r="I99" i="14"/>
  <c r="J99" i="14"/>
  <c r="K99" i="14"/>
  <c r="L99" i="14"/>
  <c r="M99" i="14"/>
  <c r="B100" i="14"/>
  <c r="C100" i="14"/>
  <c r="D100" i="14"/>
  <c r="E100" i="14"/>
  <c r="F100" i="14"/>
  <c r="G100" i="14"/>
  <c r="H100" i="14"/>
  <c r="I100" i="14"/>
  <c r="J100" i="14"/>
  <c r="K100" i="14"/>
  <c r="L100" i="14"/>
  <c r="M100" i="14"/>
  <c r="B101" i="14"/>
  <c r="C101" i="14"/>
  <c r="D101" i="14"/>
  <c r="E101" i="14"/>
  <c r="F101" i="14"/>
  <c r="G101" i="14"/>
  <c r="H101" i="14"/>
  <c r="I101" i="14"/>
  <c r="J101" i="14"/>
  <c r="K101" i="14"/>
  <c r="L101" i="14"/>
  <c r="M101" i="14"/>
  <c r="B102" i="14"/>
  <c r="C102" i="14"/>
  <c r="D102" i="14"/>
  <c r="E102" i="14"/>
  <c r="F102" i="14"/>
  <c r="G102" i="14"/>
  <c r="H102" i="14"/>
  <c r="I102" i="14"/>
  <c r="J102" i="14"/>
  <c r="K102" i="14"/>
  <c r="L102" i="14"/>
  <c r="M102" i="14"/>
  <c r="B103" i="14"/>
  <c r="C103" i="14"/>
  <c r="D103" i="14"/>
  <c r="E103" i="14"/>
  <c r="F103" i="14"/>
  <c r="G103" i="14"/>
  <c r="H103" i="14"/>
  <c r="I103" i="14"/>
  <c r="J103" i="14"/>
  <c r="K103" i="14"/>
  <c r="L103" i="14"/>
  <c r="M103" i="14"/>
  <c r="B104" i="14"/>
  <c r="C104" i="14"/>
  <c r="D104" i="14"/>
  <c r="E104" i="14"/>
  <c r="F104" i="14"/>
  <c r="G104" i="14"/>
  <c r="H104" i="14"/>
  <c r="I104" i="14"/>
  <c r="J104" i="14"/>
  <c r="K104" i="14"/>
  <c r="L104" i="14"/>
  <c r="M104" i="14"/>
  <c r="B105" i="14"/>
  <c r="C105" i="14"/>
  <c r="D105" i="14"/>
  <c r="E105" i="14"/>
  <c r="F105" i="14"/>
  <c r="G105" i="14"/>
  <c r="H105" i="14"/>
  <c r="I105" i="14"/>
  <c r="J105" i="14"/>
  <c r="K105" i="14"/>
  <c r="L105" i="14"/>
  <c r="M105" i="14"/>
  <c r="B106" i="14"/>
  <c r="C106" i="14"/>
  <c r="D106" i="14"/>
  <c r="E106" i="14"/>
  <c r="F106" i="14"/>
  <c r="G106" i="14"/>
  <c r="H106" i="14"/>
  <c r="I106" i="14"/>
  <c r="J106" i="14"/>
  <c r="K106" i="14"/>
  <c r="L106" i="14"/>
  <c r="M106" i="14"/>
  <c r="B107" i="14"/>
  <c r="C107" i="14"/>
  <c r="D107" i="14"/>
  <c r="E107" i="14"/>
  <c r="F107" i="14"/>
  <c r="G107" i="14"/>
  <c r="H107" i="14"/>
  <c r="I107" i="14"/>
  <c r="J107" i="14"/>
  <c r="K107" i="14"/>
  <c r="L107" i="14"/>
  <c r="M107" i="14"/>
  <c r="B108" i="14"/>
  <c r="C108" i="14"/>
  <c r="D108" i="14"/>
  <c r="E108" i="14"/>
  <c r="F108" i="14"/>
  <c r="G108" i="14"/>
  <c r="H108" i="14"/>
  <c r="I108" i="14"/>
  <c r="J108" i="14"/>
  <c r="K108" i="14"/>
  <c r="L108" i="14"/>
  <c r="M108" i="14"/>
  <c r="B109" i="14"/>
  <c r="C109" i="14"/>
  <c r="D109" i="14"/>
  <c r="E109" i="14"/>
  <c r="F109" i="14"/>
  <c r="G109" i="14"/>
  <c r="H109" i="14"/>
  <c r="I109" i="14"/>
  <c r="J109" i="14"/>
  <c r="K109" i="14"/>
  <c r="L109" i="14"/>
  <c r="M109" i="14"/>
  <c r="B110" i="14"/>
  <c r="C110" i="14"/>
  <c r="D110" i="14"/>
  <c r="E110" i="14"/>
  <c r="F110" i="14"/>
  <c r="G110" i="14"/>
  <c r="H110" i="14"/>
  <c r="I110" i="14"/>
  <c r="J110" i="14"/>
  <c r="K110" i="14"/>
  <c r="L110" i="14"/>
  <c r="M110" i="14"/>
  <c r="B112" i="14"/>
  <c r="C112" i="14"/>
  <c r="D112" i="14"/>
  <c r="E112" i="14"/>
  <c r="F112" i="14"/>
  <c r="G112" i="14"/>
  <c r="H112" i="14"/>
  <c r="I112" i="14"/>
  <c r="J112" i="14"/>
  <c r="K112" i="14"/>
  <c r="L112" i="14"/>
  <c r="M112" i="14"/>
  <c r="B114" i="14"/>
  <c r="C114" i="14"/>
  <c r="D114" i="14"/>
  <c r="E114" i="14"/>
  <c r="F114" i="14"/>
  <c r="G114" i="14"/>
  <c r="H114" i="14"/>
  <c r="I114" i="14"/>
  <c r="J114" i="14"/>
  <c r="K114" i="14"/>
  <c r="L114" i="14"/>
  <c r="M114" i="14"/>
  <c r="B116" i="14"/>
  <c r="C116" i="14"/>
  <c r="D116" i="14"/>
  <c r="E116" i="14"/>
  <c r="F116" i="14"/>
  <c r="G116" i="14"/>
  <c r="H116" i="14"/>
  <c r="I116" i="14"/>
  <c r="J116" i="14"/>
  <c r="K116" i="14"/>
  <c r="L116" i="14"/>
  <c r="M116" i="14"/>
  <c r="B118" i="14"/>
  <c r="C118" i="14"/>
  <c r="D118" i="14"/>
  <c r="E118" i="14"/>
  <c r="F118" i="14"/>
  <c r="G118" i="14"/>
  <c r="H118" i="14"/>
  <c r="I118" i="14"/>
  <c r="J118" i="14"/>
  <c r="K118" i="14"/>
  <c r="L118" i="14"/>
  <c r="M118" i="14"/>
  <c r="B121" i="14"/>
  <c r="C121" i="14"/>
  <c r="D121" i="14"/>
  <c r="E121" i="14"/>
  <c r="F121" i="14"/>
  <c r="G121" i="14"/>
  <c r="H121" i="14"/>
  <c r="I121" i="14"/>
  <c r="J121" i="14"/>
  <c r="K121" i="14"/>
  <c r="L121" i="14"/>
  <c r="M121" i="14"/>
  <c r="B122" i="14"/>
  <c r="C122" i="14"/>
  <c r="D122" i="14"/>
  <c r="E122" i="14"/>
  <c r="F122" i="14"/>
  <c r="G122" i="14"/>
  <c r="H122" i="14"/>
  <c r="I122" i="14"/>
  <c r="J122" i="14"/>
  <c r="K122" i="14"/>
  <c r="L122" i="14"/>
  <c r="M122" i="14"/>
  <c r="B123" i="14"/>
  <c r="C123" i="14"/>
  <c r="D123" i="14"/>
  <c r="E123" i="14"/>
  <c r="F123" i="14"/>
  <c r="G123" i="14"/>
  <c r="H123" i="14"/>
  <c r="I123" i="14"/>
  <c r="J123" i="14"/>
  <c r="K123" i="14"/>
  <c r="L123" i="14"/>
  <c r="M123" i="14"/>
  <c r="B124" i="14"/>
  <c r="C124" i="14"/>
  <c r="D124" i="14"/>
  <c r="E124" i="14"/>
  <c r="F124" i="14"/>
  <c r="G124" i="14"/>
  <c r="H124" i="14"/>
  <c r="I124" i="14"/>
  <c r="J124" i="14"/>
  <c r="K124" i="14"/>
  <c r="L124" i="14"/>
  <c r="M124" i="14"/>
  <c r="B125" i="14"/>
  <c r="C125" i="14"/>
  <c r="D125" i="14"/>
  <c r="E125" i="14"/>
  <c r="F125" i="14"/>
  <c r="G125" i="14"/>
  <c r="H125" i="14"/>
  <c r="I125" i="14"/>
  <c r="J125" i="14"/>
  <c r="K125" i="14"/>
  <c r="L125" i="14"/>
  <c r="M125" i="14"/>
  <c r="B126" i="14"/>
  <c r="C126" i="14"/>
  <c r="D126" i="14"/>
  <c r="E126" i="14"/>
  <c r="F126" i="14"/>
  <c r="G126" i="14"/>
  <c r="H126" i="14"/>
  <c r="I126" i="14"/>
  <c r="J126" i="14"/>
  <c r="K126" i="14"/>
  <c r="L126" i="14"/>
  <c r="M126" i="14"/>
  <c r="B127" i="14"/>
  <c r="C127" i="14"/>
  <c r="D127" i="14"/>
  <c r="E127" i="14"/>
  <c r="F127" i="14"/>
  <c r="G127" i="14"/>
  <c r="H127" i="14"/>
  <c r="I127" i="14"/>
  <c r="J127" i="14"/>
  <c r="K127" i="14"/>
  <c r="L127" i="14"/>
  <c r="M127" i="14"/>
  <c r="B128" i="14"/>
  <c r="C128" i="14"/>
  <c r="D128" i="14"/>
  <c r="E128" i="14"/>
  <c r="F128" i="14"/>
  <c r="G128" i="14"/>
  <c r="H128" i="14"/>
  <c r="I128" i="14"/>
  <c r="J128" i="14"/>
  <c r="K128" i="14"/>
  <c r="L128" i="14"/>
  <c r="M128" i="14"/>
  <c r="B131" i="14"/>
  <c r="C131" i="14"/>
  <c r="D131" i="14"/>
  <c r="E131" i="14"/>
  <c r="F131" i="14"/>
  <c r="G131" i="14"/>
  <c r="H131" i="14"/>
  <c r="I131" i="14"/>
  <c r="J131" i="14"/>
  <c r="K131" i="14"/>
  <c r="L131" i="14"/>
  <c r="M131" i="14"/>
  <c r="B132" i="14"/>
  <c r="C132" i="14"/>
  <c r="D132" i="14"/>
  <c r="E132" i="14"/>
  <c r="F132" i="14"/>
  <c r="G132" i="14"/>
  <c r="H132" i="14"/>
  <c r="I132" i="14"/>
  <c r="J132" i="14"/>
  <c r="K132" i="14"/>
  <c r="L132" i="14"/>
  <c r="M132" i="14"/>
  <c r="B133" i="14"/>
  <c r="C133" i="14"/>
  <c r="D133" i="14"/>
  <c r="E133" i="14"/>
  <c r="F133" i="14"/>
  <c r="G133" i="14"/>
  <c r="H133" i="14"/>
  <c r="I133" i="14"/>
  <c r="J133" i="14"/>
  <c r="K133" i="14"/>
  <c r="L133" i="14"/>
  <c r="M133" i="14"/>
  <c r="B134" i="14"/>
  <c r="C134" i="14"/>
  <c r="D134" i="14"/>
  <c r="E134" i="14"/>
  <c r="F134" i="14"/>
  <c r="G134" i="14"/>
  <c r="H134" i="14"/>
  <c r="I134" i="14"/>
  <c r="J134" i="14"/>
  <c r="K134" i="14"/>
  <c r="L134" i="14"/>
  <c r="M134" i="14"/>
  <c r="B135" i="14"/>
  <c r="C135" i="14"/>
  <c r="D135" i="14"/>
  <c r="E135" i="14"/>
  <c r="F135" i="14"/>
  <c r="G135" i="14"/>
  <c r="H135" i="14"/>
  <c r="I135" i="14"/>
  <c r="J135" i="14"/>
  <c r="K135" i="14"/>
  <c r="L135" i="14"/>
  <c r="M135" i="14"/>
  <c r="B137" i="14"/>
  <c r="C137" i="14"/>
  <c r="D137" i="14"/>
  <c r="E137" i="14"/>
  <c r="F137" i="14"/>
  <c r="G137" i="14"/>
  <c r="H137" i="14"/>
  <c r="I137" i="14"/>
  <c r="J137" i="14"/>
  <c r="K137" i="14"/>
  <c r="L137" i="14"/>
  <c r="M137" i="14"/>
  <c r="A141" i="14"/>
  <c r="A142" i="14"/>
  <c r="A144" i="14"/>
  <c r="A145" i="14"/>
  <c r="A146" i="14"/>
  <c r="B150" i="14"/>
  <c r="C150" i="14"/>
  <c r="D150" i="14"/>
  <c r="E150" i="14"/>
  <c r="F150" i="14"/>
  <c r="G150" i="14"/>
  <c r="H150" i="14"/>
  <c r="I150" i="14"/>
  <c r="J150" i="14"/>
  <c r="K150" i="14"/>
  <c r="L150" i="14"/>
  <c r="M150" i="14"/>
  <c r="B154" i="14"/>
  <c r="C154" i="14"/>
  <c r="D154" i="14"/>
  <c r="E154" i="14"/>
  <c r="F154" i="14"/>
  <c r="G154" i="14"/>
  <c r="H154" i="14"/>
  <c r="I154" i="14"/>
  <c r="J154" i="14"/>
  <c r="K154" i="14"/>
  <c r="L154" i="14"/>
  <c r="M154" i="14"/>
  <c r="B155" i="14"/>
  <c r="C155" i="14"/>
  <c r="D155" i="14"/>
  <c r="E155" i="14"/>
  <c r="F155" i="14"/>
  <c r="G155" i="14"/>
  <c r="H155" i="14"/>
  <c r="I155" i="14"/>
  <c r="J155" i="14"/>
  <c r="K155" i="14"/>
  <c r="L155" i="14"/>
  <c r="M155" i="14"/>
  <c r="B156" i="14"/>
  <c r="C156" i="14"/>
  <c r="D156" i="14"/>
  <c r="E156" i="14"/>
  <c r="F156" i="14"/>
  <c r="G156" i="14"/>
  <c r="H156" i="14"/>
  <c r="I156" i="14"/>
  <c r="J156" i="14"/>
  <c r="K156" i="14"/>
  <c r="L156" i="14"/>
  <c r="M156" i="14"/>
  <c r="B157" i="14"/>
  <c r="C157" i="14"/>
  <c r="D157" i="14"/>
  <c r="E157" i="14"/>
  <c r="F157" i="14"/>
  <c r="G157" i="14"/>
  <c r="H157" i="14"/>
  <c r="I157" i="14"/>
  <c r="J157" i="14"/>
  <c r="K157" i="14"/>
  <c r="L157" i="14"/>
  <c r="M157" i="14"/>
  <c r="B158" i="14"/>
  <c r="C158" i="14"/>
  <c r="D158" i="14"/>
  <c r="E158" i="14"/>
  <c r="F158" i="14"/>
  <c r="G158" i="14"/>
  <c r="H158" i="14"/>
  <c r="I158" i="14"/>
  <c r="J158" i="14"/>
  <c r="K158" i="14"/>
  <c r="L158" i="14"/>
  <c r="M158" i="14"/>
  <c r="B159" i="14"/>
  <c r="C159" i="14"/>
  <c r="D159" i="14"/>
  <c r="E159" i="14"/>
  <c r="F159" i="14"/>
  <c r="G159" i="14"/>
  <c r="H159" i="14"/>
  <c r="I159" i="14"/>
  <c r="J159" i="14"/>
  <c r="K159" i="14"/>
  <c r="L159" i="14"/>
  <c r="M159" i="14"/>
  <c r="B160" i="14"/>
  <c r="C160" i="14"/>
  <c r="D160" i="14"/>
  <c r="E160" i="14"/>
  <c r="F160" i="14"/>
  <c r="G160" i="14"/>
  <c r="H160" i="14"/>
  <c r="I160" i="14"/>
  <c r="J160" i="14"/>
  <c r="K160" i="14"/>
  <c r="L160" i="14"/>
  <c r="M160" i="14"/>
  <c r="B161" i="14"/>
  <c r="C161" i="14"/>
  <c r="D161" i="14"/>
  <c r="E161" i="14"/>
  <c r="F161" i="14"/>
  <c r="G161" i="14"/>
  <c r="H161" i="14"/>
  <c r="I161" i="14"/>
  <c r="J161" i="14"/>
  <c r="K161" i="14"/>
  <c r="L161" i="14"/>
  <c r="M161" i="14"/>
  <c r="B162" i="14"/>
  <c r="C162" i="14"/>
  <c r="D162" i="14"/>
  <c r="E162" i="14"/>
  <c r="F162" i="14"/>
  <c r="G162" i="14"/>
  <c r="H162" i="14"/>
  <c r="I162" i="14"/>
  <c r="J162" i="14"/>
  <c r="K162" i="14"/>
  <c r="L162" i="14"/>
  <c r="M162" i="14"/>
  <c r="B163" i="14"/>
  <c r="C163" i="14"/>
  <c r="D163" i="14"/>
  <c r="E163" i="14"/>
  <c r="F163" i="14"/>
  <c r="G163" i="14"/>
  <c r="H163" i="14"/>
  <c r="I163" i="14"/>
  <c r="J163" i="14"/>
  <c r="K163" i="14"/>
  <c r="L163" i="14"/>
  <c r="M163" i="14"/>
  <c r="B164" i="14"/>
  <c r="C164" i="14"/>
  <c r="D164" i="14"/>
  <c r="E164" i="14"/>
  <c r="F164" i="14"/>
  <c r="G164" i="14"/>
  <c r="H164" i="14"/>
  <c r="I164" i="14"/>
  <c r="J164" i="14"/>
  <c r="K164" i="14"/>
  <c r="L164" i="14"/>
  <c r="M164" i="14"/>
  <c r="B165" i="14"/>
  <c r="C165" i="14"/>
  <c r="D165" i="14"/>
  <c r="E165" i="14"/>
  <c r="F165" i="14"/>
  <c r="G165" i="14"/>
  <c r="H165" i="14"/>
  <c r="I165" i="14"/>
  <c r="J165" i="14"/>
  <c r="K165" i="14"/>
  <c r="L165" i="14"/>
  <c r="M165" i="14"/>
  <c r="B166" i="14"/>
  <c r="C166" i="14"/>
  <c r="D166" i="14"/>
  <c r="E166" i="14"/>
  <c r="F166" i="14"/>
  <c r="G166" i="14"/>
  <c r="H166" i="14"/>
  <c r="I166" i="14"/>
  <c r="J166" i="14"/>
  <c r="K166" i="14"/>
  <c r="L166" i="14"/>
  <c r="M166" i="14"/>
  <c r="B167" i="14"/>
  <c r="C167" i="14"/>
  <c r="D167" i="14"/>
  <c r="E167" i="14"/>
  <c r="F167" i="14"/>
  <c r="G167" i="14"/>
  <c r="H167" i="14"/>
  <c r="I167" i="14"/>
  <c r="J167" i="14"/>
  <c r="K167" i="14"/>
  <c r="L167" i="14"/>
  <c r="M167" i="14"/>
  <c r="B168" i="14"/>
  <c r="C168" i="14"/>
  <c r="D168" i="14"/>
  <c r="E168" i="14"/>
  <c r="F168" i="14"/>
  <c r="G168" i="14"/>
  <c r="H168" i="14"/>
  <c r="I168" i="14"/>
  <c r="J168" i="14"/>
  <c r="K168" i="14"/>
  <c r="L168" i="14"/>
  <c r="M168" i="14"/>
  <c r="B169" i="14"/>
  <c r="C169" i="14"/>
  <c r="D169" i="14"/>
  <c r="E169" i="14"/>
  <c r="F169" i="14"/>
  <c r="G169" i="14"/>
  <c r="H169" i="14"/>
  <c r="I169" i="14"/>
  <c r="J169" i="14"/>
  <c r="K169" i="14"/>
  <c r="L169" i="14"/>
  <c r="M169" i="14"/>
  <c r="B170" i="14"/>
  <c r="C170" i="14"/>
  <c r="D170" i="14"/>
  <c r="E170" i="14"/>
  <c r="F170" i="14"/>
  <c r="G170" i="14"/>
  <c r="H170" i="14"/>
  <c r="I170" i="14"/>
  <c r="J170" i="14"/>
  <c r="K170" i="14"/>
  <c r="L170" i="14"/>
  <c r="M170" i="14"/>
  <c r="B171" i="14"/>
  <c r="C171" i="14"/>
  <c r="D171" i="14"/>
  <c r="E171" i="14"/>
  <c r="F171" i="14"/>
  <c r="G171" i="14"/>
  <c r="H171" i="14"/>
  <c r="I171" i="14"/>
  <c r="J171" i="14"/>
  <c r="K171" i="14"/>
  <c r="L171" i="14"/>
  <c r="M171" i="14"/>
  <c r="B172" i="14"/>
  <c r="C172" i="14"/>
  <c r="D172" i="14"/>
  <c r="E172" i="14"/>
  <c r="F172" i="14"/>
  <c r="G172" i="14"/>
  <c r="H172" i="14"/>
  <c r="I172" i="14"/>
  <c r="J172" i="14"/>
  <c r="K172" i="14"/>
  <c r="L172" i="14"/>
  <c r="M172" i="14"/>
  <c r="B173" i="14"/>
  <c r="C173" i="14"/>
  <c r="D173" i="14"/>
  <c r="E173" i="14"/>
  <c r="F173" i="14"/>
  <c r="G173" i="14"/>
  <c r="H173" i="14"/>
  <c r="I173" i="14"/>
  <c r="J173" i="14"/>
  <c r="K173" i="14"/>
  <c r="L173" i="14"/>
  <c r="M173" i="14"/>
  <c r="B174" i="14"/>
  <c r="C174" i="14"/>
  <c r="D174" i="14"/>
  <c r="E174" i="14"/>
  <c r="F174" i="14"/>
  <c r="G174" i="14"/>
  <c r="H174" i="14"/>
  <c r="I174" i="14"/>
  <c r="J174" i="14"/>
  <c r="K174" i="14"/>
  <c r="L174" i="14"/>
  <c r="M174" i="14"/>
  <c r="B175" i="14"/>
  <c r="C175" i="14"/>
  <c r="D175" i="14"/>
  <c r="E175" i="14"/>
  <c r="F175" i="14"/>
  <c r="G175" i="14"/>
  <c r="H175" i="14"/>
  <c r="I175" i="14"/>
  <c r="J175" i="14"/>
  <c r="K175" i="14"/>
  <c r="L175" i="14"/>
  <c r="M175" i="14"/>
  <c r="B176" i="14"/>
  <c r="C176" i="14"/>
  <c r="D176" i="14"/>
  <c r="E176" i="14"/>
  <c r="F176" i="14"/>
  <c r="G176" i="14"/>
  <c r="H176" i="14"/>
  <c r="I176" i="14"/>
  <c r="J176" i="14"/>
  <c r="K176" i="14"/>
  <c r="L176" i="14"/>
  <c r="M176" i="14"/>
  <c r="B177" i="14"/>
  <c r="C177" i="14"/>
  <c r="D177" i="14"/>
  <c r="E177" i="14"/>
  <c r="F177" i="14"/>
  <c r="G177" i="14"/>
  <c r="H177" i="14"/>
  <c r="I177" i="14"/>
  <c r="J177" i="14"/>
  <c r="K177" i="14"/>
  <c r="L177" i="14"/>
  <c r="M177" i="14"/>
  <c r="B178" i="14"/>
  <c r="C178" i="14"/>
  <c r="D178" i="14"/>
  <c r="E178" i="14"/>
  <c r="F178" i="14"/>
  <c r="G178" i="14"/>
  <c r="H178" i="14"/>
  <c r="I178" i="14"/>
  <c r="J178" i="14"/>
  <c r="K178" i="14"/>
  <c r="L178" i="14"/>
  <c r="M178" i="14"/>
  <c r="B179" i="14"/>
  <c r="C179" i="14"/>
  <c r="D179" i="14"/>
  <c r="E179" i="14"/>
  <c r="F179" i="14"/>
  <c r="G179" i="14"/>
  <c r="H179" i="14"/>
  <c r="I179" i="14"/>
  <c r="J179" i="14"/>
  <c r="K179" i="14"/>
  <c r="L179" i="14"/>
  <c r="M179" i="14"/>
  <c r="B180" i="14"/>
  <c r="C180" i="14"/>
  <c r="D180" i="14"/>
  <c r="E180" i="14"/>
  <c r="F180" i="14"/>
  <c r="G180" i="14"/>
  <c r="H180" i="14"/>
  <c r="I180" i="14"/>
  <c r="J180" i="14"/>
  <c r="K180" i="14"/>
  <c r="L180" i="14"/>
  <c r="M180" i="14"/>
  <c r="B182" i="14"/>
  <c r="C182" i="14"/>
  <c r="D182" i="14"/>
  <c r="E182" i="14"/>
  <c r="F182" i="14"/>
  <c r="G182" i="14"/>
  <c r="H182" i="14"/>
  <c r="I182" i="14"/>
  <c r="J182" i="14"/>
  <c r="K182" i="14"/>
  <c r="L182" i="14"/>
  <c r="M182" i="14"/>
  <c r="B184" i="14"/>
  <c r="C184" i="14"/>
  <c r="D184" i="14"/>
  <c r="E184" i="14"/>
  <c r="F184" i="14"/>
  <c r="G184" i="14"/>
  <c r="H184" i="14"/>
  <c r="I184" i="14"/>
  <c r="J184" i="14"/>
  <c r="K184" i="14"/>
  <c r="L184" i="14"/>
  <c r="M184" i="14"/>
  <c r="B186" i="14"/>
  <c r="C186" i="14"/>
  <c r="D186" i="14"/>
  <c r="E186" i="14"/>
  <c r="F186" i="14"/>
  <c r="G186" i="14"/>
  <c r="H186" i="14"/>
  <c r="I186" i="14"/>
  <c r="J186" i="14"/>
  <c r="K186" i="14"/>
  <c r="L186" i="14"/>
  <c r="M186" i="14"/>
  <c r="B188" i="14"/>
  <c r="C188" i="14"/>
  <c r="D188" i="14"/>
  <c r="E188" i="14"/>
  <c r="F188" i="14"/>
  <c r="G188" i="14"/>
  <c r="H188" i="14"/>
  <c r="I188" i="14"/>
  <c r="J188" i="14"/>
  <c r="K188" i="14"/>
  <c r="L188" i="14"/>
  <c r="M188" i="14"/>
  <c r="B191" i="14"/>
  <c r="C191" i="14"/>
  <c r="D191" i="14"/>
  <c r="E191" i="14"/>
  <c r="F191" i="14"/>
  <c r="G191" i="14"/>
  <c r="H191" i="14"/>
  <c r="I191" i="14"/>
  <c r="J191" i="14"/>
  <c r="K191" i="14"/>
  <c r="L191" i="14"/>
  <c r="M191" i="14"/>
  <c r="B192" i="14"/>
  <c r="C192" i="14"/>
  <c r="D192" i="14"/>
  <c r="E192" i="14"/>
  <c r="F192" i="14"/>
  <c r="G192" i="14"/>
  <c r="H192" i="14"/>
  <c r="I192" i="14"/>
  <c r="J192" i="14"/>
  <c r="K192" i="14"/>
  <c r="L192" i="14"/>
  <c r="M192" i="14"/>
  <c r="B193" i="14"/>
  <c r="C193" i="14"/>
  <c r="D193" i="14"/>
  <c r="E193" i="14"/>
  <c r="F193" i="14"/>
  <c r="G193" i="14"/>
  <c r="H193" i="14"/>
  <c r="I193" i="14"/>
  <c r="J193" i="14"/>
  <c r="K193" i="14"/>
  <c r="L193" i="14"/>
  <c r="M193" i="14"/>
  <c r="B194" i="14"/>
  <c r="C194" i="14"/>
  <c r="D194" i="14"/>
  <c r="E194" i="14"/>
  <c r="F194" i="14"/>
  <c r="G194" i="14"/>
  <c r="H194" i="14"/>
  <c r="I194" i="14"/>
  <c r="J194" i="14"/>
  <c r="K194" i="14"/>
  <c r="L194" i="14"/>
  <c r="M194" i="14"/>
  <c r="B195" i="14"/>
  <c r="C195" i="14"/>
  <c r="D195" i="14"/>
  <c r="E195" i="14"/>
  <c r="F195" i="14"/>
  <c r="G195" i="14"/>
  <c r="H195" i="14"/>
  <c r="I195" i="14"/>
  <c r="J195" i="14"/>
  <c r="K195" i="14"/>
  <c r="L195" i="14"/>
  <c r="M195" i="14"/>
  <c r="B196" i="14"/>
  <c r="C196" i="14"/>
  <c r="D196" i="14"/>
  <c r="E196" i="14"/>
  <c r="F196" i="14"/>
  <c r="G196" i="14"/>
  <c r="H196" i="14"/>
  <c r="I196" i="14"/>
  <c r="J196" i="14"/>
  <c r="K196" i="14"/>
  <c r="L196" i="14"/>
  <c r="M196" i="14"/>
  <c r="B197" i="14"/>
  <c r="C197" i="14"/>
  <c r="D197" i="14"/>
  <c r="E197" i="14"/>
  <c r="F197" i="14"/>
  <c r="G197" i="14"/>
  <c r="H197" i="14"/>
  <c r="I197" i="14"/>
  <c r="J197" i="14"/>
  <c r="K197" i="14"/>
  <c r="L197" i="14"/>
  <c r="M197" i="14"/>
  <c r="B198" i="14"/>
  <c r="C198" i="14"/>
  <c r="D198" i="14"/>
  <c r="E198" i="14"/>
  <c r="F198" i="14"/>
  <c r="G198" i="14"/>
  <c r="H198" i="14"/>
  <c r="I198" i="14"/>
  <c r="J198" i="14"/>
  <c r="K198" i="14"/>
  <c r="L198" i="14"/>
  <c r="M198" i="14"/>
  <c r="B201" i="14"/>
  <c r="C201" i="14"/>
  <c r="D201" i="14"/>
  <c r="E201" i="14"/>
  <c r="F201" i="14"/>
  <c r="G201" i="14"/>
  <c r="H201" i="14"/>
  <c r="I201" i="14"/>
  <c r="J201" i="14"/>
  <c r="K201" i="14"/>
  <c r="L201" i="14"/>
  <c r="M201" i="14"/>
  <c r="B202" i="14"/>
  <c r="C202" i="14"/>
  <c r="D202" i="14"/>
  <c r="E202" i="14"/>
  <c r="F202" i="14"/>
  <c r="G202" i="14"/>
  <c r="H202" i="14"/>
  <c r="I202" i="14"/>
  <c r="J202" i="14"/>
  <c r="K202" i="14"/>
  <c r="L202" i="14"/>
  <c r="M202" i="14"/>
  <c r="B203" i="14"/>
  <c r="C203" i="14"/>
  <c r="D203" i="14"/>
  <c r="E203" i="14"/>
  <c r="F203" i="14"/>
  <c r="G203" i="14"/>
  <c r="H203" i="14"/>
  <c r="I203" i="14"/>
  <c r="J203" i="14"/>
  <c r="K203" i="14"/>
  <c r="L203" i="14"/>
  <c r="M203" i="14"/>
  <c r="B205" i="14"/>
  <c r="C205" i="14"/>
  <c r="D205" i="14"/>
  <c r="E205" i="14"/>
  <c r="F205" i="14"/>
  <c r="G205" i="14"/>
  <c r="H205" i="14"/>
  <c r="I205" i="14"/>
  <c r="J205" i="14"/>
  <c r="K205" i="14"/>
  <c r="L205" i="14"/>
  <c r="M205" i="14"/>
  <c r="B207" i="14"/>
  <c r="C207" i="14"/>
  <c r="D207" i="14"/>
  <c r="E207" i="14"/>
  <c r="F207" i="14"/>
  <c r="G207" i="14"/>
  <c r="H207" i="14"/>
  <c r="I207" i="14"/>
  <c r="J207" i="14"/>
  <c r="K207" i="14"/>
  <c r="L207" i="14"/>
  <c r="M207" i="14"/>
  <c r="A1" i="13"/>
  <c r="A2" i="13"/>
  <c r="A4" i="13"/>
  <c r="A5" i="13"/>
  <c r="A6" i="13"/>
  <c r="C8" i="13"/>
  <c r="C15" i="13"/>
  <c r="C17" i="13"/>
  <c r="C20" i="13"/>
  <c r="C28" i="13"/>
  <c r="C30" i="13"/>
  <c r="C33" i="13"/>
  <c r="C35" i="13"/>
  <c r="C37" i="13"/>
  <c r="C39" i="13"/>
  <c r="C41" i="13"/>
  <c r="C43" i="13"/>
  <c r="A4" i="15"/>
  <c r="A5" i="15"/>
  <c r="A6" i="15"/>
  <c r="C10" i="15"/>
  <c r="D10" i="15"/>
  <c r="E10" i="15"/>
  <c r="F10" i="15"/>
  <c r="G10" i="15"/>
  <c r="O10" i="15"/>
  <c r="Q10" i="15"/>
  <c r="R10" i="15"/>
  <c r="S10" i="15"/>
  <c r="T10" i="15"/>
  <c r="V10" i="15"/>
  <c r="O14" i="15"/>
  <c r="Q14" i="15"/>
  <c r="R14" i="15"/>
  <c r="S14" i="15"/>
  <c r="T14" i="15"/>
  <c r="V14" i="15"/>
  <c r="O15" i="15"/>
  <c r="Q15" i="15"/>
  <c r="R15" i="15"/>
  <c r="S15" i="15"/>
  <c r="T15" i="15"/>
  <c r="V15" i="15"/>
  <c r="O16" i="15"/>
  <c r="Q16" i="15"/>
  <c r="R16" i="15"/>
  <c r="S16" i="15"/>
  <c r="T16" i="15"/>
  <c r="V16" i="15"/>
  <c r="O17" i="15"/>
  <c r="Q17" i="15"/>
  <c r="R17" i="15"/>
  <c r="S17" i="15"/>
  <c r="T17" i="15"/>
  <c r="V17" i="15"/>
  <c r="O18" i="15"/>
  <c r="Q18" i="15"/>
  <c r="R18" i="15"/>
  <c r="S18" i="15"/>
  <c r="T18" i="15"/>
  <c r="V18" i="15"/>
  <c r="O19" i="15"/>
  <c r="Q19" i="15"/>
  <c r="R19" i="15"/>
  <c r="S19" i="15"/>
  <c r="T19" i="15"/>
  <c r="V19" i="15"/>
  <c r="O20" i="15"/>
  <c r="Q20" i="15"/>
  <c r="R20" i="15"/>
  <c r="S20" i="15"/>
  <c r="T20" i="15"/>
  <c r="V20" i="15"/>
  <c r="O21" i="15"/>
  <c r="Q21" i="15"/>
  <c r="R21" i="15"/>
  <c r="S21" i="15"/>
  <c r="T21" i="15"/>
  <c r="V21" i="15"/>
  <c r="O22" i="15"/>
  <c r="Q22" i="15"/>
  <c r="R22" i="15"/>
  <c r="S22" i="15"/>
  <c r="T22" i="15"/>
  <c r="V22" i="15"/>
  <c r="O23" i="15"/>
  <c r="Q23" i="15"/>
  <c r="R23" i="15"/>
  <c r="S23" i="15"/>
  <c r="T23" i="15"/>
  <c r="V23" i="15"/>
  <c r="O24" i="15"/>
  <c r="Q24" i="15"/>
  <c r="R24" i="15"/>
  <c r="S24" i="15"/>
  <c r="T24" i="15"/>
  <c r="V24" i="15"/>
  <c r="O25" i="15"/>
  <c r="Q25" i="15"/>
  <c r="R25" i="15"/>
  <c r="S25" i="15"/>
  <c r="T25" i="15"/>
  <c r="V25" i="15"/>
  <c r="O26" i="15"/>
  <c r="Q26" i="15"/>
  <c r="R26" i="15"/>
  <c r="S26" i="15"/>
  <c r="T26" i="15"/>
  <c r="V26" i="15"/>
  <c r="O27" i="15"/>
  <c r="Q27" i="15"/>
  <c r="R27" i="15"/>
  <c r="S27" i="15"/>
  <c r="T27" i="15"/>
  <c r="V27" i="15"/>
  <c r="O28" i="15"/>
  <c r="Q28" i="15"/>
  <c r="R28" i="15"/>
  <c r="S28" i="15"/>
  <c r="T28" i="15"/>
  <c r="V28" i="15"/>
  <c r="O29" i="15"/>
  <c r="Q29" i="15"/>
  <c r="R29" i="15"/>
  <c r="S29" i="15"/>
  <c r="T29" i="15"/>
  <c r="V29" i="15"/>
  <c r="O30" i="15"/>
  <c r="Q30" i="15"/>
  <c r="R30" i="15"/>
  <c r="S30" i="15"/>
  <c r="T30" i="15"/>
  <c r="V30" i="15"/>
  <c r="O31" i="15"/>
  <c r="Q31" i="15"/>
  <c r="R31" i="15"/>
  <c r="S31" i="15"/>
  <c r="T31" i="15"/>
  <c r="V31" i="15"/>
  <c r="G32" i="15"/>
  <c r="H32" i="15"/>
  <c r="I32" i="15"/>
  <c r="J32" i="15"/>
  <c r="K32" i="15"/>
  <c r="L32" i="15"/>
  <c r="M32" i="15"/>
  <c r="O32" i="15"/>
  <c r="Q32" i="15"/>
  <c r="R32" i="15"/>
  <c r="S32" i="15"/>
  <c r="T32" i="15"/>
  <c r="V32" i="15"/>
  <c r="O33" i="15"/>
  <c r="Q33" i="15"/>
  <c r="R33" i="15"/>
  <c r="S33" i="15"/>
  <c r="T33" i="15"/>
  <c r="V33" i="15"/>
  <c r="O34" i="15"/>
  <c r="Q34" i="15"/>
  <c r="R34" i="15"/>
  <c r="S34" i="15"/>
  <c r="T34" i="15"/>
  <c r="V34" i="15"/>
  <c r="G35" i="15"/>
  <c r="H35" i="15"/>
  <c r="I35" i="15"/>
  <c r="J35" i="15"/>
  <c r="K35" i="15"/>
  <c r="L35" i="15"/>
  <c r="M35" i="15"/>
  <c r="O35" i="15"/>
  <c r="Q35" i="15"/>
  <c r="R35" i="15"/>
  <c r="S35" i="15"/>
  <c r="T35" i="15"/>
  <c r="V35" i="15"/>
  <c r="O36" i="15"/>
  <c r="Q36" i="15"/>
  <c r="R36" i="15"/>
  <c r="S36" i="15"/>
  <c r="T36" i="15"/>
  <c r="V36" i="15"/>
  <c r="O37" i="15"/>
  <c r="Q37" i="15"/>
  <c r="R37" i="15"/>
  <c r="S37" i="15"/>
  <c r="T37" i="15"/>
  <c r="V37" i="15"/>
  <c r="O38" i="15"/>
  <c r="Q38" i="15"/>
  <c r="R38" i="15"/>
  <c r="S38" i="15"/>
  <c r="T38" i="15"/>
  <c r="V38" i="15"/>
  <c r="O39" i="15"/>
  <c r="Q39" i="15"/>
  <c r="R39" i="15"/>
  <c r="S39" i="15"/>
  <c r="T39" i="15"/>
  <c r="V39" i="15"/>
  <c r="O40" i="15"/>
  <c r="Q40" i="15"/>
  <c r="R40" i="15"/>
  <c r="S40" i="15"/>
  <c r="T40" i="15"/>
  <c r="V40" i="15"/>
  <c r="B42" i="15"/>
  <c r="C42" i="15"/>
  <c r="D42" i="15"/>
  <c r="E42" i="15"/>
  <c r="F42" i="15"/>
  <c r="G42" i="15"/>
  <c r="H42" i="15"/>
  <c r="I42" i="15"/>
  <c r="J42" i="15"/>
  <c r="K42" i="15"/>
  <c r="L42" i="15"/>
  <c r="M42" i="15"/>
  <c r="O42" i="15"/>
  <c r="Q42" i="15"/>
  <c r="R42" i="15"/>
  <c r="S42" i="15"/>
  <c r="T42" i="15"/>
  <c r="V42" i="15"/>
  <c r="G44" i="15"/>
  <c r="H44" i="15"/>
  <c r="I44" i="15"/>
  <c r="J44" i="15"/>
  <c r="K44" i="15"/>
  <c r="L44" i="15"/>
  <c r="M44" i="15"/>
  <c r="O44" i="15"/>
  <c r="Q44" i="15"/>
  <c r="R44" i="15"/>
  <c r="S44" i="15"/>
  <c r="T44" i="15"/>
  <c r="V44" i="15"/>
  <c r="O46" i="15"/>
  <c r="Q46" i="15"/>
  <c r="R46" i="15"/>
  <c r="S46" i="15"/>
  <c r="T46" i="15"/>
  <c r="V46" i="15"/>
  <c r="B48" i="15"/>
  <c r="C48" i="15"/>
  <c r="D48" i="15"/>
  <c r="E48" i="15"/>
  <c r="F48" i="15"/>
  <c r="G48" i="15"/>
  <c r="H48" i="15"/>
  <c r="I48" i="15"/>
  <c r="J48" i="15"/>
  <c r="K48" i="15"/>
  <c r="L48" i="15"/>
  <c r="M48" i="15"/>
  <c r="O48" i="15"/>
  <c r="Q48" i="15"/>
  <c r="R48" i="15"/>
  <c r="S48" i="15"/>
  <c r="T48" i="15"/>
  <c r="V48" i="15"/>
  <c r="G51" i="15"/>
  <c r="H51" i="15"/>
  <c r="I51" i="15"/>
  <c r="J51" i="15"/>
  <c r="K51" i="15"/>
  <c r="L51" i="15"/>
  <c r="M51" i="15"/>
  <c r="O51" i="15"/>
  <c r="Q51" i="15"/>
  <c r="R51" i="15"/>
  <c r="S51" i="15"/>
  <c r="T51" i="15"/>
  <c r="V51" i="15"/>
  <c r="O52" i="15"/>
  <c r="Q52" i="15"/>
  <c r="R52" i="15"/>
  <c r="S52" i="15"/>
  <c r="T52" i="15"/>
  <c r="V52" i="15"/>
  <c r="G53" i="15"/>
  <c r="H53" i="15"/>
  <c r="I53" i="15"/>
  <c r="J53" i="15"/>
  <c r="K53" i="15"/>
  <c r="L53" i="15"/>
  <c r="M53" i="15"/>
  <c r="O53" i="15"/>
  <c r="Q53" i="15"/>
  <c r="R53" i="15"/>
  <c r="S53" i="15"/>
  <c r="T53" i="15"/>
  <c r="V53" i="15"/>
  <c r="O54" i="15"/>
  <c r="Q54" i="15"/>
  <c r="R54" i="15"/>
  <c r="S54" i="15"/>
  <c r="T54" i="15"/>
  <c r="V54" i="15"/>
  <c r="O55" i="15"/>
  <c r="Q55" i="15"/>
  <c r="R55" i="15"/>
  <c r="S55" i="15"/>
  <c r="T55" i="15"/>
  <c r="V55" i="15"/>
  <c r="O56" i="15"/>
  <c r="Q56" i="15"/>
  <c r="R56" i="15"/>
  <c r="S56" i="15"/>
  <c r="T56" i="15"/>
  <c r="V56" i="15"/>
  <c r="O57" i="15"/>
  <c r="Q57" i="15"/>
  <c r="R57" i="15"/>
  <c r="S57" i="15"/>
  <c r="T57" i="15"/>
  <c r="V57" i="15"/>
  <c r="B58" i="15"/>
  <c r="C58" i="15"/>
  <c r="D58" i="15"/>
  <c r="E58" i="15"/>
  <c r="F58" i="15"/>
  <c r="G58" i="15"/>
  <c r="H58" i="15"/>
  <c r="I58" i="15"/>
  <c r="J58" i="15"/>
  <c r="K58" i="15"/>
  <c r="L58" i="15"/>
  <c r="M58" i="15"/>
  <c r="O58" i="15"/>
  <c r="Q58" i="15"/>
  <c r="R58" i="15"/>
  <c r="S58" i="15"/>
  <c r="T58" i="15"/>
  <c r="V58" i="15"/>
  <c r="O61" i="15"/>
  <c r="Q61" i="15"/>
  <c r="R61" i="15"/>
  <c r="S61" i="15"/>
  <c r="T61" i="15"/>
  <c r="V61" i="15"/>
  <c r="O62" i="15"/>
  <c r="Q62" i="15"/>
  <c r="R62" i="15"/>
  <c r="S62" i="15"/>
  <c r="T62" i="15"/>
  <c r="V62" i="15"/>
  <c r="O63" i="15"/>
  <c r="Q63" i="15"/>
  <c r="R63" i="15"/>
  <c r="S63" i="15"/>
  <c r="T63" i="15"/>
  <c r="V63" i="15"/>
  <c r="O64" i="15"/>
  <c r="Q64" i="15"/>
  <c r="R64" i="15"/>
  <c r="S64" i="15"/>
  <c r="T64" i="15"/>
  <c r="V64" i="15"/>
  <c r="B65" i="15"/>
  <c r="C65" i="15"/>
  <c r="D65" i="15"/>
  <c r="E65" i="15"/>
  <c r="F65" i="15"/>
  <c r="G65" i="15"/>
  <c r="H65" i="15"/>
  <c r="I65" i="15"/>
  <c r="J65" i="15"/>
  <c r="K65" i="15"/>
  <c r="L65" i="15"/>
  <c r="M65" i="15"/>
  <c r="O65" i="15"/>
  <c r="Q65" i="15"/>
  <c r="R65" i="15"/>
  <c r="S65" i="15"/>
  <c r="T65" i="15"/>
  <c r="V65" i="15"/>
  <c r="B67" i="15"/>
  <c r="C67" i="15"/>
  <c r="D67" i="15"/>
  <c r="E67" i="15"/>
  <c r="F67" i="15"/>
  <c r="G67" i="15"/>
  <c r="H67" i="15"/>
  <c r="I67" i="15"/>
  <c r="J67" i="15"/>
  <c r="K67" i="15"/>
  <c r="L67" i="15"/>
  <c r="M67" i="15"/>
  <c r="O67" i="15"/>
  <c r="Q67" i="15"/>
  <c r="R67" i="15"/>
  <c r="S67" i="15"/>
  <c r="T67" i="15"/>
  <c r="V67" i="15"/>
  <c r="A71" i="15"/>
  <c r="A72" i="15"/>
  <c r="A74" i="15"/>
  <c r="A75" i="15"/>
  <c r="A76" i="15"/>
  <c r="B80" i="15"/>
  <c r="C80" i="15"/>
  <c r="D80" i="15"/>
  <c r="E80" i="15"/>
  <c r="F80" i="15"/>
  <c r="O80" i="15"/>
  <c r="Q80" i="15"/>
  <c r="R80" i="15"/>
  <c r="S80" i="15"/>
  <c r="T80" i="15"/>
  <c r="V80" i="15"/>
  <c r="Q84" i="15"/>
  <c r="R84" i="15"/>
  <c r="S84" i="15"/>
  <c r="T84" i="15"/>
  <c r="V84" i="15"/>
  <c r="Q85" i="15"/>
  <c r="R85" i="15"/>
  <c r="S85" i="15"/>
  <c r="T85" i="15"/>
  <c r="V85" i="15"/>
  <c r="Q86" i="15"/>
  <c r="R86" i="15"/>
  <c r="S86" i="15"/>
  <c r="T86" i="15"/>
  <c r="V86" i="15"/>
  <c r="Q87" i="15"/>
  <c r="R87" i="15"/>
  <c r="S87" i="15"/>
  <c r="T87" i="15"/>
  <c r="V87" i="15"/>
  <c r="Q88" i="15"/>
  <c r="R88" i="15"/>
  <c r="S88" i="15"/>
  <c r="T88" i="15"/>
  <c r="V88" i="15"/>
  <c r="Q89" i="15"/>
  <c r="R89" i="15"/>
  <c r="S89" i="15"/>
  <c r="T89" i="15"/>
  <c r="V89" i="15"/>
  <c r="O90" i="15"/>
  <c r="Q90" i="15"/>
  <c r="R90" i="15"/>
  <c r="S90" i="15"/>
  <c r="T90" i="15"/>
  <c r="V90" i="15"/>
  <c r="O91" i="15"/>
  <c r="Q91" i="15"/>
  <c r="R91" i="15"/>
  <c r="S91" i="15"/>
  <c r="T91" i="15"/>
  <c r="V91" i="15"/>
  <c r="O92" i="15"/>
  <c r="Q92" i="15"/>
  <c r="R92" i="15"/>
  <c r="S92" i="15"/>
  <c r="T92" i="15"/>
  <c r="V92" i="15"/>
  <c r="O93" i="15"/>
  <c r="Q93" i="15"/>
  <c r="R93" i="15"/>
  <c r="S93" i="15"/>
  <c r="T93" i="15"/>
  <c r="V93" i="15"/>
  <c r="O94" i="15"/>
  <c r="Q94" i="15"/>
  <c r="R94" i="15"/>
  <c r="S94" i="15"/>
  <c r="T94" i="15"/>
  <c r="V94" i="15"/>
  <c r="O95" i="15"/>
  <c r="Q95" i="15"/>
  <c r="R95" i="15"/>
  <c r="S95" i="15"/>
  <c r="T95" i="15"/>
  <c r="V95" i="15"/>
  <c r="O96" i="15"/>
  <c r="Q96" i="15"/>
  <c r="R96" i="15"/>
  <c r="S96" i="15"/>
  <c r="T96" i="15"/>
  <c r="V96" i="15"/>
  <c r="O97" i="15"/>
  <c r="Q97" i="15"/>
  <c r="R97" i="15"/>
  <c r="S97" i="15"/>
  <c r="T97" i="15"/>
  <c r="V97" i="15"/>
  <c r="O98" i="15"/>
  <c r="Q98" i="15"/>
  <c r="R98" i="15"/>
  <c r="S98" i="15"/>
  <c r="T98" i="15"/>
  <c r="V98" i="15"/>
  <c r="Q99" i="15"/>
  <c r="R99" i="15"/>
  <c r="S99" i="15"/>
  <c r="T99" i="15"/>
  <c r="V99" i="15"/>
  <c r="O100" i="15"/>
  <c r="Q100" i="15"/>
  <c r="R100" i="15"/>
  <c r="S100" i="15"/>
  <c r="T100" i="15"/>
  <c r="V100" i="15"/>
  <c r="O101" i="15"/>
  <c r="Q101" i="15"/>
  <c r="R101" i="15"/>
  <c r="S101" i="15"/>
  <c r="T101" i="15"/>
  <c r="V101" i="15"/>
  <c r="G102" i="15"/>
  <c r="H102" i="15"/>
  <c r="I102" i="15"/>
  <c r="J102" i="15"/>
  <c r="K102" i="15"/>
  <c r="L102" i="15"/>
  <c r="M102" i="15"/>
  <c r="O102" i="15"/>
  <c r="Q102" i="15"/>
  <c r="R102" i="15"/>
  <c r="S102" i="15"/>
  <c r="T102" i="15"/>
  <c r="V102" i="15"/>
  <c r="O103" i="15"/>
  <c r="Q103" i="15"/>
  <c r="R103" i="15"/>
  <c r="S103" i="15"/>
  <c r="T103" i="15"/>
  <c r="V103" i="15"/>
  <c r="O104" i="15"/>
  <c r="Q104" i="15"/>
  <c r="R104" i="15"/>
  <c r="S104" i="15"/>
  <c r="T104" i="15"/>
  <c r="V104" i="15"/>
  <c r="G105" i="15"/>
  <c r="H105" i="15"/>
  <c r="I105" i="15"/>
  <c r="J105" i="15"/>
  <c r="K105" i="15"/>
  <c r="L105" i="15"/>
  <c r="M105" i="15"/>
  <c r="O105" i="15"/>
  <c r="Q105" i="15"/>
  <c r="R105" i="15"/>
  <c r="S105" i="15"/>
  <c r="T105" i="15"/>
  <c r="V105" i="15"/>
  <c r="Q106" i="15"/>
  <c r="R106" i="15"/>
  <c r="S106" i="15"/>
  <c r="T106" i="15"/>
  <c r="V106" i="15"/>
  <c r="O107" i="15"/>
  <c r="Q107" i="15"/>
  <c r="R107" i="15"/>
  <c r="S107" i="15"/>
  <c r="T107" i="15"/>
  <c r="V107" i="15"/>
  <c r="O108" i="15"/>
  <c r="Q108" i="15"/>
  <c r="R108" i="15"/>
  <c r="S108" i="15"/>
  <c r="T108" i="15"/>
  <c r="V108" i="15"/>
  <c r="Q109" i="15"/>
  <c r="R109" i="15"/>
  <c r="S109" i="15"/>
  <c r="T109" i="15"/>
  <c r="V109" i="15"/>
  <c r="O110" i="15"/>
  <c r="Q110" i="15"/>
  <c r="R110" i="15"/>
  <c r="S110" i="15"/>
  <c r="T110" i="15"/>
  <c r="V110" i="15"/>
  <c r="B112" i="15"/>
  <c r="C112" i="15"/>
  <c r="D112" i="15"/>
  <c r="E112" i="15"/>
  <c r="F112" i="15"/>
  <c r="G112" i="15"/>
  <c r="H112" i="15"/>
  <c r="I112" i="15"/>
  <c r="J112" i="15"/>
  <c r="K112" i="15"/>
  <c r="L112" i="15"/>
  <c r="M112" i="15"/>
  <c r="O112" i="15"/>
  <c r="Q112" i="15"/>
  <c r="R112" i="15"/>
  <c r="S112" i="15"/>
  <c r="T112" i="15"/>
  <c r="V112" i="15"/>
  <c r="G114" i="15"/>
  <c r="H114" i="15"/>
  <c r="I114" i="15"/>
  <c r="J114" i="15"/>
  <c r="K114" i="15"/>
  <c r="L114" i="15"/>
  <c r="M114" i="15"/>
  <c r="O114" i="15"/>
  <c r="Q114" i="15"/>
  <c r="R114" i="15"/>
  <c r="S114" i="15"/>
  <c r="T114" i="15"/>
  <c r="V114" i="15"/>
  <c r="O116" i="15"/>
  <c r="Q116" i="15"/>
  <c r="R116" i="15"/>
  <c r="S116" i="15"/>
  <c r="T116" i="15"/>
  <c r="V116" i="15"/>
  <c r="B118" i="15"/>
  <c r="C118" i="15"/>
  <c r="D118" i="15"/>
  <c r="E118" i="15"/>
  <c r="F118" i="15"/>
  <c r="G118" i="15"/>
  <c r="H118" i="15"/>
  <c r="I118" i="15"/>
  <c r="J118" i="15"/>
  <c r="K118" i="15"/>
  <c r="L118" i="15"/>
  <c r="M118" i="15"/>
  <c r="O118" i="15"/>
  <c r="Q118" i="15"/>
  <c r="R118" i="15"/>
  <c r="S118" i="15"/>
  <c r="T118" i="15"/>
  <c r="V118" i="15"/>
  <c r="G121" i="15"/>
  <c r="H121" i="15"/>
  <c r="I121" i="15"/>
  <c r="J121" i="15"/>
  <c r="K121" i="15"/>
  <c r="L121" i="15"/>
  <c r="M121" i="15"/>
  <c r="O121" i="15"/>
  <c r="Q121" i="15"/>
  <c r="R121" i="15"/>
  <c r="S121" i="15"/>
  <c r="T121" i="15"/>
  <c r="V121" i="15"/>
  <c r="O122" i="15"/>
  <c r="Q122" i="15"/>
  <c r="R122" i="15"/>
  <c r="S122" i="15"/>
  <c r="T122" i="15"/>
  <c r="V122" i="15"/>
  <c r="G123" i="15"/>
  <c r="H123" i="15"/>
  <c r="I123" i="15"/>
  <c r="J123" i="15"/>
  <c r="K123" i="15"/>
  <c r="L123" i="15"/>
  <c r="M123" i="15"/>
  <c r="O123" i="15"/>
  <c r="Q123" i="15"/>
  <c r="R123" i="15"/>
  <c r="S123" i="15"/>
  <c r="T123" i="15"/>
  <c r="V123" i="15"/>
  <c r="O124" i="15"/>
  <c r="Q124" i="15"/>
  <c r="R124" i="15"/>
  <c r="S124" i="15"/>
  <c r="T124" i="15"/>
  <c r="V124" i="15"/>
  <c r="O125" i="15"/>
  <c r="Q125" i="15"/>
  <c r="R125" i="15"/>
  <c r="S125" i="15"/>
  <c r="T125" i="15"/>
  <c r="V125" i="15"/>
  <c r="O126" i="15"/>
  <c r="Q126" i="15"/>
  <c r="R126" i="15"/>
  <c r="S126" i="15"/>
  <c r="T126" i="15"/>
  <c r="V126" i="15"/>
  <c r="O127" i="15"/>
  <c r="Q127" i="15"/>
  <c r="R127" i="15"/>
  <c r="S127" i="15"/>
  <c r="T127" i="15"/>
  <c r="V127" i="15"/>
  <c r="B128" i="15"/>
  <c r="C128" i="15"/>
  <c r="D128" i="15"/>
  <c r="E128" i="15"/>
  <c r="F128" i="15"/>
  <c r="G128" i="15"/>
  <c r="H128" i="15"/>
  <c r="I128" i="15"/>
  <c r="J128" i="15"/>
  <c r="K128" i="15"/>
  <c r="L128" i="15"/>
  <c r="M128" i="15"/>
  <c r="O128" i="15"/>
  <c r="Q128" i="15"/>
  <c r="R128" i="15"/>
  <c r="S128" i="15"/>
  <c r="T128" i="15"/>
  <c r="V128" i="15"/>
  <c r="O131" i="15"/>
  <c r="Q131" i="15"/>
  <c r="R131" i="15"/>
  <c r="S131" i="15"/>
  <c r="T131" i="15"/>
  <c r="V131" i="15"/>
  <c r="G132" i="15"/>
  <c r="H132" i="15"/>
  <c r="I132" i="15"/>
  <c r="J132" i="15"/>
  <c r="K132" i="15"/>
  <c r="L132" i="15"/>
  <c r="M132" i="15"/>
  <c r="O132" i="15"/>
  <c r="Q132" i="15"/>
  <c r="R132" i="15"/>
  <c r="S132" i="15"/>
  <c r="T132" i="15"/>
  <c r="V132" i="15"/>
  <c r="H133" i="15"/>
  <c r="I133" i="15"/>
  <c r="J133" i="15"/>
  <c r="K133" i="15"/>
  <c r="L133" i="15"/>
  <c r="M133" i="15"/>
  <c r="O133" i="15"/>
  <c r="Q133" i="15"/>
  <c r="R133" i="15"/>
  <c r="S133" i="15"/>
  <c r="T133" i="15"/>
  <c r="V133" i="15"/>
  <c r="O134" i="15"/>
  <c r="Q134" i="15"/>
  <c r="R134" i="15"/>
  <c r="S134" i="15"/>
  <c r="T134" i="15"/>
  <c r="V134" i="15"/>
  <c r="B135" i="15"/>
  <c r="C135" i="15"/>
  <c r="D135" i="15"/>
  <c r="E135" i="15"/>
  <c r="F135" i="15"/>
  <c r="G135" i="15"/>
  <c r="H135" i="15"/>
  <c r="I135" i="15"/>
  <c r="J135" i="15"/>
  <c r="K135" i="15"/>
  <c r="L135" i="15"/>
  <c r="M135" i="15"/>
  <c r="O135" i="15"/>
  <c r="Q135" i="15"/>
  <c r="R135" i="15"/>
  <c r="S135" i="15"/>
  <c r="T135" i="15"/>
  <c r="V135" i="15"/>
  <c r="B137" i="15"/>
  <c r="C137" i="15"/>
  <c r="D137" i="15"/>
  <c r="E137" i="15"/>
  <c r="F137" i="15"/>
  <c r="G137" i="15"/>
  <c r="H137" i="15"/>
  <c r="I137" i="15"/>
  <c r="J137" i="15"/>
  <c r="K137" i="15"/>
  <c r="L137" i="15"/>
  <c r="M137" i="15"/>
  <c r="O137" i="15"/>
  <c r="Q137" i="15"/>
  <c r="R137" i="15"/>
  <c r="S137" i="15"/>
  <c r="T137" i="15"/>
  <c r="V137" i="15"/>
  <c r="A141" i="15"/>
  <c r="A142" i="15"/>
  <c r="A144" i="15"/>
  <c r="A145" i="15"/>
  <c r="A146" i="15"/>
  <c r="B150" i="15"/>
  <c r="C150" i="15"/>
  <c r="D150" i="15"/>
  <c r="E150" i="15"/>
  <c r="F150" i="15"/>
  <c r="G150" i="15"/>
  <c r="H150" i="15"/>
  <c r="I150" i="15"/>
  <c r="J150" i="15"/>
  <c r="K150" i="15"/>
  <c r="L150" i="15"/>
  <c r="M150" i="15"/>
  <c r="O150" i="15"/>
  <c r="Q150" i="15"/>
  <c r="R150" i="15"/>
  <c r="S150" i="15"/>
  <c r="T150" i="15"/>
  <c r="V150" i="15"/>
  <c r="B154" i="15"/>
  <c r="C154" i="15"/>
  <c r="D154" i="15"/>
  <c r="E154" i="15"/>
  <c r="F154" i="15"/>
  <c r="G154" i="15"/>
  <c r="H154" i="15"/>
  <c r="I154" i="15"/>
  <c r="J154" i="15"/>
  <c r="K154" i="15"/>
  <c r="L154" i="15"/>
  <c r="M154" i="15"/>
  <c r="O154" i="15"/>
  <c r="Q154" i="15"/>
  <c r="R154" i="15"/>
  <c r="S154" i="15"/>
  <c r="T154" i="15"/>
  <c r="V154" i="15"/>
  <c r="B155" i="15"/>
  <c r="C155" i="15"/>
  <c r="D155" i="15"/>
  <c r="E155" i="15"/>
  <c r="F155" i="15"/>
  <c r="G155" i="15"/>
  <c r="H155" i="15"/>
  <c r="I155" i="15"/>
  <c r="J155" i="15"/>
  <c r="K155" i="15"/>
  <c r="L155" i="15"/>
  <c r="M155" i="15"/>
  <c r="O155" i="15"/>
  <c r="Q155" i="15"/>
  <c r="R155" i="15"/>
  <c r="S155" i="15"/>
  <c r="T155" i="15"/>
  <c r="V155" i="15"/>
  <c r="B156" i="15"/>
  <c r="C156" i="15"/>
  <c r="D156" i="15"/>
  <c r="E156" i="15"/>
  <c r="F156" i="15"/>
  <c r="G156" i="15"/>
  <c r="H156" i="15"/>
  <c r="I156" i="15"/>
  <c r="J156" i="15"/>
  <c r="K156" i="15"/>
  <c r="L156" i="15"/>
  <c r="M156" i="15"/>
  <c r="O156" i="15"/>
  <c r="Q156" i="15"/>
  <c r="R156" i="15"/>
  <c r="S156" i="15"/>
  <c r="T156" i="15"/>
  <c r="V156" i="15"/>
  <c r="B157" i="15"/>
  <c r="C157" i="15"/>
  <c r="D157" i="15"/>
  <c r="E157" i="15"/>
  <c r="F157" i="15"/>
  <c r="G157" i="15"/>
  <c r="H157" i="15"/>
  <c r="I157" i="15"/>
  <c r="J157" i="15"/>
  <c r="K157" i="15"/>
  <c r="L157" i="15"/>
  <c r="M157" i="15"/>
  <c r="O157" i="15"/>
  <c r="Q157" i="15"/>
  <c r="R157" i="15"/>
  <c r="S157" i="15"/>
  <c r="T157" i="15"/>
  <c r="V157" i="15"/>
  <c r="B158" i="15"/>
  <c r="C158" i="15"/>
  <c r="D158" i="15"/>
  <c r="E158" i="15"/>
  <c r="F158" i="15"/>
  <c r="G158" i="15"/>
  <c r="H158" i="15"/>
  <c r="I158" i="15"/>
  <c r="J158" i="15"/>
  <c r="K158" i="15"/>
  <c r="L158" i="15"/>
  <c r="M158" i="15"/>
  <c r="O158" i="15"/>
  <c r="Q158" i="15"/>
  <c r="R158" i="15"/>
  <c r="S158" i="15"/>
  <c r="T158" i="15"/>
  <c r="V158" i="15"/>
  <c r="B159" i="15"/>
  <c r="C159" i="15"/>
  <c r="D159" i="15"/>
  <c r="E159" i="15"/>
  <c r="F159" i="15"/>
  <c r="G159" i="15"/>
  <c r="H159" i="15"/>
  <c r="I159" i="15"/>
  <c r="J159" i="15"/>
  <c r="K159" i="15"/>
  <c r="L159" i="15"/>
  <c r="M159" i="15"/>
  <c r="O159" i="15"/>
  <c r="Q159" i="15"/>
  <c r="R159" i="15"/>
  <c r="S159" i="15"/>
  <c r="T159" i="15"/>
  <c r="V159" i="15"/>
  <c r="B160" i="15"/>
  <c r="C160" i="15"/>
  <c r="D160" i="15"/>
  <c r="E160" i="15"/>
  <c r="F160" i="15"/>
  <c r="G160" i="15"/>
  <c r="H160" i="15"/>
  <c r="I160" i="15"/>
  <c r="J160" i="15"/>
  <c r="K160" i="15"/>
  <c r="L160" i="15"/>
  <c r="M160" i="15"/>
  <c r="O160" i="15"/>
  <c r="Q160" i="15"/>
  <c r="R160" i="15"/>
  <c r="S160" i="15"/>
  <c r="T160" i="15"/>
  <c r="V160" i="15"/>
  <c r="B161" i="15"/>
  <c r="C161" i="15"/>
  <c r="D161" i="15"/>
  <c r="E161" i="15"/>
  <c r="F161" i="15"/>
  <c r="G161" i="15"/>
  <c r="H161" i="15"/>
  <c r="I161" i="15"/>
  <c r="J161" i="15"/>
  <c r="K161" i="15"/>
  <c r="L161" i="15"/>
  <c r="M161" i="15"/>
  <c r="O161" i="15"/>
  <c r="Q161" i="15"/>
  <c r="R161" i="15"/>
  <c r="S161" i="15"/>
  <c r="T161" i="15"/>
  <c r="V161" i="15"/>
  <c r="B162" i="15"/>
  <c r="C162" i="15"/>
  <c r="D162" i="15"/>
  <c r="E162" i="15"/>
  <c r="F162" i="15"/>
  <c r="G162" i="15"/>
  <c r="H162" i="15"/>
  <c r="I162" i="15"/>
  <c r="J162" i="15"/>
  <c r="K162" i="15"/>
  <c r="L162" i="15"/>
  <c r="M162" i="15"/>
  <c r="O162" i="15"/>
  <c r="Q162" i="15"/>
  <c r="R162" i="15"/>
  <c r="S162" i="15"/>
  <c r="T162" i="15"/>
  <c r="V162" i="15"/>
  <c r="B163" i="15"/>
  <c r="C163" i="15"/>
  <c r="D163" i="15"/>
  <c r="E163" i="15"/>
  <c r="F163" i="15"/>
  <c r="G163" i="15"/>
  <c r="H163" i="15"/>
  <c r="I163" i="15"/>
  <c r="J163" i="15"/>
  <c r="K163" i="15"/>
  <c r="L163" i="15"/>
  <c r="M163" i="15"/>
  <c r="O163" i="15"/>
  <c r="Q163" i="15"/>
  <c r="R163" i="15"/>
  <c r="S163" i="15"/>
  <c r="T163" i="15"/>
  <c r="V163" i="15"/>
  <c r="B164" i="15"/>
  <c r="C164" i="15"/>
  <c r="D164" i="15"/>
  <c r="E164" i="15"/>
  <c r="F164" i="15"/>
  <c r="G164" i="15"/>
  <c r="H164" i="15"/>
  <c r="I164" i="15"/>
  <c r="J164" i="15"/>
  <c r="K164" i="15"/>
  <c r="L164" i="15"/>
  <c r="M164" i="15"/>
  <c r="O164" i="15"/>
  <c r="Q164" i="15"/>
  <c r="R164" i="15"/>
  <c r="S164" i="15"/>
  <c r="T164" i="15"/>
  <c r="V164" i="15"/>
  <c r="B165" i="15"/>
  <c r="C165" i="15"/>
  <c r="D165" i="15"/>
  <c r="E165" i="15"/>
  <c r="F165" i="15"/>
  <c r="G165" i="15"/>
  <c r="H165" i="15"/>
  <c r="I165" i="15"/>
  <c r="J165" i="15"/>
  <c r="K165" i="15"/>
  <c r="L165" i="15"/>
  <c r="M165" i="15"/>
  <c r="O165" i="15"/>
  <c r="Q165" i="15"/>
  <c r="R165" i="15"/>
  <c r="S165" i="15"/>
  <c r="T165" i="15"/>
  <c r="V165" i="15"/>
  <c r="B166" i="15"/>
  <c r="C166" i="15"/>
  <c r="D166" i="15"/>
  <c r="E166" i="15"/>
  <c r="F166" i="15"/>
  <c r="G166" i="15"/>
  <c r="H166" i="15"/>
  <c r="I166" i="15"/>
  <c r="J166" i="15"/>
  <c r="K166" i="15"/>
  <c r="L166" i="15"/>
  <c r="M166" i="15"/>
  <c r="O166" i="15"/>
  <c r="Q166" i="15"/>
  <c r="R166" i="15"/>
  <c r="S166" i="15"/>
  <c r="T166" i="15"/>
  <c r="V166" i="15"/>
  <c r="B167" i="15"/>
  <c r="C167" i="15"/>
  <c r="D167" i="15"/>
  <c r="E167" i="15"/>
  <c r="F167" i="15"/>
  <c r="G167" i="15"/>
  <c r="H167" i="15"/>
  <c r="I167" i="15"/>
  <c r="J167" i="15"/>
  <c r="K167" i="15"/>
  <c r="L167" i="15"/>
  <c r="M167" i="15"/>
  <c r="O167" i="15"/>
  <c r="Q167" i="15"/>
  <c r="R167" i="15"/>
  <c r="S167" i="15"/>
  <c r="T167" i="15"/>
  <c r="V167" i="15"/>
  <c r="B168" i="15"/>
  <c r="C168" i="15"/>
  <c r="D168" i="15"/>
  <c r="E168" i="15"/>
  <c r="F168" i="15"/>
  <c r="G168" i="15"/>
  <c r="H168" i="15"/>
  <c r="I168" i="15"/>
  <c r="J168" i="15"/>
  <c r="K168" i="15"/>
  <c r="L168" i="15"/>
  <c r="M168" i="15"/>
  <c r="O168" i="15"/>
  <c r="Q168" i="15"/>
  <c r="R168" i="15"/>
  <c r="S168" i="15"/>
  <c r="T168" i="15"/>
  <c r="V168" i="15"/>
  <c r="B169" i="15"/>
  <c r="C169" i="15"/>
  <c r="D169" i="15"/>
  <c r="E169" i="15"/>
  <c r="F169" i="15"/>
  <c r="G169" i="15"/>
  <c r="H169" i="15"/>
  <c r="I169" i="15"/>
  <c r="J169" i="15"/>
  <c r="K169" i="15"/>
  <c r="L169" i="15"/>
  <c r="M169" i="15"/>
  <c r="O169" i="15"/>
  <c r="Q169" i="15"/>
  <c r="R169" i="15"/>
  <c r="S169" i="15"/>
  <c r="T169" i="15"/>
  <c r="V169" i="15"/>
  <c r="B170" i="15"/>
  <c r="C170" i="15"/>
  <c r="D170" i="15"/>
  <c r="E170" i="15"/>
  <c r="F170" i="15"/>
  <c r="G170" i="15"/>
  <c r="H170" i="15"/>
  <c r="I170" i="15"/>
  <c r="J170" i="15"/>
  <c r="K170" i="15"/>
  <c r="L170" i="15"/>
  <c r="M170" i="15"/>
  <c r="O170" i="15"/>
  <c r="Q170" i="15"/>
  <c r="R170" i="15"/>
  <c r="S170" i="15"/>
  <c r="T170" i="15"/>
  <c r="V170" i="15"/>
  <c r="B171" i="15"/>
  <c r="C171" i="15"/>
  <c r="D171" i="15"/>
  <c r="E171" i="15"/>
  <c r="F171" i="15"/>
  <c r="G171" i="15"/>
  <c r="H171" i="15"/>
  <c r="I171" i="15"/>
  <c r="J171" i="15"/>
  <c r="K171" i="15"/>
  <c r="L171" i="15"/>
  <c r="M171" i="15"/>
  <c r="O171" i="15"/>
  <c r="Q171" i="15"/>
  <c r="R171" i="15"/>
  <c r="S171" i="15"/>
  <c r="T171" i="15"/>
  <c r="V171" i="15"/>
  <c r="B172" i="15"/>
  <c r="C172" i="15"/>
  <c r="D172" i="15"/>
  <c r="E172" i="15"/>
  <c r="F172" i="15"/>
  <c r="G172" i="15"/>
  <c r="H172" i="15"/>
  <c r="I172" i="15"/>
  <c r="J172" i="15"/>
  <c r="K172" i="15"/>
  <c r="L172" i="15"/>
  <c r="M172" i="15"/>
  <c r="O172" i="15"/>
  <c r="Q172" i="15"/>
  <c r="R172" i="15"/>
  <c r="S172" i="15"/>
  <c r="T172" i="15"/>
  <c r="V172" i="15"/>
  <c r="B173" i="15"/>
  <c r="C173" i="15"/>
  <c r="D173" i="15"/>
  <c r="E173" i="15"/>
  <c r="F173" i="15"/>
  <c r="G173" i="15"/>
  <c r="H173" i="15"/>
  <c r="I173" i="15"/>
  <c r="J173" i="15"/>
  <c r="K173" i="15"/>
  <c r="L173" i="15"/>
  <c r="M173" i="15"/>
  <c r="O173" i="15"/>
  <c r="Q173" i="15"/>
  <c r="R173" i="15"/>
  <c r="S173" i="15"/>
  <c r="T173" i="15"/>
  <c r="V173" i="15"/>
  <c r="B174" i="15"/>
  <c r="C174" i="15"/>
  <c r="D174" i="15"/>
  <c r="E174" i="15"/>
  <c r="F174" i="15"/>
  <c r="G174" i="15"/>
  <c r="H174" i="15"/>
  <c r="I174" i="15"/>
  <c r="J174" i="15"/>
  <c r="K174" i="15"/>
  <c r="L174" i="15"/>
  <c r="M174" i="15"/>
  <c r="O174" i="15"/>
  <c r="Q174" i="15"/>
  <c r="R174" i="15"/>
  <c r="S174" i="15"/>
  <c r="T174" i="15"/>
  <c r="V174" i="15"/>
  <c r="B175" i="15"/>
  <c r="C175" i="15"/>
  <c r="D175" i="15"/>
  <c r="E175" i="15"/>
  <c r="F175" i="15"/>
  <c r="G175" i="15"/>
  <c r="H175" i="15"/>
  <c r="I175" i="15"/>
  <c r="J175" i="15"/>
  <c r="K175" i="15"/>
  <c r="L175" i="15"/>
  <c r="M175" i="15"/>
  <c r="O175" i="15"/>
  <c r="Q175" i="15"/>
  <c r="R175" i="15"/>
  <c r="S175" i="15"/>
  <c r="T175" i="15"/>
  <c r="V175" i="15"/>
  <c r="B176" i="15"/>
  <c r="C176" i="15"/>
  <c r="D176" i="15"/>
  <c r="E176" i="15"/>
  <c r="F176" i="15"/>
  <c r="G176" i="15"/>
  <c r="H176" i="15"/>
  <c r="I176" i="15"/>
  <c r="J176" i="15"/>
  <c r="K176" i="15"/>
  <c r="L176" i="15"/>
  <c r="M176" i="15"/>
  <c r="O176" i="15"/>
  <c r="Q176" i="15"/>
  <c r="R176" i="15"/>
  <c r="S176" i="15"/>
  <c r="T176" i="15"/>
  <c r="V176" i="15"/>
  <c r="B177" i="15"/>
  <c r="C177" i="15"/>
  <c r="D177" i="15"/>
  <c r="E177" i="15"/>
  <c r="F177" i="15"/>
  <c r="G177" i="15"/>
  <c r="H177" i="15"/>
  <c r="I177" i="15"/>
  <c r="J177" i="15"/>
  <c r="K177" i="15"/>
  <c r="L177" i="15"/>
  <c r="M177" i="15"/>
  <c r="O177" i="15"/>
  <c r="Q177" i="15"/>
  <c r="R177" i="15"/>
  <c r="S177" i="15"/>
  <c r="T177" i="15"/>
  <c r="V177" i="15"/>
  <c r="B178" i="15"/>
  <c r="C178" i="15"/>
  <c r="D178" i="15"/>
  <c r="E178" i="15"/>
  <c r="F178" i="15"/>
  <c r="G178" i="15"/>
  <c r="H178" i="15"/>
  <c r="I178" i="15"/>
  <c r="J178" i="15"/>
  <c r="K178" i="15"/>
  <c r="L178" i="15"/>
  <c r="M178" i="15"/>
  <c r="O178" i="15"/>
  <c r="Q178" i="15"/>
  <c r="R178" i="15"/>
  <c r="S178" i="15"/>
  <c r="T178" i="15"/>
  <c r="V178" i="15"/>
  <c r="B179" i="15"/>
  <c r="C179" i="15"/>
  <c r="D179" i="15"/>
  <c r="E179" i="15"/>
  <c r="F179" i="15"/>
  <c r="G179" i="15"/>
  <c r="H179" i="15"/>
  <c r="I179" i="15"/>
  <c r="J179" i="15"/>
  <c r="K179" i="15"/>
  <c r="L179" i="15"/>
  <c r="M179" i="15"/>
  <c r="O179" i="15"/>
  <c r="Q179" i="15"/>
  <c r="R179" i="15"/>
  <c r="S179" i="15"/>
  <c r="T179" i="15"/>
  <c r="V179" i="15"/>
  <c r="B180" i="15"/>
  <c r="C180" i="15"/>
  <c r="D180" i="15"/>
  <c r="E180" i="15"/>
  <c r="F180" i="15"/>
  <c r="G180" i="15"/>
  <c r="H180" i="15"/>
  <c r="I180" i="15"/>
  <c r="J180" i="15"/>
  <c r="K180" i="15"/>
  <c r="L180" i="15"/>
  <c r="M180" i="15"/>
  <c r="O180" i="15"/>
  <c r="Q180" i="15"/>
  <c r="R180" i="15"/>
  <c r="S180" i="15"/>
  <c r="T180" i="15"/>
  <c r="V180" i="15"/>
  <c r="B182" i="15"/>
  <c r="C182" i="15"/>
  <c r="D182" i="15"/>
  <c r="E182" i="15"/>
  <c r="F182" i="15"/>
  <c r="G182" i="15"/>
  <c r="H182" i="15"/>
  <c r="I182" i="15"/>
  <c r="J182" i="15"/>
  <c r="K182" i="15"/>
  <c r="L182" i="15"/>
  <c r="M182" i="15"/>
  <c r="O182" i="15"/>
  <c r="Q182" i="15"/>
  <c r="R182" i="15"/>
  <c r="S182" i="15"/>
  <c r="T182" i="15"/>
  <c r="V182" i="15"/>
  <c r="B184" i="15"/>
  <c r="C184" i="15"/>
  <c r="D184" i="15"/>
  <c r="E184" i="15"/>
  <c r="F184" i="15"/>
  <c r="G184" i="15"/>
  <c r="H184" i="15"/>
  <c r="I184" i="15"/>
  <c r="J184" i="15"/>
  <c r="K184" i="15"/>
  <c r="L184" i="15"/>
  <c r="M184" i="15"/>
  <c r="O184" i="15"/>
  <c r="Q184" i="15"/>
  <c r="R184" i="15"/>
  <c r="S184" i="15"/>
  <c r="T184" i="15"/>
  <c r="V184" i="15"/>
  <c r="B186" i="15"/>
  <c r="C186" i="15"/>
  <c r="D186" i="15"/>
  <c r="E186" i="15"/>
  <c r="F186" i="15"/>
  <c r="G186" i="15"/>
  <c r="H186" i="15"/>
  <c r="I186" i="15"/>
  <c r="J186" i="15"/>
  <c r="K186" i="15"/>
  <c r="L186" i="15"/>
  <c r="M186" i="15"/>
  <c r="O186" i="15"/>
  <c r="Q186" i="15"/>
  <c r="R186" i="15"/>
  <c r="S186" i="15"/>
  <c r="T186" i="15"/>
  <c r="V186" i="15"/>
  <c r="B188" i="15"/>
  <c r="C188" i="15"/>
  <c r="D188" i="15"/>
  <c r="E188" i="15"/>
  <c r="F188" i="15"/>
  <c r="G188" i="15"/>
  <c r="H188" i="15"/>
  <c r="I188" i="15"/>
  <c r="J188" i="15"/>
  <c r="K188" i="15"/>
  <c r="L188" i="15"/>
  <c r="M188" i="15"/>
  <c r="O188" i="15"/>
  <c r="Q188" i="15"/>
  <c r="R188" i="15"/>
  <c r="S188" i="15"/>
  <c r="T188" i="15"/>
  <c r="V188" i="15"/>
  <c r="B191" i="15"/>
  <c r="C191" i="15"/>
  <c r="D191" i="15"/>
  <c r="E191" i="15"/>
  <c r="F191" i="15"/>
  <c r="G191" i="15"/>
  <c r="H191" i="15"/>
  <c r="I191" i="15"/>
  <c r="J191" i="15"/>
  <c r="K191" i="15"/>
  <c r="L191" i="15"/>
  <c r="M191" i="15"/>
  <c r="O191" i="15"/>
  <c r="Q191" i="15"/>
  <c r="R191" i="15"/>
  <c r="S191" i="15"/>
  <c r="T191" i="15"/>
  <c r="V191" i="15"/>
  <c r="B192" i="15"/>
  <c r="C192" i="15"/>
  <c r="D192" i="15"/>
  <c r="E192" i="15"/>
  <c r="F192" i="15"/>
  <c r="G192" i="15"/>
  <c r="H192" i="15"/>
  <c r="I192" i="15"/>
  <c r="J192" i="15"/>
  <c r="K192" i="15"/>
  <c r="L192" i="15"/>
  <c r="M192" i="15"/>
  <c r="O192" i="15"/>
  <c r="Q192" i="15"/>
  <c r="R192" i="15"/>
  <c r="S192" i="15"/>
  <c r="T192" i="15"/>
  <c r="V192" i="15"/>
  <c r="B193" i="15"/>
  <c r="C193" i="15"/>
  <c r="D193" i="15"/>
  <c r="E193" i="15"/>
  <c r="F193" i="15"/>
  <c r="G193" i="15"/>
  <c r="H193" i="15"/>
  <c r="I193" i="15"/>
  <c r="J193" i="15"/>
  <c r="K193" i="15"/>
  <c r="L193" i="15"/>
  <c r="M193" i="15"/>
  <c r="O193" i="15"/>
  <c r="Q193" i="15"/>
  <c r="R193" i="15"/>
  <c r="S193" i="15"/>
  <c r="T193" i="15"/>
  <c r="V193" i="15"/>
  <c r="B194" i="15"/>
  <c r="C194" i="15"/>
  <c r="D194" i="15"/>
  <c r="E194" i="15"/>
  <c r="F194" i="15"/>
  <c r="G194" i="15"/>
  <c r="H194" i="15"/>
  <c r="I194" i="15"/>
  <c r="J194" i="15"/>
  <c r="K194" i="15"/>
  <c r="L194" i="15"/>
  <c r="M194" i="15"/>
  <c r="O194" i="15"/>
  <c r="Q194" i="15"/>
  <c r="R194" i="15"/>
  <c r="S194" i="15"/>
  <c r="T194" i="15"/>
  <c r="V194" i="15"/>
  <c r="B195" i="15"/>
  <c r="C195" i="15"/>
  <c r="D195" i="15"/>
  <c r="E195" i="15"/>
  <c r="F195" i="15"/>
  <c r="G195" i="15"/>
  <c r="H195" i="15"/>
  <c r="I195" i="15"/>
  <c r="J195" i="15"/>
  <c r="K195" i="15"/>
  <c r="L195" i="15"/>
  <c r="M195" i="15"/>
  <c r="O195" i="15"/>
  <c r="Q195" i="15"/>
  <c r="R195" i="15"/>
  <c r="S195" i="15"/>
  <c r="T195" i="15"/>
  <c r="V195" i="15"/>
  <c r="B196" i="15"/>
  <c r="C196" i="15"/>
  <c r="D196" i="15"/>
  <c r="E196" i="15"/>
  <c r="F196" i="15"/>
  <c r="G196" i="15"/>
  <c r="H196" i="15"/>
  <c r="I196" i="15"/>
  <c r="J196" i="15"/>
  <c r="K196" i="15"/>
  <c r="L196" i="15"/>
  <c r="M196" i="15"/>
  <c r="O196" i="15"/>
  <c r="Q196" i="15"/>
  <c r="R196" i="15"/>
  <c r="S196" i="15"/>
  <c r="T196" i="15"/>
  <c r="V196" i="15"/>
  <c r="B197" i="15"/>
  <c r="C197" i="15"/>
  <c r="D197" i="15"/>
  <c r="E197" i="15"/>
  <c r="F197" i="15"/>
  <c r="G197" i="15"/>
  <c r="H197" i="15"/>
  <c r="I197" i="15"/>
  <c r="J197" i="15"/>
  <c r="K197" i="15"/>
  <c r="L197" i="15"/>
  <c r="M197" i="15"/>
  <c r="O197" i="15"/>
  <c r="Q197" i="15"/>
  <c r="R197" i="15"/>
  <c r="S197" i="15"/>
  <c r="T197" i="15"/>
  <c r="V197" i="15"/>
  <c r="B198" i="15"/>
  <c r="C198" i="15"/>
  <c r="D198" i="15"/>
  <c r="E198" i="15"/>
  <c r="F198" i="15"/>
  <c r="G198" i="15"/>
  <c r="H198" i="15"/>
  <c r="I198" i="15"/>
  <c r="J198" i="15"/>
  <c r="K198" i="15"/>
  <c r="L198" i="15"/>
  <c r="M198" i="15"/>
  <c r="O198" i="15"/>
  <c r="Q198" i="15"/>
  <c r="R198" i="15"/>
  <c r="S198" i="15"/>
  <c r="T198" i="15"/>
  <c r="V198" i="15"/>
  <c r="B201" i="15"/>
  <c r="C201" i="15"/>
  <c r="D201" i="15"/>
  <c r="E201" i="15"/>
  <c r="F201" i="15"/>
  <c r="G201" i="15"/>
  <c r="H201" i="15"/>
  <c r="I201" i="15"/>
  <c r="J201" i="15"/>
  <c r="K201" i="15"/>
  <c r="L201" i="15"/>
  <c r="M201" i="15"/>
  <c r="O201" i="15"/>
  <c r="Q201" i="15"/>
  <c r="R201" i="15"/>
  <c r="S201" i="15"/>
  <c r="T201" i="15"/>
  <c r="V201" i="15"/>
  <c r="B202" i="15"/>
  <c r="C202" i="15"/>
  <c r="D202" i="15"/>
  <c r="E202" i="15"/>
  <c r="F202" i="15"/>
  <c r="G202" i="15"/>
  <c r="H202" i="15"/>
  <c r="I202" i="15"/>
  <c r="J202" i="15"/>
  <c r="K202" i="15"/>
  <c r="L202" i="15"/>
  <c r="M202" i="15"/>
  <c r="O202" i="15"/>
  <c r="Q202" i="15"/>
  <c r="R202" i="15"/>
  <c r="S202" i="15"/>
  <c r="T202" i="15"/>
  <c r="V202" i="15"/>
  <c r="B203" i="15"/>
  <c r="C203" i="15"/>
  <c r="D203" i="15"/>
  <c r="E203" i="15"/>
  <c r="F203" i="15"/>
  <c r="G203" i="15"/>
  <c r="H203" i="15"/>
  <c r="I203" i="15"/>
  <c r="J203" i="15"/>
  <c r="K203" i="15"/>
  <c r="L203" i="15"/>
  <c r="M203" i="15"/>
  <c r="O203" i="15"/>
  <c r="Q203" i="15"/>
  <c r="R203" i="15"/>
  <c r="S203" i="15"/>
  <c r="T203" i="15"/>
  <c r="V203" i="15"/>
  <c r="O204" i="15"/>
  <c r="Q204" i="15"/>
  <c r="R204" i="15"/>
  <c r="S204" i="15"/>
  <c r="T204" i="15"/>
  <c r="V204" i="15"/>
  <c r="B205" i="15"/>
  <c r="C205" i="15"/>
  <c r="D205" i="15"/>
  <c r="E205" i="15"/>
  <c r="F205" i="15"/>
  <c r="G205" i="15"/>
  <c r="H205" i="15"/>
  <c r="I205" i="15"/>
  <c r="J205" i="15"/>
  <c r="K205" i="15"/>
  <c r="L205" i="15"/>
  <c r="M205" i="15"/>
  <c r="O205" i="15"/>
  <c r="Q205" i="15"/>
  <c r="R205" i="15"/>
  <c r="S205" i="15"/>
  <c r="T205" i="15"/>
  <c r="V205" i="15"/>
  <c r="B207" i="15"/>
  <c r="C207" i="15"/>
  <c r="D207" i="15"/>
  <c r="E207" i="15"/>
  <c r="F207" i="15"/>
  <c r="G207" i="15"/>
  <c r="H207" i="15"/>
  <c r="I207" i="15"/>
  <c r="J207" i="15"/>
  <c r="K207" i="15"/>
  <c r="L207" i="15"/>
  <c r="M207" i="15"/>
  <c r="O207" i="15"/>
  <c r="Q207" i="15"/>
  <c r="R207" i="15"/>
  <c r="S207" i="15"/>
  <c r="T207" i="15"/>
  <c r="V207" i="15"/>
  <c r="A1" i="17"/>
  <c r="A2" i="17"/>
  <c r="A4" i="17"/>
  <c r="A5" i="17"/>
  <c r="A6" i="17"/>
  <c r="B9" i="17"/>
  <c r="C9" i="17"/>
  <c r="D9" i="17"/>
  <c r="F9" i="17"/>
  <c r="G9" i="17"/>
  <c r="H9" i="17"/>
  <c r="B11" i="17"/>
  <c r="C11" i="17"/>
  <c r="D11" i="17"/>
  <c r="H11" i="17"/>
  <c r="K11" i="17"/>
  <c r="L11" i="17"/>
  <c r="D15" i="17"/>
  <c r="H15" i="17"/>
  <c r="K15" i="17"/>
  <c r="L15" i="17"/>
  <c r="D16" i="17"/>
  <c r="H16" i="17"/>
  <c r="K16" i="17"/>
  <c r="L16" i="17"/>
  <c r="D17" i="17"/>
  <c r="H17" i="17"/>
  <c r="K17" i="17"/>
  <c r="L17" i="17"/>
  <c r="D18" i="17"/>
  <c r="H18" i="17"/>
  <c r="K18" i="17"/>
  <c r="L18" i="17"/>
  <c r="D19" i="17"/>
  <c r="H19" i="17"/>
  <c r="K19" i="17"/>
  <c r="L19" i="17"/>
  <c r="D20" i="17"/>
  <c r="H20" i="17"/>
  <c r="K20" i="17"/>
  <c r="L20" i="17"/>
  <c r="D21" i="17"/>
  <c r="H21" i="17"/>
  <c r="K21" i="17"/>
  <c r="L21" i="17"/>
  <c r="D22" i="17"/>
  <c r="H22" i="17"/>
  <c r="K22" i="17"/>
  <c r="L22" i="17"/>
  <c r="D23" i="17"/>
  <c r="H23" i="17"/>
  <c r="K23" i="17"/>
  <c r="L23" i="17"/>
  <c r="D24" i="17"/>
  <c r="H24" i="17"/>
  <c r="K24" i="17"/>
  <c r="L24" i="17"/>
  <c r="D25" i="17"/>
  <c r="H25" i="17"/>
  <c r="K25" i="17"/>
  <c r="L25" i="17"/>
  <c r="D26" i="17"/>
  <c r="H26" i="17"/>
  <c r="K26" i="17"/>
  <c r="L26" i="17"/>
  <c r="D27" i="17"/>
  <c r="H27" i="17"/>
  <c r="K27" i="17"/>
  <c r="L27" i="17"/>
  <c r="D28" i="17"/>
  <c r="H28" i="17"/>
  <c r="K28" i="17"/>
  <c r="L28" i="17"/>
  <c r="D29" i="17"/>
  <c r="H29" i="17"/>
  <c r="K29" i="17"/>
  <c r="L29" i="17"/>
  <c r="D30" i="17"/>
  <c r="H30" i="17"/>
  <c r="K30" i="17"/>
  <c r="L30" i="17"/>
  <c r="D31" i="17"/>
  <c r="H31" i="17"/>
  <c r="K31" i="17"/>
  <c r="L31" i="17"/>
  <c r="D32" i="17"/>
  <c r="H32" i="17"/>
  <c r="K32" i="17"/>
  <c r="L32" i="17"/>
  <c r="D33" i="17"/>
  <c r="H33" i="17"/>
  <c r="K33" i="17"/>
  <c r="L33" i="17"/>
  <c r="D34" i="17"/>
  <c r="H34" i="17"/>
  <c r="K34" i="17"/>
  <c r="L34" i="17"/>
  <c r="D35" i="17"/>
  <c r="H35" i="17"/>
  <c r="K35" i="17"/>
  <c r="L35" i="17"/>
  <c r="D36" i="17"/>
  <c r="H36" i="17"/>
  <c r="K36" i="17"/>
  <c r="L36" i="17"/>
  <c r="D37" i="17"/>
  <c r="H37" i="17"/>
  <c r="K37" i="17"/>
  <c r="L37" i="17"/>
  <c r="D38" i="17"/>
  <c r="H38" i="17"/>
  <c r="K38" i="17"/>
  <c r="L38" i="17"/>
  <c r="D39" i="17"/>
  <c r="H39" i="17"/>
  <c r="K39" i="17"/>
  <c r="L39" i="17"/>
  <c r="D40" i="17"/>
  <c r="H40" i="17"/>
  <c r="K40" i="17"/>
  <c r="L40" i="17"/>
  <c r="D41" i="17"/>
  <c r="H41" i="17"/>
  <c r="K41" i="17"/>
  <c r="L41" i="17"/>
  <c r="B43" i="17"/>
  <c r="C43" i="17"/>
  <c r="D43" i="17"/>
  <c r="H43" i="17"/>
  <c r="K43" i="17"/>
  <c r="L43" i="17"/>
  <c r="D45" i="17"/>
  <c r="H45" i="17"/>
  <c r="K45" i="17"/>
  <c r="L45" i="17"/>
  <c r="D47" i="17"/>
  <c r="H47" i="17"/>
  <c r="K47" i="17"/>
  <c r="L47" i="17"/>
  <c r="B49" i="17"/>
  <c r="C49" i="17"/>
  <c r="D49" i="17"/>
  <c r="H49" i="17"/>
  <c r="K49" i="17"/>
  <c r="L49" i="17"/>
  <c r="D52" i="17"/>
  <c r="H52" i="17"/>
  <c r="K52" i="17"/>
  <c r="L52" i="17"/>
  <c r="D53" i="17"/>
  <c r="H53" i="17"/>
  <c r="K53" i="17"/>
  <c r="L53" i="17"/>
  <c r="D54" i="17"/>
  <c r="H54" i="17"/>
  <c r="K54" i="17"/>
  <c r="L54" i="17"/>
  <c r="D55" i="17"/>
  <c r="H55" i="17"/>
  <c r="K55" i="17"/>
  <c r="L55" i="17"/>
  <c r="D56" i="17"/>
  <c r="H56" i="17"/>
  <c r="K56" i="17"/>
  <c r="L56" i="17"/>
  <c r="D57" i="17"/>
  <c r="H57" i="17"/>
  <c r="K57" i="17"/>
  <c r="L57" i="17"/>
  <c r="D58" i="17"/>
  <c r="H58" i="17"/>
  <c r="K58" i="17"/>
  <c r="L58" i="17"/>
  <c r="B59" i="17"/>
  <c r="C59" i="17"/>
  <c r="D59" i="17"/>
  <c r="H59" i="17"/>
  <c r="K59" i="17"/>
  <c r="L59" i="17"/>
  <c r="D62" i="17"/>
  <c r="H62" i="17"/>
  <c r="K62" i="17"/>
  <c r="L62" i="17"/>
  <c r="D63" i="17"/>
  <c r="H63" i="17"/>
  <c r="K63" i="17"/>
  <c r="L63" i="17"/>
  <c r="D64" i="17"/>
  <c r="H64" i="17"/>
  <c r="K64" i="17"/>
  <c r="L64" i="17"/>
  <c r="D65" i="17"/>
  <c r="H65" i="17"/>
  <c r="K65" i="17"/>
  <c r="L65" i="17"/>
  <c r="B66" i="17"/>
  <c r="C66" i="17"/>
  <c r="D66" i="17"/>
  <c r="H66" i="17"/>
  <c r="K66" i="17"/>
  <c r="L66" i="17"/>
  <c r="B68" i="17"/>
  <c r="C68" i="17"/>
  <c r="D68" i="17"/>
  <c r="H68" i="17"/>
  <c r="K68" i="17"/>
  <c r="L68" i="17"/>
  <c r="A1" i="16"/>
  <c r="A4" i="16"/>
  <c r="A5" i="16"/>
  <c r="A6" i="16"/>
  <c r="B10" i="16"/>
  <c r="C10" i="16"/>
  <c r="D10" i="16"/>
  <c r="E10" i="16"/>
  <c r="F10" i="16"/>
  <c r="G10" i="16"/>
  <c r="H10" i="16"/>
  <c r="I10" i="16"/>
  <c r="J10" i="16"/>
  <c r="K10" i="16"/>
  <c r="L10" i="16"/>
  <c r="M10" i="16"/>
  <c r="B14" i="16"/>
  <c r="C14" i="16"/>
  <c r="D14" i="16"/>
  <c r="E14" i="16"/>
  <c r="F14" i="16"/>
  <c r="G14" i="16"/>
  <c r="H14" i="16"/>
  <c r="I14" i="16"/>
  <c r="J14" i="16"/>
  <c r="K14" i="16"/>
  <c r="L14" i="16"/>
  <c r="M14" i="16"/>
  <c r="B15" i="16"/>
  <c r="C15" i="16"/>
  <c r="D15" i="16"/>
  <c r="E15" i="16"/>
  <c r="F15" i="16"/>
  <c r="G15" i="16"/>
  <c r="H15" i="16"/>
  <c r="I15" i="16"/>
  <c r="J15" i="16"/>
  <c r="K15" i="16"/>
  <c r="L15" i="16"/>
  <c r="M15" i="16"/>
  <c r="B16" i="16"/>
  <c r="C16" i="16"/>
  <c r="D16" i="16"/>
  <c r="E16" i="16"/>
  <c r="F16" i="16"/>
  <c r="G16" i="16"/>
  <c r="H16" i="16"/>
  <c r="I16" i="16"/>
  <c r="J16" i="16"/>
  <c r="K16" i="16"/>
  <c r="L16" i="16"/>
  <c r="M16" i="16"/>
  <c r="B17" i="16"/>
  <c r="C17" i="16"/>
  <c r="D17" i="16"/>
  <c r="E17" i="16"/>
  <c r="F17" i="16"/>
  <c r="G17" i="16"/>
  <c r="H17" i="16"/>
  <c r="I17" i="16"/>
  <c r="J17" i="16"/>
  <c r="K17" i="16"/>
  <c r="L17" i="16"/>
  <c r="M17" i="16"/>
  <c r="B18" i="16"/>
  <c r="C18" i="16"/>
  <c r="D18" i="16"/>
  <c r="E18" i="16"/>
  <c r="F18" i="16"/>
  <c r="G18" i="16"/>
  <c r="H18" i="16"/>
  <c r="I18" i="16"/>
  <c r="J18" i="16"/>
  <c r="K18" i="16"/>
  <c r="L18" i="16"/>
  <c r="M18" i="16"/>
  <c r="B19" i="16"/>
  <c r="C19" i="16"/>
  <c r="D19" i="16"/>
  <c r="E19" i="16"/>
  <c r="F19" i="16"/>
  <c r="G19" i="16"/>
  <c r="H19" i="16"/>
  <c r="I19" i="16"/>
  <c r="J19" i="16"/>
  <c r="K19" i="16"/>
  <c r="L19" i="16"/>
  <c r="M19" i="16"/>
  <c r="B20" i="16"/>
  <c r="C20" i="16"/>
  <c r="D20" i="16"/>
  <c r="E20" i="16"/>
  <c r="F20" i="16"/>
  <c r="G20" i="16"/>
  <c r="H20" i="16"/>
  <c r="I20" i="16"/>
  <c r="J20" i="16"/>
  <c r="K20" i="16"/>
  <c r="L20" i="16"/>
  <c r="M20" i="16"/>
  <c r="B21" i="16"/>
  <c r="C21" i="16"/>
  <c r="D21" i="16"/>
  <c r="E21" i="16"/>
  <c r="F21" i="16"/>
  <c r="G21" i="16"/>
  <c r="H21" i="16"/>
  <c r="I21" i="16"/>
  <c r="J21" i="16"/>
  <c r="K21" i="16"/>
  <c r="L21" i="16"/>
  <c r="M21" i="16"/>
  <c r="B22" i="16"/>
  <c r="C22" i="16"/>
  <c r="D22" i="16"/>
  <c r="E22" i="16"/>
  <c r="F22" i="16"/>
  <c r="G22" i="16"/>
  <c r="H22" i="16"/>
  <c r="I22" i="16"/>
  <c r="J22" i="16"/>
  <c r="K22" i="16"/>
  <c r="L22" i="16"/>
  <c r="M22" i="16"/>
  <c r="B23" i="16"/>
  <c r="C23" i="16"/>
  <c r="D23" i="16"/>
  <c r="E23" i="16"/>
  <c r="F23" i="16"/>
  <c r="G23" i="16"/>
  <c r="H23" i="16"/>
  <c r="I23" i="16"/>
  <c r="J23" i="16"/>
  <c r="K23" i="16"/>
  <c r="L23" i="16"/>
  <c r="M23" i="16"/>
  <c r="B24" i="16"/>
  <c r="C24" i="16"/>
  <c r="D24" i="16"/>
  <c r="E24" i="16"/>
  <c r="F24" i="16"/>
  <c r="G24" i="16"/>
  <c r="H24" i="16"/>
  <c r="I24" i="16"/>
  <c r="J24" i="16"/>
  <c r="K24" i="16"/>
  <c r="L24" i="16"/>
  <c r="M24" i="16"/>
  <c r="B25" i="16"/>
  <c r="C25" i="16"/>
  <c r="D25" i="16"/>
  <c r="E25" i="16"/>
  <c r="F25" i="16"/>
  <c r="G25" i="16"/>
  <c r="H25" i="16"/>
  <c r="I25" i="16"/>
  <c r="J25" i="16"/>
  <c r="K25" i="16"/>
  <c r="L25" i="16"/>
  <c r="M25" i="16"/>
  <c r="B26" i="16"/>
  <c r="C26" i="16"/>
  <c r="D26" i="16"/>
  <c r="E26" i="16"/>
  <c r="F26" i="16"/>
  <c r="G26" i="16"/>
  <c r="H26" i="16"/>
  <c r="I26" i="16"/>
  <c r="J26" i="16"/>
  <c r="K26" i="16"/>
  <c r="L26" i="16"/>
  <c r="M26" i="16"/>
  <c r="B27" i="16"/>
  <c r="C27" i="16"/>
  <c r="D27" i="16"/>
  <c r="E27" i="16"/>
  <c r="F27" i="16"/>
  <c r="G27" i="16"/>
  <c r="H27" i="16"/>
  <c r="I27" i="16"/>
  <c r="J27" i="16"/>
  <c r="K27" i="16"/>
  <c r="L27" i="16"/>
  <c r="M27" i="16"/>
  <c r="B28" i="16"/>
  <c r="C28" i="16"/>
  <c r="D28" i="16"/>
  <c r="E28" i="16"/>
  <c r="F28" i="16"/>
  <c r="G28" i="16"/>
  <c r="H28" i="16"/>
  <c r="I28" i="16"/>
  <c r="J28" i="16"/>
  <c r="K28" i="16"/>
  <c r="L28" i="16"/>
  <c r="M28" i="16"/>
  <c r="B29" i="16"/>
  <c r="C29" i="16"/>
  <c r="D29" i="16"/>
  <c r="E29" i="16"/>
  <c r="F29" i="16"/>
  <c r="G29" i="16"/>
  <c r="H29" i="16"/>
  <c r="I29" i="16"/>
  <c r="J29" i="16"/>
  <c r="K29" i="16"/>
  <c r="L29" i="16"/>
  <c r="M29" i="16"/>
  <c r="B30" i="16"/>
  <c r="C30" i="16"/>
  <c r="D30" i="16"/>
  <c r="E30" i="16"/>
  <c r="F30" i="16"/>
  <c r="G30" i="16"/>
  <c r="H30" i="16"/>
  <c r="I30" i="16"/>
  <c r="J30" i="16"/>
  <c r="K30" i="16"/>
  <c r="L30" i="16"/>
  <c r="M30" i="16"/>
  <c r="B31" i="16"/>
  <c r="C31" i="16"/>
  <c r="D31" i="16"/>
  <c r="E31" i="16"/>
  <c r="F31" i="16"/>
  <c r="G31" i="16"/>
  <c r="H31" i="16"/>
  <c r="I31" i="16"/>
  <c r="J31" i="16"/>
  <c r="K31" i="16"/>
  <c r="L31" i="16"/>
  <c r="M31" i="16"/>
  <c r="B32" i="16"/>
  <c r="C32" i="16"/>
  <c r="D32" i="16"/>
  <c r="E32" i="16"/>
  <c r="F32" i="16"/>
  <c r="G32" i="16"/>
  <c r="H32" i="16"/>
  <c r="I32" i="16"/>
  <c r="J32" i="16"/>
  <c r="K32" i="16"/>
  <c r="L32" i="16"/>
  <c r="M32" i="16"/>
  <c r="B33" i="16"/>
  <c r="C33" i="16"/>
  <c r="D33" i="16"/>
  <c r="E33" i="16"/>
  <c r="F33" i="16"/>
  <c r="G33" i="16"/>
  <c r="H33" i="16"/>
  <c r="I33" i="16"/>
  <c r="J33" i="16"/>
  <c r="K33" i="16"/>
  <c r="L33" i="16"/>
  <c r="M33" i="16"/>
  <c r="B34" i="16"/>
  <c r="C34" i="16"/>
  <c r="D34" i="16"/>
  <c r="E34" i="16"/>
  <c r="F34" i="16"/>
  <c r="G34" i="16"/>
  <c r="H34" i="16"/>
  <c r="I34" i="16"/>
  <c r="J34" i="16"/>
  <c r="K34" i="16"/>
  <c r="L34" i="16"/>
  <c r="M34" i="16"/>
  <c r="B35" i="16"/>
  <c r="C35" i="16"/>
  <c r="D35" i="16"/>
  <c r="E35" i="16"/>
  <c r="F35" i="16"/>
  <c r="G35" i="16"/>
  <c r="H35" i="16"/>
  <c r="I35" i="16"/>
  <c r="J35" i="16"/>
  <c r="K35" i="16"/>
  <c r="L35" i="16"/>
  <c r="M35" i="16"/>
  <c r="B36" i="16"/>
  <c r="C36" i="16"/>
  <c r="D36" i="16"/>
  <c r="E36" i="16"/>
  <c r="F36" i="16"/>
  <c r="G36" i="16"/>
  <c r="H36" i="16"/>
  <c r="I36" i="16"/>
  <c r="J36" i="16"/>
  <c r="K36" i="16"/>
  <c r="L36" i="16"/>
  <c r="M36" i="16"/>
  <c r="B37" i="16"/>
  <c r="C37" i="16"/>
  <c r="D37" i="16"/>
  <c r="E37" i="16"/>
  <c r="F37" i="16"/>
  <c r="G37" i="16"/>
  <c r="H37" i="16"/>
  <c r="I37" i="16"/>
  <c r="J37" i="16"/>
  <c r="K37" i="16"/>
  <c r="L37" i="16"/>
  <c r="M37" i="16"/>
  <c r="B38" i="16"/>
  <c r="C38" i="16"/>
  <c r="D38" i="16"/>
  <c r="E38" i="16"/>
  <c r="F38" i="16"/>
  <c r="G38" i="16"/>
  <c r="H38" i="16"/>
  <c r="I38" i="16"/>
  <c r="J38" i="16"/>
  <c r="K38" i="16"/>
  <c r="L38" i="16"/>
  <c r="M38" i="16"/>
  <c r="B39" i="16"/>
  <c r="C39" i="16"/>
  <c r="D39" i="16"/>
  <c r="E39" i="16"/>
  <c r="F39" i="16"/>
  <c r="G39" i="16"/>
  <c r="H39" i="16"/>
  <c r="I39" i="16"/>
  <c r="J39" i="16"/>
  <c r="K39" i="16"/>
  <c r="L39" i="16"/>
  <c r="M39" i="16"/>
  <c r="B40" i="16"/>
  <c r="C40" i="16"/>
  <c r="D40" i="16"/>
  <c r="E40" i="16"/>
  <c r="F40" i="16"/>
  <c r="G40" i="16"/>
  <c r="H40" i="16"/>
  <c r="I40" i="16"/>
  <c r="J40" i="16"/>
  <c r="K40" i="16"/>
  <c r="L40" i="16"/>
  <c r="M40" i="16"/>
  <c r="B42" i="16"/>
  <c r="C42" i="16"/>
  <c r="D42" i="16"/>
  <c r="E42" i="16"/>
  <c r="F42" i="16"/>
  <c r="G42" i="16"/>
  <c r="H42" i="16"/>
  <c r="I42" i="16"/>
  <c r="J42" i="16"/>
  <c r="K42" i="16"/>
  <c r="L42" i="16"/>
  <c r="M42" i="16"/>
  <c r="B44" i="16"/>
  <c r="C44" i="16"/>
  <c r="D44" i="16"/>
  <c r="E44" i="16"/>
  <c r="F44" i="16"/>
  <c r="G44" i="16"/>
  <c r="H44" i="16"/>
  <c r="I44" i="16"/>
  <c r="J44" i="16"/>
  <c r="K44" i="16"/>
  <c r="L44" i="16"/>
  <c r="M44" i="16"/>
  <c r="B46" i="16"/>
  <c r="C46" i="16"/>
  <c r="D46" i="16"/>
  <c r="E46" i="16"/>
  <c r="F46" i="16"/>
  <c r="G46" i="16"/>
  <c r="H46" i="16"/>
  <c r="I46" i="16"/>
  <c r="J46" i="16"/>
  <c r="K46" i="16"/>
  <c r="L46" i="16"/>
  <c r="M46" i="16"/>
  <c r="B48" i="16"/>
  <c r="C48" i="16"/>
  <c r="D48" i="16"/>
  <c r="E48" i="16"/>
  <c r="F48" i="16"/>
  <c r="G48" i="16"/>
  <c r="H48" i="16"/>
  <c r="I48" i="16"/>
  <c r="J48" i="16"/>
  <c r="K48" i="16"/>
  <c r="L48" i="16"/>
  <c r="M48" i="16"/>
  <c r="B51" i="16"/>
  <c r="C51" i="16"/>
  <c r="D51" i="16"/>
  <c r="E51" i="16"/>
  <c r="F51" i="16"/>
  <c r="G51" i="16"/>
  <c r="H51" i="16"/>
  <c r="I51" i="16"/>
  <c r="J51" i="16"/>
  <c r="K51" i="16"/>
  <c r="L51" i="16"/>
  <c r="M51" i="16"/>
  <c r="B52" i="16"/>
  <c r="C52" i="16"/>
  <c r="D52" i="16"/>
  <c r="E52" i="16"/>
  <c r="F52" i="16"/>
  <c r="G52" i="16"/>
  <c r="H52" i="16"/>
  <c r="I52" i="16"/>
  <c r="J52" i="16"/>
  <c r="K52" i="16"/>
  <c r="L52" i="16"/>
  <c r="M52" i="16"/>
  <c r="B53" i="16"/>
  <c r="C53" i="16"/>
  <c r="D53" i="16"/>
  <c r="E53" i="16"/>
  <c r="F53" i="16"/>
  <c r="G53" i="16"/>
  <c r="H53" i="16"/>
  <c r="I53" i="16"/>
  <c r="J53" i="16"/>
  <c r="K53" i="16"/>
  <c r="L53" i="16"/>
  <c r="M53" i="16"/>
  <c r="B54" i="16"/>
  <c r="C54" i="16"/>
  <c r="D54" i="16"/>
  <c r="E54" i="16"/>
  <c r="F54" i="16"/>
  <c r="G54" i="16"/>
  <c r="H54" i="16"/>
  <c r="I54" i="16"/>
  <c r="J54" i="16"/>
  <c r="K54" i="16"/>
  <c r="L54" i="16"/>
  <c r="M54" i="16"/>
  <c r="B55" i="16"/>
  <c r="C55" i="16"/>
  <c r="D55" i="16"/>
  <c r="E55" i="16"/>
  <c r="F55" i="16"/>
  <c r="G55" i="16"/>
  <c r="H55" i="16"/>
  <c r="I55" i="16"/>
  <c r="J55" i="16"/>
  <c r="K55" i="16"/>
  <c r="L55" i="16"/>
  <c r="M55" i="16"/>
  <c r="B56" i="16"/>
  <c r="C56" i="16"/>
  <c r="D56" i="16"/>
  <c r="E56" i="16"/>
  <c r="F56" i="16"/>
  <c r="G56" i="16"/>
  <c r="H56" i="16"/>
  <c r="I56" i="16"/>
  <c r="J56" i="16"/>
  <c r="K56" i="16"/>
  <c r="L56" i="16"/>
  <c r="M56" i="16"/>
  <c r="B58" i="16"/>
  <c r="C58" i="16"/>
  <c r="D58" i="16"/>
  <c r="E58" i="16"/>
  <c r="F58" i="16"/>
  <c r="G58" i="16"/>
  <c r="H58" i="16"/>
  <c r="I58" i="16"/>
  <c r="J58" i="16"/>
  <c r="K58" i="16"/>
  <c r="L58" i="16"/>
  <c r="M58" i="16"/>
  <c r="B61" i="16"/>
  <c r="C61" i="16"/>
  <c r="D61" i="16"/>
  <c r="E61" i="16"/>
  <c r="F61" i="16"/>
  <c r="G61" i="16"/>
  <c r="H61" i="16"/>
  <c r="I61" i="16"/>
  <c r="J61" i="16"/>
  <c r="K61" i="16"/>
  <c r="L61" i="16"/>
  <c r="M61" i="16"/>
  <c r="B62" i="16"/>
  <c r="C62" i="16"/>
  <c r="D62" i="16"/>
  <c r="E62" i="16"/>
  <c r="F62" i="16"/>
  <c r="G62" i="16"/>
  <c r="H62" i="16"/>
  <c r="I62" i="16"/>
  <c r="J62" i="16"/>
  <c r="K62" i="16"/>
  <c r="L62" i="16"/>
  <c r="M62" i="16"/>
  <c r="B63" i="16"/>
  <c r="C63" i="16"/>
  <c r="D63" i="16"/>
  <c r="E63" i="16"/>
  <c r="F63" i="16"/>
  <c r="G63" i="16"/>
  <c r="H63" i="16"/>
  <c r="I63" i="16"/>
  <c r="J63" i="16"/>
  <c r="K63" i="16"/>
  <c r="L63" i="16"/>
  <c r="M63" i="16"/>
  <c r="B64" i="16"/>
  <c r="C64" i="16"/>
  <c r="D64" i="16"/>
  <c r="E64" i="16"/>
  <c r="F64" i="16"/>
  <c r="G64" i="16"/>
  <c r="H64" i="16"/>
  <c r="I64" i="16"/>
  <c r="J64" i="16"/>
  <c r="K64" i="16"/>
  <c r="L64" i="16"/>
  <c r="M64" i="16"/>
  <c r="B65" i="16"/>
  <c r="C65" i="16"/>
  <c r="D65" i="16"/>
  <c r="E65" i="16"/>
  <c r="F65" i="16"/>
  <c r="G65" i="16"/>
  <c r="H65" i="16"/>
  <c r="I65" i="16"/>
  <c r="J65" i="16"/>
  <c r="K65" i="16"/>
  <c r="L65" i="16"/>
  <c r="M65" i="16"/>
  <c r="B67" i="16"/>
  <c r="C67" i="16"/>
  <c r="D67" i="16"/>
  <c r="E67" i="16"/>
  <c r="F67" i="16"/>
  <c r="G67" i="16"/>
  <c r="H67" i="16"/>
  <c r="I67" i="16"/>
  <c r="J67" i="16"/>
  <c r="K67" i="16"/>
  <c r="L67" i="16"/>
  <c r="M67" i="16"/>
  <c r="A71" i="16"/>
  <c r="A72" i="16"/>
  <c r="A74" i="16"/>
  <c r="A75" i="16"/>
  <c r="A76" i="16"/>
  <c r="B80" i="16"/>
  <c r="C80" i="16"/>
  <c r="D80" i="16"/>
  <c r="E80" i="16"/>
  <c r="F80" i="16"/>
  <c r="G80" i="16"/>
  <c r="H80" i="16"/>
  <c r="I80" i="16"/>
  <c r="J80" i="16"/>
  <c r="K80" i="16"/>
  <c r="L80" i="16"/>
  <c r="M80" i="16"/>
  <c r="B84" i="16"/>
  <c r="C84" i="16"/>
  <c r="D84" i="16"/>
  <c r="E84" i="16"/>
  <c r="F84" i="16"/>
  <c r="G84" i="16"/>
  <c r="H84" i="16"/>
  <c r="I84" i="16"/>
  <c r="J84" i="16"/>
  <c r="K84" i="16"/>
  <c r="L84" i="16"/>
  <c r="M84" i="16"/>
  <c r="B85" i="16"/>
  <c r="C85" i="16"/>
  <c r="D85" i="16"/>
  <c r="E85" i="16"/>
  <c r="F85" i="16"/>
  <c r="G85" i="16"/>
  <c r="H85" i="16"/>
  <c r="I85" i="16"/>
  <c r="J85" i="16"/>
  <c r="K85" i="16"/>
  <c r="L85" i="16"/>
  <c r="M85" i="16"/>
  <c r="B86" i="16"/>
  <c r="C86" i="16"/>
  <c r="D86" i="16"/>
  <c r="E86" i="16"/>
  <c r="F86" i="16"/>
  <c r="G86" i="16"/>
  <c r="H86" i="16"/>
  <c r="I86" i="16"/>
  <c r="J86" i="16"/>
  <c r="K86" i="16"/>
  <c r="L86" i="16"/>
  <c r="M86" i="16"/>
  <c r="B87" i="16"/>
  <c r="C87" i="16"/>
  <c r="D87" i="16"/>
  <c r="E87" i="16"/>
  <c r="F87" i="16"/>
  <c r="G87" i="16"/>
  <c r="H87" i="16"/>
  <c r="I87" i="16"/>
  <c r="J87" i="16"/>
  <c r="K87" i="16"/>
  <c r="L87" i="16"/>
  <c r="M87" i="16"/>
  <c r="B88" i="16"/>
  <c r="C88" i="16"/>
  <c r="D88" i="16"/>
  <c r="E88" i="16"/>
  <c r="F88" i="16"/>
  <c r="G88" i="16"/>
  <c r="H88" i="16"/>
  <c r="I88" i="16"/>
  <c r="J88" i="16"/>
  <c r="K88" i="16"/>
  <c r="L88" i="16"/>
  <c r="M88" i="16"/>
  <c r="B89" i="16"/>
  <c r="C89" i="16"/>
  <c r="D89" i="16"/>
  <c r="E89" i="16"/>
  <c r="F89" i="16"/>
  <c r="G89" i="16"/>
  <c r="H89" i="16"/>
  <c r="I89" i="16"/>
  <c r="J89" i="16"/>
  <c r="K89" i="16"/>
  <c r="L89" i="16"/>
  <c r="M89" i="16"/>
  <c r="B90" i="16"/>
  <c r="C90" i="16"/>
  <c r="D90" i="16"/>
  <c r="E90" i="16"/>
  <c r="F90" i="16"/>
  <c r="G90" i="16"/>
  <c r="H90" i="16"/>
  <c r="I90" i="16"/>
  <c r="J90" i="16"/>
  <c r="K90" i="16"/>
  <c r="L90" i="16"/>
  <c r="M90" i="16"/>
  <c r="B91" i="16"/>
  <c r="C91" i="16"/>
  <c r="D91" i="16"/>
  <c r="E91" i="16"/>
  <c r="F91" i="16"/>
  <c r="G91" i="16"/>
  <c r="H91" i="16"/>
  <c r="I91" i="16"/>
  <c r="J91" i="16"/>
  <c r="K91" i="16"/>
  <c r="L91" i="16"/>
  <c r="M91" i="16"/>
  <c r="B92" i="16"/>
  <c r="C92" i="16"/>
  <c r="D92" i="16"/>
  <c r="E92" i="16"/>
  <c r="F92" i="16"/>
  <c r="G92" i="16"/>
  <c r="H92" i="16"/>
  <c r="I92" i="16"/>
  <c r="J92" i="16"/>
  <c r="K92" i="16"/>
  <c r="L92" i="16"/>
  <c r="M92" i="16"/>
  <c r="B93" i="16"/>
  <c r="C93" i="16"/>
  <c r="D93" i="16"/>
  <c r="E93" i="16"/>
  <c r="F93" i="16"/>
  <c r="G93" i="16"/>
  <c r="H93" i="16"/>
  <c r="I93" i="16"/>
  <c r="J93" i="16"/>
  <c r="K93" i="16"/>
  <c r="L93" i="16"/>
  <c r="M93" i="16"/>
  <c r="B94" i="16"/>
  <c r="C94" i="16"/>
  <c r="D94" i="16"/>
  <c r="E94" i="16"/>
  <c r="F94" i="16"/>
  <c r="G94" i="16"/>
  <c r="H94" i="16"/>
  <c r="I94" i="16"/>
  <c r="J94" i="16"/>
  <c r="K94" i="16"/>
  <c r="L94" i="16"/>
  <c r="M94" i="16"/>
  <c r="B95" i="16"/>
  <c r="C95" i="16"/>
  <c r="D95" i="16"/>
  <c r="E95" i="16"/>
  <c r="F95" i="16"/>
  <c r="G95" i="16"/>
  <c r="H95" i="16"/>
  <c r="I95" i="16"/>
  <c r="J95" i="16"/>
  <c r="K95" i="16"/>
  <c r="L95" i="16"/>
  <c r="M95" i="16"/>
  <c r="B96" i="16"/>
  <c r="C96" i="16"/>
  <c r="D96" i="16"/>
  <c r="E96" i="16"/>
  <c r="F96" i="16"/>
  <c r="G96" i="16"/>
  <c r="H96" i="16"/>
  <c r="I96" i="16"/>
  <c r="J96" i="16"/>
  <c r="K96" i="16"/>
  <c r="L96" i="16"/>
  <c r="M96" i="16"/>
  <c r="B97" i="16"/>
  <c r="C97" i="16"/>
  <c r="D97" i="16"/>
  <c r="E97" i="16"/>
  <c r="F97" i="16"/>
  <c r="G97" i="16"/>
  <c r="H97" i="16"/>
  <c r="I97" i="16"/>
  <c r="J97" i="16"/>
  <c r="K97" i="16"/>
  <c r="L97" i="16"/>
  <c r="M97" i="16"/>
  <c r="B98" i="16"/>
  <c r="C98" i="16"/>
  <c r="D98" i="16"/>
  <c r="E98" i="16"/>
  <c r="F98" i="16"/>
  <c r="G98" i="16"/>
  <c r="H98" i="16"/>
  <c r="I98" i="16"/>
  <c r="J98" i="16"/>
  <c r="K98" i="16"/>
  <c r="L98" i="16"/>
  <c r="M98" i="16"/>
  <c r="B99" i="16"/>
  <c r="C99" i="16"/>
  <c r="D99" i="16"/>
  <c r="E99" i="16"/>
  <c r="F99" i="16"/>
  <c r="G99" i="16"/>
  <c r="H99" i="16"/>
  <c r="I99" i="16"/>
  <c r="J99" i="16"/>
  <c r="K99" i="16"/>
  <c r="L99" i="16"/>
  <c r="M99" i="16"/>
  <c r="B100" i="16"/>
  <c r="C100" i="16"/>
  <c r="D100" i="16"/>
  <c r="E100" i="16"/>
  <c r="F100" i="16"/>
  <c r="G100" i="16"/>
  <c r="H100" i="16"/>
  <c r="I100" i="16"/>
  <c r="J100" i="16"/>
  <c r="K100" i="16"/>
  <c r="L100" i="16"/>
  <c r="M100" i="16"/>
  <c r="B101" i="16"/>
  <c r="C101" i="16"/>
  <c r="D101" i="16"/>
  <c r="E101" i="16"/>
  <c r="F101" i="16"/>
  <c r="G101" i="16"/>
  <c r="H101" i="16"/>
  <c r="I101" i="16"/>
  <c r="J101" i="16"/>
  <c r="K101" i="16"/>
  <c r="L101" i="16"/>
  <c r="M101" i="16"/>
  <c r="B102" i="16"/>
  <c r="C102" i="16"/>
  <c r="D102" i="16"/>
  <c r="E102" i="16"/>
  <c r="F102" i="16"/>
  <c r="G102" i="16"/>
  <c r="H102" i="16"/>
  <c r="I102" i="16"/>
  <c r="J102" i="16"/>
  <c r="K102" i="16"/>
  <c r="L102" i="16"/>
  <c r="M102" i="16"/>
  <c r="B103" i="16"/>
  <c r="C103" i="16"/>
  <c r="D103" i="16"/>
  <c r="E103" i="16"/>
  <c r="F103" i="16"/>
  <c r="G103" i="16"/>
  <c r="H103" i="16"/>
  <c r="I103" i="16"/>
  <c r="J103" i="16"/>
  <c r="K103" i="16"/>
  <c r="L103" i="16"/>
  <c r="M103" i="16"/>
  <c r="B104" i="16"/>
  <c r="C104" i="16"/>
  <c r="D104" i="16"/>
  <c r="E104" i="16"/>
  <c r="F104" i="16"/>
  <c r="G104" i="16"/>
  <c r="H104" i="16"/>
  <c r="I104" i="16"/>
  <c r="J104" i="16"/>
  <c r="K104" i="16"/>
  <c r="L104" i="16"/>
  <c r="M104" i="16"/>
  <c r="B105" i="16"/>
  <c r="C105" i="16"/>
  <c r="D105" i="16"/>
  <c r="E105" i="16"/>
  <c r="F105" i="16"/>
  <c r="G105" i="16"/>
  <c r="H105" i="16"/>
  <c r="I105" i="16"/>
  <c r="J105" i="16"/>
  <c r="K105" i="16"/>
  <c r="L105" i="16"/>
  <c r="M105" i="16"/>
  <c r="B106" i="16"/>
  <c r="C106" i="16"/>
  <c r="D106" i="16"/>
  <c r="E106" i="16"/>
  <c r="F106" i="16"/>
  <c r="G106" i="16"/>
  <c r="H106" i="16"/>
  <c r="I106" i="16"/>
  <c r="J106" i="16"/>
  <c r="K106" i="16"/>
  <c r="L106" i="16"/>
  <c r="M106" i="16"/>
  <c r="B107" i="16"/>
  <c r="C107" i="16"/>
  <c r="D107" i="16"/>
  <c r="E107" i="16"/>
  <c r="F107" i="16"/>
  <c r="G107" i="16"/>
  <c r="H107" i="16"/>
  <c r="I107" i="16"/>
  <c r="J107" i="16"/>
  <c r="K107" i="16"/>
  <c r="L107" i="16"/>
  <c r="M107" i="16"/>
  <c r="B108" i="16"/>
  <c r="C108" i="16"/>
  <c r="D108" i="16"/>
  <c r="E108" i="16"/>
  <c r="F108" i="16"/>
  <c r="G108" i="16"/>
  <c r="H108" i="16"/>
  <c r="I108" i="16"/>
  <c r="J108" i="16"/>
  <c r="K108" i="16"/>
  <c r="L108" i="16"/>
  <c r="M108" i="16"/>
  <c r="B109" i="16"/>
  <c r="C109" i="16"/>
  <c r="D109" i="16"/>
  <c r="E109" i="16"/>
  <c r="F109" i="16"/>
  <c r="G109" i="16"/>
  <c r="H109" i="16"/>
  <c r="I109" i="16"/>
  <c r="J109" i="16"/>
  <c r="K109" i="16"/>
  <c r="L109" i="16"/>
  <c r="M109" i="16"/>
  <c r="B110" i="16"/>
  <c r="C110" i="16"/>
  <c r="D110" i="16"/>
  <c r="E110" i="16"/>
  <c r="F110" i="16"/>
  <c r="G110" i="16"/>
  <c r="H110" i="16"/>
  <c r="I110" i="16"/>
  <c r="J110" i="16"/>
  <c r="K110" i="16"/>
  <c r="L110" i="16"/>
  <c r="M110" i="16"/>
  <c r="B112" i="16"/>
  <c r="C112" i="16"/>
  <c r="D112" i="16"/>
  <c r="E112" i="16"/>
  <c r="F112" i="16"/>
  <c r="G112" i="16"/>
  <c r="H112" i="16"/>
  <c r="I112" i="16"/>
  <c r="J112" i="16"/>
  <c r="K112" i="16"/>
  <c r="L112" i="16"/>
  <c r="M112" i="16"/>
  <c r="B114" i="16"/>
  <c r="C114" i="16"/>
  <c r="D114" i="16"/>
  <c r="E114" i="16"/>
  <c r="F114" i="16"/>
  <c r="G114" i="16"/>
  <c r="H114" i="16"/>
  <c r="I114" i="16"/>
  <c r="J114" i="16"/>
  <c r="K114" i="16"/>
  <c r="L114" i="16"/>
  <c r="M114" i="16"/>
  <c r="B116" i="16"/>
  <c r="C116" i="16"/>
  <c r="D116" i="16"/>
  <c r="E116" i="16"/>
  <c r="F116" i="16"/>
  <c r="G116" i="16"/>
  <c r="H116" i="16"/>
  <c r="I116" i="16"/>
  <c r="J116" i="16"/>
  <c r="K116" i="16"/>
  <c r="L116" i="16"/>
  <c r="M116" i="16"/>
  <c r="B118" i="16"/>
  <c r="C118" i="16"/>
  <c r="D118" i="16"/>
  <c r="E118" i="16"/>
  <c r="F118" i="16"/>
  <c r="G118" i="16"/>
  <c r="H118" i="16"/>
  <c r="I118" i="16"/>
  <c r="J118" i="16"/>
  <c r="K118" i="16"/>
  <c r="L118" i="16"/>
  <c r="M118" i="16"/>
  <c r="B121" i="16"/>
  <c r="C121" i="16"/>
  <c r="D121" i="16"/>
  <c r="E121" i="16"/>
  <c r="F121" i="16"/>
  <c r="G121" i="16"/>
  <c r="H121" i="16"/>
  <c r="I121" i="16"/>
  <c r="J121" i="16"/>
  <c r="K121" i="16"/>
  <c r="L121" i="16"/>
  <c r="M121" i="16"/>
  <c r="B122" i="16"/>
  <c r="C122" i="16"/>
  <c r="D122" i="16"/>
  <c r="E122" i="16"/>
  <c r="F122" i="16"/>
  <c r="G122" i="16"/>
  <c r="H122" i="16"/>
  <c r="I122" i="16"/>
  <c r="J122" i="16"/>
  <c r="K122" i="16"/>
  <c r="L122" i="16"/>
  <c r="M122" i="16"/>
  <c r="B123" i="16"/>
  <c r="C123" i="16"/>
  <c r="D123" i="16"/>
  <c r="E123" i="16"/>
  <c r="F123" i="16"/>
  <c r="G123" i="16"/>
  <c r="H123" i="16"/>
  <c r="I123" i="16"/>
  <c r="J123" i="16"/>
  <c r="K123" i="16"/>
  <c r="L123" i="16"/>
  <c r="M123" i="16"/>
  <c r="B124" i="16"/>
  <c r="C124" i="16"/>
  <c r="D124" i="16"/>
  <c r="E124" i="16"/>
  <c r="F124" i="16"/>
  <c r="G124" i="16"/>
  <c r="H124" i="16"/>
  <c r="I124" i="16"/>
  <c r="J124" i="16"/>
  <c r="K124" i="16"/>
  <c r="L124" i="16"/>
  <c r="M124" i="16"/>
  <c r="B125" i="16"/>
  <c r="C125" i="16"/>
  <c r="D125" i="16"/>
  <c r="E125" i="16"/>
  <c r="F125" i="16"/>
  <c r="G125" i="16"/>
  <c r="H125" i="16"/>
  <c r="I125" i="16"/>
  <c r="J125" i="16"/>
  <c r="K125" i="16"/>
  <c r="L125" i="16"/>
  <c r="M125" i="16"/>
  <c r="B126" i="16"/>
  <c r="C126" i="16"/>
  <c r="D126" i="16"/>
  <c r="E126" i="16"/>
  <c r="F126" i="16"/>
  <c r="G126" i="16"/>
  <c r="H126" i="16"/>
  <c r="I126" i="16"/>
  <c r="J126" i="16"/>
  <c r="K126" i="16"/>
  <c r="L126" i="16"/>
  <c r="M126" i="16"/>
  <c r="B127" i="16"/>
  <c r="C127" i="16"/>
  <c r="D127" i="16"/>
  <c r="E127" i="16"/>
  <c r="F127" i="16"/>
  <c r="G127" i="16"/>
  <c r="H127" i="16"/>
  <c r="I127" i="16"/>
  <c r="J127" i="16"/>
  <c r="K127" i="16"/>
  <c r="L127" i="16"/>
  <c r="M127" i="16"/>
  <c r="B128" i="16"/>
  <c r="C128" i="16"/>
  <c r="D128" i="16"/>
  <c r="E128" i="16"/>
  <c r="F128" i="16"/>
  <c r="G128" i="16"/>
  <c r="H128" i="16"/>
  <c r="I128" i="16"/>
  <c r="J128" i="16"/>
  <c r="K128" i="16"/>
  <c r="L128" i="16"/>
  <c r="M128" i="16"/>
  <c r="B131" i="16"/>
  <c r="C131" i="16"/>
  <c r="D131" i="16"/>
  <c r="E131" i="16"/>
  <c r="F131" i="16"/>
  <c r="G131" i="16"/>
  <c r="H131" i="16"/>
  <c r="I131" i="16"/>
  <c r="J131" i="16"/>
  <c r="K131" i="16"/>
  <c r="L131" i="16"/>
  <c r="M131" i="16"/>
  <c r="B132" i="16"/>
  <c r="C132" i="16"/>
  <c r="D132" i="16"/>
  <c r="E132" i="16"/>
  <c r="F132" i="16"/>
  <c r="G132" i="16"/>
  <c r="H132" i="16"/>
  <c r="I132" i="16"/>
  <c r="J132" i="16"/>
  <c r="K132" i="16"/>
  <c r="L132" i="16"/>
  <c r="M132" i="16"/>
  <c r="B133" i="16"/>
  <c r="C133" i="16"/>
  <c r="D133" i="16"/>
  <c r="E133" i="16"/>
  <c r="F133" i="16"/>
  <c r="G133" i="16"/>
  <c r="H133" i="16"/>
  <c r="I133" i="16"/>
  <c r="J133" i="16"/>
  <c r="K133" i="16"/>
  <c r="L133" i="16"/>
  <c r="M133" i="16"/>
  <c r="B134" i="16"/>
  <c r="C134" i="16"/>
  <c r="D134" i="16"/>
  <c r="E134" i="16"/>
  <c r="F134" i="16"/>
  <c r="G134" i="16"/>
  <c r="H134" i="16"/>
  <c r="I134" i="16"/>
  <c r="J134" i="16"/>
  <c r="K134" i="16"/>
  <c r="L134" i="16"/>
  <c r="M134" i="16"/>
  <c r="B135" i="16"/>
  <c r="C135" i="16"/>
  <c r="D135" i="16"/>
  <c r="E135" i="16"/>
  <c r="F135" i="16"/>
  <c r="G135" i="16"/>
  <c r="H135" i="16"/>
  <c r="I135" i="16"/>
  <c r="J135" i="16"/>
  <c r="K135" i="16"/>
  <c r="L135" i="16"/>
  <c r="M135" i="16"/>
  <c r="B137" i="16"/>
  <c r="C137" i="16"/>
  <c r="D137" i="16"/>
  <c r="E137" i="16"/>
  <c r="F137" i="16"/>
  <c r="G137" i="16"/>
  <c r="H137" i="16"/>
  <c r="I137" i="16"/>
  <c r="J137" i="16"/>
  <c r="K137" i="16"/>
  <c r="L137" i="16"/>
  <c r="M137" i="16"/>
  <c r="A141" i="16"/>
  <c r="A142" i="16"/>
  <c r="A144" i="16"/>
  <c r="A145" i="16"/>
  <c r="A146" i="16"/>
  <c r="B150" i="16"/>
  <c r="C150" i="16"/>
  <c r="D150" i="16"/>
  <c r="E150" i="16"/>
  <c r="F150" i="16"/>
  <c r="G150" i="16"/>
  <c r="H150" i="16"/>
  <c r="I150" i="16"/>
  <c r="J150" i="16"/>
  <c r="K150" i="16"/>
  <c r="L150" i="16"/>
  <c r="M150" i="16"/>
  <c r="B154" i="16"/>
  <c r="C154" i="16"/>
  <c r="D154" i="16"/>
  <c r="E154" i="16"/>
  <c r="F154" i="16"/>
  <c r="G154" i="16"/>
  <c r="H154" i="16"/>
  <c r="I154" i="16"/>
  <c r="J154" i="16"/>
  <c r="K154" i="16"/>
  <c r="L154" i="16"/>
  <c r="M154" i="16"/>
  <c r="B155" i="16"/>
  <c r="C155" i="16"/>
  <c r="D155" i="16"/>
  <c r="E155" i="16"/>
  <c r="F155" i="16"/>
  <c r="G155" i="16"/>
  <c r="H155" i="16"/>
  <c r="I155" i="16"/>
  <c r="J155" i="16"/>
  <c r="K155" i="16"/>
  <c r="L155" i="16"/>
  <c r="M155" i="16"/>
  <c r="B156" i="16"/>
  <c r="C156" i="16"/>
  <c r="D156" i="16"/>
  <c r="E156" i="16"/>
  <c r="F156" i="16"/>
  <c r="G156" i="16"/>
  <c r="H156" i="16"/>
  <c r="I156" i="16"/>
  <c r="J156" i="16"/>
  <c r="K156" i="16"/>
  <c r="L156" i="16"/>
  <c r="M156" i="16"/>
  <c r="B157" i="16"/>
  <c r="C157" i="16"/>
  <c r="D157" i="16"/>
  <c r="E157" i="16"/>
  <c r="F157" i="16"/>
  <c r="G157" i="16"/>
  <c r="H157" i="16"/>
  <c r="I157" i="16"/>
  <c r="J157" i="16"/>
  <c r="K157" i="16"/>
  <c r="L157" i="16"/>
  <c r="M157" i="16"/>
  <c r="B158" i="16"/>
  <c r="C158" i="16"/>
  <c r="D158" i="16"/>
  <c r="E158" i="16"/>
  <c r="F158" i="16"/>
  <c r="G158" i="16"/>
  <c r="H158" i="16"/>
  <c r="I158" i="16"/>
  <c r="J158" i="16"/>
  <c r="K158" i="16"/>
  <c r="L158" i="16"/>
  <c r="M158" i="16"/>
  <c r="B159" i="16"/>
  <c r="C159" i="16"/>
  <c r="D159" i="16"/>
  <c r="E159" i="16"/>
  <c r="F159" i="16"/>
  <c r="G159" i="16"/>
  <c r="H159" i="16"/>
  <c r="I159" i="16"/>
  <c r="J159" i="16"/>
  <c r="K159" i="16"/>
  <c r="L159" i="16"/>
  <c r="M159" i="16"/>
  <c r="B160" i="16"/>
  <c r="C160" i="16"/>
  <c r="D160" i="16"/>
  <c r="E160" i="16"/>
  <c r="F160" i="16"/>
  <c r="G160" i="16"/>
  <c r="H160" i="16"/>
  <c r="I160" i="16"/>
  <c r="J160" i="16"/>
  <c r="K160" i="16"/>
  <c r="L160" i="16"/>
  <c r="M160" i="16"/>
  <c r="B161" i="16"/>
  <c r="C161" i="16"/>
  <c r="D161" i="16"/>
  <c r="E161" i="16"/>
  <c r="F161" i="16"/>
  <c r="G161" i="16"/>
  <c r="H161" i="16"/>
  <c r="I161" i="16"/>
  <c r="J161" i="16"/>
  <c r="K161" i="16"/>
  <c r="L161" i="16"/>
  <c r="M161" i="16"/>
  <c r="B162" i="16"/>
  <c r="C162" i="16"/>
  <c r="D162" i="16"/>
  <c r="E162" i="16"/>
  <c r="F162" i="16"/>
  <c r="G162" i="16"/>
  <c r="H162" i="16"/>
  <c r="I162" i="16"/>
  <c r="J162" i="16"/>
  <c r="K162" i="16"/>
  <c r="L162" i="16"/>
  <c r="M162" i="16"/>
  <c r="B163" i="16"/>
  <c r="C163" i="16"/>
  <c r="D163" i="16"/>
  <c r="E163" i="16"/>
  <c r="F163" i="16"/>
  <c r="G163" i="16"/>
  <c r="H163" i="16"/>
  <c r="I163" i="16"/>
  <c r="J163" i="16"/>
  <c r="K163" i="16"/>
  <c r="L163" i="16"/>
  <c r="M163" i="16"/>
  <c r="B164" i="16"/>
  <c r="C164" i="16"/>
  <c r="D164" i="16"/>
  <c r="E164" i="16"/>
  <c r="F164" i="16"/>
  <c r="G164" i="16"/>
  <c r="H164" i="16"/>
  <c r="I164" i="16"/>
  <c r="J164" i="16"/>
  <c r="K164" i="16"/>
  <c r="L164" i="16"/>
  <c r="M164" i="16"/>
  <c r="B165" i="16"/>
  <c r="C165" i="16"/>
  <c r="D165" i="16"/>
  <c r="E165" i="16"/>
  <c r="F165" i="16"/>
  <c r="G165" i="16"/>
  <c r="H165" i="16"/>
  <c r="I165" i="16"/>
  <c r="J165" i="16"/>
  <c r="K165" i="16"/>
  <c r="L165" i="16"/>
  <c r="M165" i="16"/>
  <c r="B166" i="16"/>
  <c r="C166" i="16"/>
  <c r="D166" i="16"/>
  <c r="E166" i="16"/>
  <c r="F166" i="16"/>
  <c r="G166" i="16"/>
  <c r="H166" i="16"/>
  <c r="I166" i="16"/>
  <c r="J166" i="16"/>
  <c r="K166" i="16"/>
  <c r="L166" i="16"/>
  <c r="M166" i="16"/>
  <c r="B167" i="16"/>
  <c r="C167" i="16"/>
  <c r="D167" i="16"/>
  <c r="E167" i="16"/>
  <c r="F167" i="16"/>
  <c r="G167" i="16"/>
  <c r="H167" i="16"/>
  <c r="I167" i="16"/>
  <c r="J167" i="16"/>
  <c r="K167" i="16"/>
  <c r="L167" i="16"/>
  <c r="M167" i="16"/>
  <c r="B168" i="16"/>
  <c r="C168" i="16"/>
  <c r="D168" i="16"/>
  <c r="E168" i="16"/>
  <c r="F168" i="16"/>
  <c r="G168" i="16"/>
  <c r="H168" i="16"/>
  <c r="I168" i="16"/>
  <c r="J168" i="16"/>
  <c r="K168" i="16"/>
  <c r="L168" i="16"/>
  <c r="M168" i="16"/>
  <c r="B169" i="16"/>
  <c r="C169" i="16"/>
  <c r="D169" i="16"/>
  <c r="E169" i="16"/>
  <c r="F169" i="16"/>
  <c r="G169" i="16"/>
  <c r="H169" i="16"/>
  <c r="I169" i="16"/>
  <c r="J169" i="16"/>
  <c r="K169" i="16"/>
  <c r="L169" i="16"/>
  <c r="M169" i="16"/>
  <c r="B170" i="16"/>
  <c r="C170" i="16"/>
  <c r="D170" i="16"/>
  <c r="E170" i="16"/>
  <c r="F170" i="16"/>
  <c r="G170" i="16"/>
  <c r="H170" i="16"/>
  <c r="I170" i="16"/>
  <c r="J170" i="16"/>
  <c r="K170" i="16"/>
  <c r="L170" i="16"/>
  <c r="M170" i="16"/>
  <c r="B171" i="16"/>
  <c r="C171" i="16"/>
  <c r="D171" i="16"/>
  <c r="E171" i="16"/>
  <c r="F171" i="16"/>
  <c r="G171" i="16"/>
  <c r="H171" i="16"/>
  <c r="I171" i="16"/>
  <c r="J171" i="16"/>
  <c r="K171" i="16"/>
  <c r="L171" i="16"/>
  <c r="M171" i="16"/>
  <c r="B172" i="16"/>
  <c r="C172" i="16"/>
  <c r="D172" i="16"/>
  <c r="E172" i="16"/>
  <c r="F172" i="16"/>
  <c r="G172" i="16"/>
  <c r="H172" i="16"/>
  <c r="I172" i="16"/>
  <c r="J172" i="16"/>
  <c r="K172" i="16"/>
  <c r="L172" i="16"/>
  <c r="M172" i="16"/>
  <c r="B173" i="16"/>
  <c r="C173" i="16"/>
  <c r="D173" i="16"/>
  <c r="E173" i="16"/>
  <c r="F173" i="16"/>
  <c r="G173" i="16"/>
  <c r="H173" i="16"/>
  <c r="I173" i="16"/>
  <c r="J173" i="16"/>
  <c r="K173" i="16"/>
  <c r="L173" i="16"/>
  <c r="M173" i="16"/>
  <c r="B174" i="16"/>
  <c r="C174" i="16"/>
  <c r="D174" i="16"/>
  <c r="E174" i="16"/>
  <c r="F174" i="16"/>
  <c r="G174" i="16"/>
  <c r="H174" i="16"/>
  <c r="I174" i="16"/>
  <c r="J174" i="16"/>
  <c r="K174" i="16"/>
  <c r="L174" i="16"/>
  <c r="M174" i="16"/>
  <c r="B175" i="16"/>
  <c r="C175" i="16"/>
  <c r="D175" i="16"/>
  <c r="E175" i="16"/>
  <c r="F175" i="16"/>
  <c r="G175" i="16"/>
  <c r="H175" i="16"/>
  <c r="I175" i="16"/>
  <c r="J175" i="16"/>
  <c r="K175" i="16"/>
  <c r="L175" i="16"/>
  <c r="M175" i="16"/>
  <c r="B176" i="16"/>
  <c r="C176" i="16"/>
  <c r="D176" i="16"/>
  <c r="E176" i="16"/>
  <c r="F176" i="16"/>
  <c r="G176" i="16"/>
  <c r="H176" i="16"/>
  <c r="I176" i="16"/>
  <c r="J176" i="16"/>
  <c r="K176" i="16"/>
  <c r="L176" i="16"/>
  <c r="M176" i="16"/>
  <c r="B177" i="16"/>
  <c r="C177" i="16"/>
  <c r="D177" i="16"/>
  <c r="E177" i="16"/>
  <c r="F177" i="16"/>
  <c r="G177" i="16"/>
  <c r="H177" i="16"/>
  <c r="I177" i="16"/>
  <c r="J177" i="16"/>
  <c r="K177" i="16"/>
  <c r="L177" i="16"/>
  <c r="M177" i="16"/>
  <c r="B178" i="16"/>
  <c r="C178" i="16"/>
  <c r="D178" i="16"/>
  <c r="E178" i="16"/>
  <c r="F178" i="16"/>
  <c r="G178" i="16"/>
  <c r="H178" i="16"/>
  <c r="I178" i="16"/>
  <c r="J178" i="16"/>
  <c r="K178" i="16"/>
  <c r="L178" i="16"/>
  <c r="M178" i="16"/>
  <c r="B179" i="16"/>
  <c r="C179" i="16"/>
  <c r="D179" i="16"/>
  <c r="E179" i="16"/>
  <c r="F179" i="16"/>
  <c r="G179" i="16"/>
  <c r="H179" i="16"/>
  <c r="I179" i="16"/>
  <c r="J179" i="16"/>
  <c r="K179" i="16"/>
  <c r="L179" i="16"/>
  <c r="M179" i="16"/>
  <c r="B180" i="16"/>
  <c r="C180" i="16"/>
  <c r="D180" i="16"/>
  <c r="E180" i="16"/>
  <c r="F180" i="16"/>
  <c r="G180" i="16"/>
  <c r="H180" i="16"/>
  <c r="I180" i="16"/>
  <c r="J180" i="16"/>
  <c r="K180" i="16"/>
  <c r="L180" i="16"/>
  <c r="M180" i="16"/>
  <c r="B181" i="16"/>
  <c r="C181" i="16"/>
  <c r="D181" i="16"/>
  <c r="E181" i="16"/>
  <c r="F181" i="16"/>
  <c r="G181" i="16"/>
  <c r="H181" i="16"/>
  <c r="I181" i="16"/>
  <c r="J181" i="16"/>
  <c r="K181" i="16"/>
  <c r="L181" i="16"/>
  <c r="M181" i="16"/>
  <c r="B182" i="16"/>
  <c r="C182" i="16"/>
  <c r="D182" i="16"/>
  <c r="E182" i="16"/>
  <c r="F182" i="16"/>
  <c r="G182" i="16"/>
  <c r="H182" i="16"/>
  <c r="I182" i="16"/>
  <c r="J182" i="16"/>
  <c r="K182" i="16"/>
  <c r="L182" i="16"/>
  <c r="M182" i="16"/>
  <c r="B184" i="16"/>
  <c r="C184" i="16"/>
  <c r="D184" i="16"/>
  <c r="E184" i="16"/>
  <c r="F184" i="16"/>
  <c r="G184" i="16"/>
  <c r="H184" i="16"/>
  <c r="I184" i="16"/>
  <c r="J184" i="16"/>
  <c r="K184" i="16"/>
  <c r="L184" i="16"/>
  <c r="M184" i="16"/>
  <c r="B186" i="16"/>
  <c r="C186" i="16"/>
  <c r="D186" i="16"/>
  <c r="E186" i="16"/>
  <c r="F186" i="16"/>
  <c r="G186" i="16"/>
  <c r="H186" i="16"/>
  <c r="I186" i="16"/>
  <c r="J186" i="16"/>
  <c r="K186" i="16"/>
  <c r="L186" i="16"/>
  <c r="M186" i="16"/>
  <c r="B188" i="16"/>
  <c r="C188" i="16"/>
  <c r="D188" i="16"/>
  <c r="E188" i="16"/>
  <c r="F188" i="16"/>
  <c r="G188" i="16"/>
  <c r="H188" i="16"/>
  <c r="I188" i="16"/>
  <c r="J188" i="16"/>
  <c r="K188" i="16"/>
  <c r="L188" i="16"/>
  <c r="M188" i="16"/>
  <c r="B191" i="16"/>
  <c r="C191" i="16"/>
  <c r="D191" i="16"/>
  <c r="E191" i="16"/>
  <c r="F191" i="16"/>
  <c r="G191" i="16"/>
  <c r="H191" i="16"/>
  <c r="I191" i="16"/>
  <c r="J191" i="16"/>
  <c r="K191" i="16"/>
  <c r="L191" i="16"/>
  <c r="M191" i="16"/>
  <c r="B192" i="16"/>
  <c r="C192" i="16"/>
  <c r="D192" i="16"/>
  <c r="E192" i="16"/>
  <c r="F192" i="16"/>
  <c r="G192" i="16"/>
  <c r="H192" i="16"/>
  <c r="I192" i="16"/>
  <c r="J192" i="16"/>
  <c r="K192" i="16"/>
  <c r="L192" i="16"/>
  <c r="M192" i="16"/>
  <c r="B193" i="16"/>
  <c r="C193" i="16"/>
  <c r="D193" i="16"/>
  <c r="E193" i="16"/>
  <c r="F193" i="16"/>
  <c r="G193" i="16"/>
  <c r="H193" i="16"/>
  <c r="I193" i="16"/>
  <c r="J193" i="16"/>
  <c r="K193" i="16"/>
  <c r="L193" i="16"/>
  <c r="M193" i="16"/>
  <c r="B194" i="16"/>
  <c r="C194" i="16"/>
  <c r="D194" i="16"/>
  <c r="E194" i="16"/>
  <c r="F194" i="16"/>
  <c r="G194" i="16"/>
  <c r="H194" i="16"/>
  <c r="I194" i="16"/>
  <c r="J194" i="16"/>
  <c r="K194" i="16"/>
  <c r="L194" i="16"/>
  <c r="M194" i="16"/>
  <c r="B195" i="16"/>
  <c r="C195" i="16"/>
  <c r="D195" i="16"/>
  <c r="E195" i="16"/>
  <c r="F195" i="16"/>
  <c r="G195" i="16"/>
  <c r="H195" i="16"/>
  <c r="I195" i="16"/>
  <c r="J195" i="16"/>
  <c r="K195" i="16"/>
  <c r="L195" i="16"/>
  <c r="M195" i="16"/>
  <c r="B196" i="16"/>
  <c r="C196" i="16"/>
  <c r="D196" i="16"/>
  <c r="E196" i="16"/>
  <c r="F196" i="16"/>
  <c r="G196" i="16"/>
  <c r="H196" i="16"/>
  <c r="I196" i="16"/>
  <c r="J196" i="16"/>
  <c r="K196" i="16"/>
  <c r="L196" i="16"/>
  <c r="M196" i="16"/>
  <c r="B197" i="16"/>
  <c r="C197" i="16"/>
  <c r="D197" i="16"/>
  <c r="E197" i="16"/>
  <c r="F197" i="16"/>
  <c r="G197" i="16"/>
  <c r="H197" i="16"/>
  <c r="I197" i="16"/>
  <c r="J197" i="16"/>
  <c r="K197" i="16"/>
  <c r="L197" i="16"/>
  <c r="M197" i="16"/>
  <c r="B198" i="16"/>
  <c r="C198" i="16"/>
  <c r="D198" i="16"/>
  <c r="E198" i="16"/>
  <c r="F198" i="16"/>
  <c r="G198" i="16"/>
  <c r="H198" i="16"/>
  <c r="I198" i="16"/>
  <c r="J198" i="16"/>
  <c r="K198" i="16"/>
  <c r="L198" i="16"/>
  <c r="M198" i="16"/>
  <c r="B201" i="16"/>
  <c r="C201" i="16"/>
  <c r="D201" i="16"/>
  <c r="E201" i="16"/>
  <c r="F201" i="16"/>
  <c r="G201" i="16"/>
  <c r="H201" i="16"/>
  <c r="I201" i="16"/>
  <c r="J201" i="16"/>
  <c r="K201" i="16"/>
  <c r="L201" i="16"/>
  <c r="M201" i="16"/>
  <c r="B202" i="16"/>
  <c r="C202" i="16"/>
  <c r="D202" i="16"/>
  <c r="E202" i="16"/>
  <c r="F202" i="16"/>
  <c r="G202" i="16"/>
  <c r="H202" i="16"/>
  <c r="I202" i="16"/>
  <c r="J202" i="16"/>
  <c r="K202" i="16"/>
  <c r="L202" i="16"/>
  <c r="M202" i="16"/>
  <c r="B203" i="16"/>
  <c r="C203" i="16"/>
  <c r="D203" i="16"/>
  <c r="E203" i="16"/>
  <c r="F203" i="16"/>
  <c r="G203" i="16"/>
  <c r="H203" i="16"/>
  <c r="I203" i="16"/>
  <c r="J203" i="16"/>
  <c r="K203" i="16"/>
  <c r="L203" i="16"/>
  <c r="M203" i="16"/>
  <c r="B205" i="16"/>
  <c r="C205" i="16"/>
  <c r="D205" i="16"/>
  <c r="E205" i="16"/>
  <c r="F205" i="16"/>
  <c r="G205" i="16"/>
  <c r="H205" i="16"/>
  <c r="I205" i="16"/>
  <c r="J205" i="16"/>
  <c r="K205" i="16"/>
  <c r="L205" i="16"/>
  <c r="M205" i="16"/>
  <c r="B207" i="16"/>
  <c r="C207" i="16"/>
  <c r="D207" i="16"/>
  <c r="E207" i="16"/>
  <c r="F207" i="16"/>
  <c r="G207" i="16"/>
  <c r="H207" i="16"/>
  <c r="I207" i="16"/>
  <c r="J207" i="16"/>
  <c r="K207" i="16"/>
  <c r="L207" i="16"/>
  <c r="M207" i="16"/>
  <c r="A4" i="19"/>
  <c r="A5" i="19"/>
  <c r="A6" i="19"/>
  <c r="C10" i="19"/>
  <c r="D10" i="19"/>
  <c r="E10" i="19"/>
  <c r="G10" i="19"/>
  <c r="O10" i="19"/>
  <c r="Q10" i="19"/>
  <c r="R10" i="19"/>
  <c r="S10" i="19"/>
  <c r="T10" i="19"/>
  <c r="V10" i="19"/>
  <c r="O14" i="19"/>
  <c r="Q14" i="19"/>
  <c r="R14" i="19"/>
  <c r="S14" i="19"/>
  <c r="T14" i="19"/>
  <c r="V14" i="19"/>
  <c r="O15" i="19"/>
  <c r="Q15" i="19"/>
  <c r="R15" i="19"/>
  <c r="S15" i="19"/>
  <c r="T15" i="19"/>
  <c r="V15" i="19"/>
  <c r="O16" i="19"/>
  <c r="Q16" i="19"/>
  <c r="R16" i="19"/>
  <c r="S16" i="19"/>
  <c r="T16" i="19"/>
  <c r="V16" i="19"/>
  <c r="O17" i="19"/>
  <c r="Q17" i="19"/>
  <c r="R17" i="19"/>
  <c r="S17" i="19"/>
  <c r="T17" i="19"/>
  <c r="V17" i="19"/>
  <c r="O18" i="19"/>
  <c r="Q18" i="19"/>
  <c r="R18" i="19"/>
  <c r="S18" i="19"/>
  <c r="T18" i="19"/>
  <c r="V18" i="19"/>
  <c r="O19" i="19"/>
  <c r="Q19" i="19"/>
  <c r="R19" i="19"/>
  <c r="S19" i="19"/>
  <c r="T19" i="19"/>
  <c r="V19" i="19"/>
  <c r="O20" i="19"/>
  <c r="Q20" i="19"/>
  <c r="R20" i="19"/>
  <c r="S20" i="19"/>
  <c r="T20" i="19"/>
  <c r="V20" i="19"/>
  <c r="O21" i="19"/>
  <c r="Q21" i="19"/>
  <c r="R21" i="19"/>
  <c r="S21" i="19"/>
  <c r="T21" i="19"/>
  <c r="V21" i="19"/>
  <c r="O22" i="19"/>
  <c r="Q22" i="19"/>
  <c r="R22" i="19"/>
  <c r="S22" i="19"/>
  <c r="T22" i="19"/>
  <c r="V22" i="19"/>
  <c r="O23" i="19"/>
  <c r="Q23" i="19"/>
  <c r="R23" i="19"/>
  <c r="S23" i="19"/>
  <c r="T23" i="19"/>
  <c r="V23" i="19"/>
  <c r="O24" i="19"/>
  <c r="Q24" i="19"/>
  <c r="R24" i="19"/>
  <c r="S24" i="19"/>
  <c r="T24" i="19"/>
  <c r="V24" i="19"/>
  <c r="O25" i="19"/>
  <c r="Q25" i="19"/>
  <c r="R25" i="19"/>
  <c r="S25" i="19"/>
  <c r="T25" i="19"/>
  <c r="V25" i="19"/>
  <c r="O26" i="19"/>
  <c r="Q26" i="19"/>
  <c r="R26" i="19"/>
  <c r="S26" i="19"/>
  <c r="T26" i="19"/>
  <c r="V26" i="19"/>
  <c r="O27" i="19"/>
  <c r="Q27" i="19"/>
  <c r="R27" i="19"/>
  <c r="S27" i="19"/>
  <c r="T27" i="19"/>
  <c r="V27" i="19"/>
  <c r="O28" i="19"/>
  <c r="Q28" i="19"/>
  <c r="R28" i="19"/>
  <c r="S28" i="19"/>
  <c r="T28" i="19"/>
  <c r="V28" i="19"/>
  <c r="O29" i="19"/>
  <c r="Q29" i="19"/>
  <c r="R29" i="19"/>
  <c r="S29" i="19"/>
  <c r="T29" i="19"/>
  <c r="V29" i="19"/>
  <c r="O30" i="19"/>
  <c r="Q30" i="19"/>
  <c r="R30" i="19"/>
  <c r="S30" i="19"/>
  <c r="T30" i="19"/>
  <c r="V30" i="19"/>
  <c r="O31" i="19"/>
  <c r="Q31" i="19"/>
  <c r="R31" i="19"/>
  <c r="S31" i="19"/>
  <c r="T31" i="19"/>
  <c r="V31" i="19"/>
  <c r="G32" i="19"/>
  <c r="H32" i="19"/>
  <c r="I32" i="19"/>
  <c r="J32" i="19"/>
  <c r="K32" i="19"/>
  <c r="L32" i="19"/>
  <c r="M32" i="19"/>
  <c r="O32" i="19"/>
  <c r="Q32" i="19"/>
  <c r="R32" i="19"/>
  <c r="S32" i="19"/>
  <c r="T32" i="19"/>
  <c r="V32" i="19"/>
  <c r="O33" i="19"/>
  <c r="Q33" i="19"/>
  <c r="R33" i="19"/>
  <c r="S33" i="19"/>
  <c r="T33" i="19"/>
  <c r="V33" i="19"/>
  <c r="O34" i="19"/>
  <c r="Q34" i="19"/>
  <c r="R34" i="19"/>
  <c r="S34" i="19"/>
  <c r="T34" i="19"/>
  <c r="V34" i="19"/>
  <c r="G35" i="19"/>
  <c r="H35" i="19"/>
  <c r="I35" i="19"/>
  <c r="J35" i="19"/>
  <c r="K35" i="19"/>
  <c r="L35" i="19"/>
  <c r="M35" i="19"/>
  <c r="O35" i="19"/>
  <c r="Q35" i="19"/>
  <c r="R35" i="19"/>
  <c r="S35" i="19"/>
  <c r="T35" i="19"/>
  <c r="V35" i="19"/>
  <c r="O36" i="19"/>
  <c r="Q36" i="19"/>
  <c r="R36" i="19"/>
  <c r="S36" i="19"/>
  <c r="T36" i="19"/>
  <c r="V36" i="19"/>
  <c r="O37" i="19"/>
  <c r="Q37" i="19"/>
  <c r="R37" i="19"/>
  <c r="S37" i="19"/>
  <c r="T37" i="19"/>
  <c r="V37" i="19"/>
  <c r="O38" i="19"/>
  <c r="Q38" i="19"/>
  <c r="R38" i="19"/>
  <c r="S38" i="19"/>
  <c r="T38" i="19"/>
  <c r="V38" i="19"/>
  <c r="O39" i="19"/>
  <c r="Q39" i="19"/>
  <c r="R39" i="19"/>
  <c r="S39" i="19"/>
  <c r="T39" i="19"/>
  <c r="V39" i="19"/>
  <c r="O40" i="19"/>
  <c r="Q40" i="19"/>
  <c r="R40" i="19"/>
  <c r="S40" i="19"/>
  <c r="T40" i="19"/>
  <c r="V40" i="19"/>
  <c r="Q41" i="19"/>
  <c r="R41" i="19"/>
  <c r="S41" i="19"/>
  <c r="T41" i="19"/>
  <c r="V41" i="19"/>
  <c r="B42" i="19"/>
  <c r="C42" i="19"/>
  <c r="D42" i="19"/>
  <c r="E42" i="19"/>
  <c r="F42" i="19"/>
  <c r="G42" i="19"/>
  <c r="H42" i="19"/>
  <c r="I42" i="19"/>
  <c r="J42" i="19"/>
  <c r="K42" i="19"/>
  <c r="L42" i="19"/>
  <c r="M42" i="19"/>
  <c r="O42" i="19"/>
  <c r="Q42" i="19"/>
  <c r="R42" i="19"/>
  <c r="S42" i="19"/>
  <c r="T42" i="19"/>
  <c r="V42" i="19"/>
  <c r="G44" i="19"/>
  <c r="H44" i="19"/>
  <c r="I44" i="19"/>
  <c r="J44" i="19"/>
  <c r="K44" i="19"/>
  <c r="L44" i="19"/>
  <c r="M44" i="19"/>
  <c r="N44" i="19"/>
  <c r="O44" i="19"/>
  <c r="Q44" i="19"/>
  <c r="R44" i="19"/>
  <c r="S44" i="19"/>
  <c r="T44" i="19"/>
  <c r="V44" i="19"/>
  <c r="O46" i="19"/>
  <c r="Q46" i="19"/>
  <c r="R46" i="19"/>
  <c r="S46" i="19"/>
  <c r="T46" i="19"/>
  <c r="V46" i="19"/>
  <c r="B48" i="19"/>
  <c r="C48" i="19"/>
  <c r="D48" i="19"/>
  <c r="E48" i="19"/>
  <c r="F48" i="19"/>
  <c r="G48" i="19"/>
  <c r="H48" i="19"/>
  <c r="I48" i="19"/>
  <c r="J48" i="19"/>
  <c r="K48" i="19"/>
  <c r="L48" i="19"/>
  <c r="M48" i="19"/>
  <c r="O48" i="19"/>
  <c r="Q48" i="19"/>
  <c r="R48" i="19"/>
  <c r="S48" i="19"/>
  <c r="T48" i="19"/>
  <c r="V48" i="19"/>
  <c r="G51" i="19"/>
  <c r="H51" i="19"/>
  <c r="I51" i="19"/>
  <c r="J51" i="19"/>
  <c r="K51" i="19"/>
  <c r="L51" i="19"/>
  <c r="M51" i="19"/>
  <c r="O51" i="19"/>
  <c r="Q51" i="19"/>
  <c r="R51" i="19"/>
  <c r="S51" i="19"/>
  <c r="T51" i="19"/>
  <c r="V51" i="19"/>
  <c r="O52" i="19"/>
  <c r="Q52" i="19"/>
  <c r="R52" i="19"/>
  <c r="S52" i="19"/>
  <c r="T52" i="19"/>
  <c r="V52" i="19"/>
  <c r="G53" i="19"/>
  <c r="H53" i="19"/>
  <c r="I53" i="19"/>
  <c r="J53" i="19"/>
  <c r="K53" i="19"/>
  <c r="L53" i="19"/>
  <c r="M53" i="19"/>
  <c r="O53" i="19"/>
  <c r="Q53" i="19"/>
  <c r="R53" i="19"/>
  <c r="S53" i="19"/>
  <c r="T53" i="19"/>
  <c r="V53" i="19"/>
  <c r="O54" i="19"/>
  <c r="Q54" i="19"/>
  <c r="R54" i="19"/>
  <c r="S54" i="19"/>
  <c r="T54" i="19"/>
  <c r="V54" i="19"/>
  <c r="O55" i="19"/>
  <c r="Q55" i="19"/>
  <c r="R55" i="19"/>
  <c r="S55" i="19"/>
  <c r="T55" i="19"/>
  <c r="V55" i="19"/>
  <c r="O56" i="19"/>
  <c r="Q56" i="19"/>
  <c r="R56" i="19"/>
  <c r="S56" i="19"/>
  <c r="T56" i="19"/>
  <c r="V56" i="19"/>
  <c r="O57" i="19"/>
  <c r="Q57" i="19"/>
  <c r="R57" i="19"/>
  <c r="S57" i="19"/>
  <c r="T57" i="19"/>
  <c r="V57" i="19"/>
  <c r="B58" i="19"/>
  <c r="C58" i="19"/>
  <c r="D58" i="19"/>
  <c r="E58" i="19"/>
  <c r="F58" i="19"/>
  <c r="G58" i="19"/>
  <c r="H58" i="19"/>
  <c r="I58" i="19"/>
  <c r="J58" i="19"/>
  <c r="K58" i="19"/>
  <c r="L58" i="19"/>
  <c r="M58" i="19"/>
  <c r="O58" i="19"/>
  <c r="Q58" i="19"/>
  <c r="R58" i="19"/>
  <c r="S58" i="19"/>
  <c r="T58" i="19"/>
  <c r="V58" i="19"/>
  <c r="O61" i="19"/>
  <c r="Q61" i="19"/>
  <c r="R61" i="19"/>
  <c r="S61" i="19"/>
  <c r="T61" i="19"/>
  <c r="V61" i="19"/>
  <c r="O62" i="19"/>
  <c r="Q62" i="19"/>
  <c r="R62" i="19"/>
  <c r="S62" i="19"/>
  <c r="T62" i="19"/>
  <c r="V62" i="19"/>
  <c r="O63" i="19"/>
  <c r="Q63" i="19"/>
  <c r="R63" i="19"/>
  <c r="S63" i="19"/>
  <c r="T63" i="19"/>
  <c r="V63" i="19"/>
  <c r="O64" i="19"/>
  <c r="Q64" i="19"/>
  <c r="R64" i="19"/>
  <c r="S64" i="19"/>
  <c r="T64" i="19"/>
  <c r="V64" i="19"/>
  <c r="B65" i="19"/>
  <c r="C65" i="19"/>
  <c r="D65" i="19"/>
  <c r="E65" i="19"/>
  <c r="F65" i="19"/>
  <c r="G65" i="19"/>
  <c r="H65" i="19"/>
  <c r="I65" i="19"/>
  <c r="J65" i="19"/>
  <c r="K65" i="19"/>
  <c r="L65" i="19"/>
  <c r="M65" i="19"/>
  <c r="O65" i="19"/>
  <c r="Q65" i="19"/>
  <c r="R65" i="19"/>
  <c r="S65" i="19"/>
  <c r="T65" i="19"/>
  <c r="V65" i="19"/>
  <c r="B67" i="19"/>
  <c r="C67" i="19"/>
  <c r="D67" i="19"/>
  <c r="E67" i="19"/>
  <c r="F67" i="19"/>
  <c r="G67" i="19"/>
  <c r="H67" i="19"/>
  <c r="I67" i="19"/>
  <c r="J67" i="19"/>
  <c r="K67" i="19"/>
  <c r="L67" i="19"/>
  <c r="M67" i="19"/>
  <c r="O67" i="19"/>
  <c r="Q67" i="19"/>
  <c r="R67" i="19"/>
  <c r="S67" i="19"/>
  <c r="T67" i="19"/>
  <c r="V67" i="19"/>
  <c r="A71" i="19"/>
  <c r="A72" i="19"/>
  <c r="A74" i="19"/>
  <c r="A75" i="19"/>
  <c r="A76" i="19"/>
  <c r="B80" i="19"/>
  <c r="C80" i="19"/>
  <c r="D80" i="19"/>
  <c r="E80" i="19"/>
  <c r="F80" i="19"/>
  <c r="O80" i="19"/>
  <c r="Q80" i="19"/>
  <c r="R80" i="19"/>
  <c r="S80" i="19"/>
  <c r="T80" i="19"/>
  <c r="V80" i="19"/>
  <c r="O84" i="19"/>
  <c r="Q84" i="19"/>
  <c r="R84" i="19"/>
  <c r="S84" i="19"/>
  <c r="T84" i="19"/>
  <c r="V84" i="19"/>
  <c r="O85" i="19"/>
  <c r="Q85" i="19"/>
  <c r="R85" i="19"/>
  <c r="S85" i="19"/>
  <c r="T85" i="19"/>
  <c r="V85" i="19"/>
  <c r="O86" i="19"/>
  <c r="Q86" i="19"/>
  <c r="R86" i="19"/>
  <c r="S86" i="19"/>
  <c r="T86" i="19"/>
  <c r="V86" i="19"/>
  <c r="O87" i="19"/>
  <c r="Q87" i="19"/>
  <c r="R87" i="19"/>
  <c r="S87" i="19"/>
  <c r="T87" i="19"/>
  <c r="V87" i="19"/>
  <c r="O88" i="19"/>
  <c r="Q88" i="19"/>
  <c r="R88" i="19"/>
  <c r="S88" i="19"/>
  <c r="T88" i="19"/>
  <c r="V88" i="19"/>
  <c r="O89" i="19"/>
  <c r="Q89" i="19"/>
  <c r="R89" i="19"/>
  <c r="S89" i="19"/>
  <c r="T89" i="19"/>
  <c r="V89" i="19"/>
  <c r="O90" i="19"/>
  <c r="Q90" i="19"/>
  <c r="R90" i="19"/>
  <c r="S90" i="19"/>
  <c r="T90" i="19"/>
  <c r="V90" i="19"/>
  <c r="O91" i="19"/>
  <c r="Q91" i="19"/>
  <c r="R91" i="19"/>
  <c r="S91" i="19"/>
  <c r="T91" i="19"/>
  <c r="V91" i="19"/>
  <c r="O92" i="19"/>
  <c r="Q92" i="19"/>
  <c r="R92" i="19"/>
  <c r="S92" i="19"/>
  <c r="T92" i="19"/>
  <c r="V92" i="19"/>
  <c r="O93" i="19"/>
  <c r="Q93" i="19"/>
  <c r="R93" i="19"/>
  <c r="S93" i="19"/>
  <c r="T93" i="19"/>
  <c r="V93" i="19"/>
  <c r="O94" i="19"/>
  <c r="Q94" i="19"/>
  <c r="R94" i="19"/>
  <c r="S94" i="19"/>
  <c r="T94" i="19"/>
  <c r="V94" i="19"/>
  <c r="O95" i="19"/>
  <c r="Q95" i="19"/>
  <c r="R95" i="19"/>
  <c r="S95" i="19"/>
  <c r="T95" i="19"/>
  <c r="V95" i="19"/>
  <c r="O96" i="19"/>
  <c r="Q96" i="19"/>
  <c r="R96" i="19"/>
  <c r="S96" i="19"/>
  <c r="T96" i="19"/>
  <c r="V96" i="19"/>
  <c r="O97" i="19"/>
  <c r="Q97" i="19"/>
  <c r="R97" i="19"/>
  <c r="S97" i="19"/>
  <c r="T97" i="19"/>
  <c r="V97" i="19"/>
  <c r="O98" i="19"/>
  <c r="Q98" i="19"/>
  <c r="R98" i="19"/>
  <c r="S98" i="19"/>
  <c r="T98" i="19"/>
  <c r="V98" i="19"/>
  <c r="O99" i="19"/>
  <c r="Q99" i="19"/>
  <c r="R99" i="19"/>
  <c r="S99" i="19"/>
  <c r="T99" i="19"/>
  <c r="V99" i="19"/>
  <c r="O100" i="19"/>
  <c r="Q100" i="19"/>
  <c r="R100" i="19"/>
  <c r="S100" i="19"/>
  <c r="T100" i="19"/>
  <c r="V100" i="19"/>
  <c r="O101" i="19"/>
  <c r="Q101" i="19"/>
  <c r="R101" i="19"/>
  <c r="S101" i="19"/>
  <c r="T101" i="19"/>
  <c r="V101" i="19"/>
  <c r="G102" i="19"/>
  <c r="H102" i="19"/>
  <c r="I102" i="19"/>
  <c r="J102" i="19"/>
  <c r="K102" i="19"/>
  <c r="L102" i="19"/>
  <c r="M102" i="19"/>
  <c r="O102" i="19"/>
  <c r="Q102" i="19"/>
  <c r="R102" i="19"/>
  <c r="S102" i="19"/>
  <c r="T102" i="19"/>
  <c r="V102" i="19"/>
  <c r="O103" i="19"/>
  <c r="Q103" i="19"/>
  <c r="R103" i="19"/>
  <c r="S103" i="19"/>
  <c r="T103" i="19"/>
  <c r="V103" i="19"/>
  <c r="O104" i="19"/>
  <c r="Q104" i="19"/>
  <c r="R104" i="19"/>
  <c r="S104" i="19"/>
  <c r="T104" i="19"/>
  <c r="V104" i="19"/>
  <c r="G105" i="19"/>
  <c r="H105" i="19"/>
  <c r="I105" i="19"/>
  <c r="J105" i="19"/>
  <c r="K105" i="19"/>
  <c r="L105" i="19"/>
  <c r="M105" i="19"/>
  <c r="O105" i="19"/>
  <c r="Q105" i="19"/>
  <c r="R105" i="19"/>
  <c r="S105" i="19"/>
  <c r="T105" i="19"/>
  <c r="V105" i="19"/>
  <c r="O106" i="19"/>
  <c r="Q106" i="19"/>
  <c r="R106" i="19"/>
  <c r="S106" i="19"/>
  <c r="T106" i="19"/>
  <c r="V106" i="19"/>
  <c r="O107" i="19"/>
  <c r="Q107" i="19"/>
  <c r="R107" i="19"/>
  <c r="S107" i="19"/>
  <c r="T107" i="19"/>
  <c r="V107" i="19"/>
  <c r="O108" i="19"/>
  <c r="Q108" i="19"/>
  <c r="R108" i="19"/>
  <c r="S108" i="19"/>
  <c r="T108" i="19"/>
  <c r="V108" i="19"/>
  <c r="O109" i="19"/>
  <c r="Q109" i="19"/>
  <c r="R109" i="19"/>
  <c r="S109" i="19"/>
  <c r="T109" i="19"/>
  <c r="V109" i="19"/>
  <c r="O110" i="19"/>
  <c r="Q110" i="19"/>
  <c r="R110" i="19"/>
  <c r="S110" i="19"/>
  <c r="T110" i="19"/>
  <c r="V110" i="19"/>
  <c r="Q111" i="19"/>
  <c r="R111" i="19"/>
  <c r="S111" i="19"/>
  <c r="T111" i="19"/>
  <c r="V111" i="19"/>
  <c r="B112" i="19"/>
  <c r="C112" i="19"/>
  <c r="D112" i="19"/>
  <c r="E112" i="19"/>
  <c r="F112" i="19"/>
  <c r="G112" i="19"/>
  <c r="H112" i="19"/>
  <c r="I112" i="19"/>
  <c r="J112" i="19"/>
  <c r="K112" i="19"/>
  <c r="L112" i="19"/>
  <c r="M112" i="19"/>
  <c r="O112" i="19"/>
  <c r="Q112" i="19"/>
  <c r="R112" i="19"/>
  <c r="S112" i="19"/>
  <c r="T112" i="19"/>
  <c r="V112" i="19"/>
  <c r="G114" i="19"/>
  <c r="H114" i="19"/>
  <c r="I114" i="19"/>
  <c r="J114" i="19"/>
  <c r="K114" i="19"/>
  <c r="L114" i="19"/>
  <c r="M114" i="19"/>
  <c r="O114" i="19"/>
  <c r="Q114" i="19"/>
  <c r="R114" i="19"/>
  <c r="S114" i="19"/>
  <c r="T114" i="19"/>
  <c r="V114" i="19"/>
  <c r="O116" i="19"/>
  <c r="Q116" i="19"/>
  <c r="R116" i="19"/>
  <c r="S116" i="19"/>
  <c r="T116" i="19"/>
  <c r="V116" i="19"/>
  <c r="B118" i="19"/>
  <c r="C118" i="19"/>
  <c r="D118" i="19"/>
  <c r="E118" i="19"/>
  <c r="F118" i="19"/>
  <c r="G118" i="19"/>
  <c r="H118" i="19"/>
  <c r="I118" i="19"/>
  <c r="J118" i="19"/>
  <c r="K118" i="19"/>
  <c r="L118" i="19"/>
  <c r="M118" i="19"/>
  <c r="O118" i="19"/>
  <c r="Q118" i="19"/>
  <c r="R118" i="19"/>
  <c r="S118" i="19"/>
  <c r="T118" i="19"/>
  <c r="V118" i="19"/>
  <c r="G121" i="19"/>
  <c r="H121" i="19"/>
  <c r="I121" i="19"/>
  <c r="J121" i="19"/>
  <c r="K121" i="19"/>
  <c r="L121" i="19"/>
  <c r="M121" i="19"/>
  <c r="O121" i="19"/>
  <c r="Q121" i="19"/>
  <c r="R121" i="19"/>
  <c r="S121" i="19"/>
  <c r="T121" i="19"/>
  <c r="V121" i="19"/>
  <c r="O122" i="19"/>
  <c r="Q122" i="19"/>
  <c r="R122" i="19"/>
  <c r="S122" i="19"/>
  <c r="T122" i="19"/>
  <c r="V122" i="19"/>
  <c r="G123" i="19"/>
  <c r="H123" i="19"/>
  <c r="I123" i="19"/>
  <c r="J123" i="19"/>
  <c r="K123" i="19"/>
  <c r="L123" i="19"/>
  <c r="M123" i="19"/>
  <c r="O123" i="19"/>
  <c r="Q123" i="19"/>
  <c r="R123" i="19"/>
  <c r="S123" i="19"/>
  <c r="T123" i="19"/>
  <c r="V123" i="19"/>
  <c r="O124" i="19"/>
  <c r="Q124" i="19"/>
  <c r="R124" i="19"/>
  <c r="S124" i="19"/>
  <c r="T124" i="19"/>
  <c r="V124" i="19"/>
  <c r="O125" i="19"/>
  <c r="Q125" i="19"/>
  <c r="R125" i="19"/>
  <c r="S125" i="19"/>
  <c r="T125" i="19"/>
  <c r="V125" i="19"/>
  <c r="O126" i="19"/>
  <c r="Q126" i="19"/>
  <c r="R126" i="19"/>
  <c r="S126" i="19"/>
  <c r="T126" i="19"/>
  <c r="V126" i="19"/>
  <c r="O127" i="19"/>
  <c r="Q127" i="19"/>
  <c r="R127" i="19"/>
  <c r="S127" i="19"/>
  <c r="T127" i="19"/>
  <c r="V127" i="19"/>
  <c r="B128" i="19"/>
  <c r="C128" i="19"/>
  <c r="D128" i="19"/>
  <c r="E128" i="19"/>
  <c r="F128" i="19"/>
  <c r="G128" i="19"/>
  <c r="H128" i="19"/>
  <c r="I128" i="19"/>
  <c r="J128" i="19"/>
  <c r="K128" i="19"/>
  <c r="L128" i="19"/>
  <c r="M128" i="19"/>
  <c r="O128" i="19"/>
  <c r="Q128" i="19"/>
  <c r="R128" i="19"/>
  <c r="S128" i="19"/>
  <c r="T128" i="19"/>
  <c r="V128" i="19"/>
  <c r="O131" i="19"/>
  <c r="Q131" i="19"/>
  <c r="R131" i="19"/>
  <c r="S131" i="19"/>
  <c r="T131" i="19"/>
  <c r="V131" i="19"/>
  <c r="G132" i="19"/>
  <c r="H132" i="19"/>
  <c r="I132" i="19"/>
  <c r="J132" i="19"/>
  <c r="K132" i="19"/>
  <c r="L132" i="19"/>
  <c r="M132" i="19"/>
  <c r="O132" i="19"/>
  <c r="Q132" i="19"/>
  <c r="R132" i="19"/>
  <c r="S132" i="19"/>
  <c r="T132" i="19"/>
  <c r="V132" i="19"/>
  <c r="H133" i="19"/>
  <c r="I133" i="19"/>
  <c r="J133" i="19"/>
  <c r="K133" i="19"/>
  <c r="L133" i="19"/>
  <c r="M133" i="19"/>
  <c r="O133" i="19"/>
  <c r="Q133" i="19"/>
  <c r="R133" i="19"/>
  <c r="S133" i="19"/>
  <c r="T133" i="19"/>
  <c r="V133" i="19"/>
  <c r="O134" i="19"/>
  <c r="Q134" i="19"/>
  <c r="R134" i="19"/>
  <c r="S134" i="19"/>
  <c r="T134" i="19"/>
  <c r="V134" i="19"/>
  <c r="B135" i="19"/>
  <c r="C135" i="19"/>
  <c r="D135" i="19"/>
  <c r="E135" i="19"/>
  <c r="F135" i="19"/>
  <c r="G135" i="19"/>
  <c r="H135" i="19"/>
  <c r="I135" i="19"/>
  <c r="J135" i="19"/>
  <c r="K135" i="19"/>
  <c r="L135" i="19"/>
  <c r="M135" i="19"/>
  <c r="O135" i="19"/>
  <c r="Q135" i="19"/>
  <c r="R135" i="19"/>
  <c r="S135" i="19"/>
  <c r="T135" i="19"/>
  <c r="V135" i="19"/>
  <c r="B137" i="19"/>
  <c r="C137" i="19"/>
  <c r="D137" i="19"/>
  <c r="E137" i="19"/>
  <c r="F137" i="19"/>
  <c r="G137" i="19"/>
  <c r="H137" i="19"/>
  <c r="I137" i="19"/>
  <c r="J137" i="19"/>
  <c r="K137" i="19"/>
  <c r="L137" i="19"/>
  <c r="M137" i="19"/>
  <c r="O137" i="19"/>
  <c r="Q137" i="19"/>
  <c r="R137" i="19"/>
  <c r="S137" i="19"/>
  <c r="T137" i="19"/>
  <c r="V137" i="19"/>
  <c r="A141" i="19"/>
  <c r="A142" i="19"/>
  <c r="A144" i="19"/>
  <c r="A145" i="19"/>
  <c r="A146" i="19"/>
  <c r="B150" i="19"/>
  <c r="C150" i="19"/>
  <c r="D150" i="19"/>
  <c r="E150" i="19"/>
  <c r="F150" i="19"/>
  <c r="G150" i="19"/>
  <c r="H150" i="19"/>
  <c r="I150" i="19"/>
  <c r="J150" i="19"/>
  <c r="K150" i="19"/>
  <c r="L150" i="19"/>
  <c r="M150" i="19"/>
  <c r="O150" i="19"/>
  <c r="Q150" i="19"/>
  <c r="R150" i="19"/>
  <c r="S150" i="19"/>
  <c r="T150" i="19"/>
  <c r="V150" i="19"/>
  <c r="B154" i="19"/>
  <c r="C154" i="19"/>
  <c r="D154" i="19"/>
  <c r="E154" i="19"/>
  <c r="F154" i="19"/>
  <c r="G154" i="19"/>
  <c r="H154" i="19"/>
  <c r="I154" i="19"/>
  <c r="J154" i="19"/>
  <c r="K154" i="19"/>
  <c r="L154" i="19"/>
  <c r="M154" i="19"/>
  <c r="O154" i="19"/>
  <c r="Q154" i="19"/>
  <c r="R154" i="19"/>
  <c r="S154" i="19"/>
  <c r="T154" i="19"/>
  <c r="V154" i="19"/>
  <c r="B155" i="19"/>
  <c r="C155" i="19"/>
  <c r="D155" i="19"/>
  <c r="E155" i="19"/>
  <c r="F155" i="19"/>
  <c r="G155" i="19"/>
  <c r="H155" i="19"/>
  <c r="I155" i="19"/>
  <c r="J155" i="19"/>
  <c r="K155" i="19"/>
  <c r="L155" i="19"/>
  <c r="M155" i="19"/>
  <c r="O155" i="19"/>
  <c r="Q155" i="19"/>
  <c r="R155" i="19"/>
  <c r="S155" i="19"/>
  <c r="T155" i="19"/>
  <c r="V155" i="19"/>
  <c r="B156" i="19"/>
  <c r="C156" i="19"/>
  <c r="D156" i="19"/>
  <c r="E156" i="19"/>
  <c r="F156" i="19"/>
  <c r="G156" i="19"/>
  <c r="H156" i="19"/>
  <c r="I156" i="19"/>
  <c r="J156" i="19"/>
  <c r="K156" i="19"/>
  <c r="L156" i="19"/>
  <c r="M156" i="19"/>
  <c r="O156" i="19"/>
  <c r="Q156" i="19"/>
  <c r="R156" i="19"/>
  <c r="S156" i="19"/>
  <c r="T156" i="19"/>
  <c r="V156" i="19"/>
  <c r="B157" i="19"/>
  <c r="C157" i="19"/>
  <c r="D157" i="19"/>
  <c r="E157" i="19"/>
  <c r="F157" i="19"/>
  <c r="G157" i="19"/>
  <c r="H157" i="19"/>
  <c r="I157" i="19"/>
  <c r="J157" i="19"/>
  <c r="K157" i="19"/>
  <c r="L157" i="19"/>
  <c r="M157" i="19"/>
  <c r="O157" i="19"/>
  <c r="Q157" i="19"/>
  <c r="R157" i="19"/>
  <c r="S157" i="19"/>
  <c r="T157" i="19"/>
  <c r="V157" i="19"/>
  <c r="B158" i="19"/>
  <c r="C158" i="19"/>
  <c r="D158" i="19"/>
  <c r="E158" i="19"/>
  <c r="F158" i="19"/>
  <c r="G158" i="19"/>
  <c r="H158" i="19"/>
  <c r="I158" i="19"/>
  <c r="J158" i="19"/>
  <c r="K158" i="19"/>
  <c r="L158" i="19"/>
  <c r="M158" i="19"/>
  <c r="O158" i="19"/>
  <c r="Q158" i="19"/>
  <c r="R158" i="19"/>
  <c r="S158" i="19"/>
  <c r="T158" i="19"/>
  <c r="V158" i="19"/>
  <c r="B159" i="19"/>
  <c r="C159" i="19"/>
  <c r="D159" i="19"/>
  <c r="E159" i="19"/>
  <c r="F159" i="19"/>
  <c r="G159" i="19"/>
  <c r="H159" i="19"/>
  <c r="I159" i="19"/>
  <c r="J159" i="19"/>
  <c r="K159" i="19"/>
  <c r="L159" i="19"/>
  <c r="M159" i="19"/>
  <c r="O159" i="19"/>
  <c r="Q159" i="19"/>
  <c r="R159" i="19"/>
  <c r="S159" i="19"/>
  <c r="T159" i="19"/>
  <c r="V159" i="19"/>
  <c r="B160" i="19"/>
  <c r="C160" i="19"/>
  <c r="D160" i="19"/>
  <c r="E160" i="19"/>
  <c r="F160" i="19"/>
  <c r="G160" i="19"/>
  <c r="H160" i="19"/>
  <c r="I160" i="19"/>
  <c r="J160" i="19"/>
  <c r="K160" i="19"/>
  <c r="L160" i="19"/>
  <c r="M160" i="19"/>
  <c r="O160" i="19"/>
  <c r="Q160" i="19"/>
  <c r="R160" i="19"/>
  <c r="S160" i="19"/>
  <c r="T160" i="19"/>
  <c r="V160" i="19"/>
  <c r="B161" i="19"/>
  <c r="C161" i="19"/>
  <c r="D161" i="19"/>
  <c r="E161" i="19"/>
  <c r="F161" i="19"/>
  <c r="G161" i="19"/>
  <c r="H161" i="19"/>
  <c r="I161" i="19"/>
  <c r="J161" i="19"/>
  <c r="K161" i="19"/>
  <c r="L161" i="19"/>
  <c r="M161" i="19"/>
  <c r="O161" i="19"/>
  <c r="Q161" i="19"/>
  <c r="R161" i="19"/>
  <c r="S161" i="19"/>
  <c r="T161" i="19"/>
  <c r="V161" i="19"/>
  <c r="B162" i="19"/>
  <c r="C162" i="19"/>
  <c r="D162" i="19"/>
  <c r="E162" i="19"/>
  <c r="F162" i="19"/>
  <c r="G162" i="19"/>
  <c r="H162" i="19"/>
  <c r="I162" i="19"/>
  <c r="J162" i="19"/>
  <c r="K162" i="19"/>
  <c r="L162" i="19"/>
  <c r="M162" i="19"/>
  <c r="O162" i="19"/>
  <c r="Q162" i="19"/>
  <c r="R162" i="19"/>
  <c r="S162" i="19"/>
  <c r="T162" i="19"/>
  <c r="V162" i="19"/>
  <c r="B163" i="19"/>
  <c r="C163" i="19"/>
  <c r="D163" i="19"/>
  <c r="E163" i="19"/>
  <c r="F163" i="19"/>
  <c r="G163" i="19"/>
  <c r="H163" i="19"/>
  <c r="I163" i="19"/>
  <c r="J163" i="19"/>
  <c r="K163" i="19"/>
  <c r="L163" i="19"/>
  <c r="M163" i="19"/>
  <c r="O163" i="19"/>
  <c r="Q163" i="19"/>
  <c r="R163" i="19"/>
  <c r="S163" i="19"/>
  <c r="T163" i="19"/>
  <c r="V163" i="19"/>
  <c r="B164" i="19"/>
  <c r="C164" i="19"/>
  <c r="D164" i="19"/>
  <c r="E164" i="19"/>
  <c r="F164" i="19"/>
  <c r="G164" i="19"/>
  <c r="H164" i="19"/>
  <c r="I164" i="19"/>
  <c r="J164" i="19"/>
  <c r="K164" i="19"/>
  <c r="L164" i="19"/>
  <c r="M164" i="19"/>
  <c r="O164" i="19"/>
  <c r="Q164" i="19"/>
  <c r="R164" i="19"/>
  <c r="S164" i="19"/>
  <c r="T164" i="19"/>
  <c r="V164" i="19"/>
  <c r="B165" i="19"/>
  <c r="C165" i="19"/>
  <c r="D165" i="19"/>
  <c r="E165" i="19"/>
  <c r="F165" i="19"/>
  <c r="G165" i="19"/>
  <c r="H165" i="19"/>
  <c r="I165" i="19"/>
  <c r="J165" i="19"/>
  <c r="K165" i="19"/>
  <c r="L165" i="19"/>
  <c r="M165" i="19"/>
  <c r="O165" i="19"/>
  <c r="Q165" i="19"/>
  <c r="R165" i="19"/>
  <c r="S165" i="19"/>
  <c r="T165" i="19"/>
  <c r="V165" i="19"/>
  <c r="B166" i="19"/>
  <c r="C166" i="19"/>
  <c r="D166" i="19"/>
  <c r="E166" i="19"/>
  <c r="F166" i="19"/>
  <c r="G166" i="19"/>
  <c r="H166" i="19"/>
  <c r="I166" i="19"/>
  <c r="J166" i="19"/>
  <c r="K166" i="19"/>
  <c r="L166" i="19"/>
  <c r="M166" i="19"/>
  <c r="O166" i="19"/>
  <c r="Q166" i="19"/>
  <c r="R166" i="19"/>
  <c r="S166" i="19"/>
  <c r="T166" i="19"/>
  <c r="V166" i="19"/>
  <c r="B167" i="19"/>
  <c r="C167" i="19"/>
  <c r="D167" i="19"/>
  <c r="E167" i="19"/>
  <c r="F167" i="19"/>
  <c r="G167" i="19"/>
  <c r="H167" i="19"/>
  <c r="I167" i="19"/>
  <c r="J167" i="19"/>
  <c r="K167" i="19"/>
  <c r="L167" i="19"/>
  <c r="M167" i="19"/>
  <c r="O167" i="19"/>
  <c r="Q167" i="19"/>
  <c r="R167" i="19"/>
  <c r="S167" i="19"/>
  <c r="T167" i="19"/>
  <c r="V167" i="19"/>
  <c r="B168" i="19"/>
  <c r="C168" i="19"/>
  <c r="D168" i="19"/>
  <c r="E168" i="19"/>
  <c r="F168" i="19"/>
  <c r="G168" i="19"/>
  <c r="H168" i="19"/>
  <c r="I168" i="19"/>
  <c r="J168" i="19"/>
  <c r="K168" i="19"/>
  <c r="L168" i="19"/>
  <c r="M168" i="19"/>
  <c r="O168" i="19"/>
  <c r="Q168" i="19"/>
  <c r="R168" i="19"/>
  <c r="S168" i="19"/>
  <c r="T168" i="19"/>
  <c r="V168" i="19"/>
  <c r="B169" i="19"/>
  <c r="C169" i="19"/>
  <c r="D169" i="19"/>
  <c r="E169" i="19"/>
  <c r="F169" i="19"/>
  <c r="G169" i="19"/>
  <c r="H169" i="19"/>
  <c r="I169" i="19"/>
  <c r="J169" i="19"/>
  <c r="K169" i="19"/>
  <c r="L169" i="19"/>
  <c r="M169" i="19"/>
  <c r="O169" i="19"/>
  <c r="Q169" i="19"/>
  <c r="R169" i="19"/>
  <c r="S169" i="19"/>
  <c r="T169" i="19"/>
  <c r="V169" i="19"/>
  <c r="B170" i="19"/>
  <c r="C170" i="19"/>
  <c r="D170" i="19"/>
  <c r="E170" i="19"/>
  <c r="F170" i="19"/>
  <c r="G170" i="19"/>
  <c r="H170" i="19"/>
  <c r="I170" i="19"/>
  <c r="J170" i="19"/>
  <c r="K170" i="19"/>
  <c r="L170" i="19"/>
  <c r="M170" i="19"/>
  <c r="O170" i="19"/>
  <c r="Q170" i="19"/>
  <c r="R170" i="19"/>
  <c r="S170" i="19"/>
  <c r="T170" i="19"/>
  <c r="V170" i="19"/>
  <c r="B171" i="19"/>
  <c r="C171" i="19"/>
  <c r="D171" i="19"/>
  <c r="E171" i="19"/>
  <c r="F171" i="19"/>
  <c r="G171" i="19"/>
  <c r="H171" i="19"/>
  <c r="I171" i="19"/>
  <c r="J171" i="19"/>
  <c r="K171" i="19"/>
  <c r="L171" i="19"/>
  <c r="M171" i="19"/>
  <c r="O171" i="19"/>
  <c r="Q171" i="19"/>
  <c r="R171" i="19"/>
  <c r="S171" i="19"/>
  <c r="T171" i="19"/>
  <c r="V171" i="19"/>
  <c r="B172" i="19"/>
  <c r="C172" i="19"/>
  <c r="D172" i="19"/>
  <c r="E172" i="19"/>
  <c r="F172" i="19"/>
  <c r="G172" i="19"/>
  <c r="H172" i="19"/>
  <c r="I172" i="19"/>
  <c r="J172" i="19"/>
  <c r="K172" i="19"/>
  <c r="L172" i="19"/>
  <c r="M172" i="19"/>
  <c r="O172" i="19"/>
  <c r="Q172" i="19"/>
  <c r="R172" i="19"/>
  <c r="S172" i="19"/>
  <c r="T172" i="19"/>
  <c r="V172" i="19"/>
  <c r="B173" i="19"/>
  <c r="C173" i="19"/>
  <c r="D173" i="19"/>
  <c r="E173" i="19"/>
  <c r="F173" i="19"/>
  <c r="G173" i="19"/>
  <c r="H173" i="19"/>
  <c r="I173" i="19"/>
  <c r="J173" i="19"/>
  <c r="K173" i="19"/>
  <c r="L173" i="19"/>
  <c r="M173" i="19"/>
  <c r="O173" i="19"/>
  <c r="Q173" i="19"/>
  <c r="R173" i="19"/>
  <c r="S173" i="19"/>
  <c r="T173" i="19"/>
  <c r="V173" i="19"/>
  <c r="B174" i="19"/>
  <c r="C174" i="19"/>
  <c r="D174" i="19"/>
  <c r="E174" i="19"/>
  <c r="F174" i="19"/>
  <c r="G174" i="19"/>
  <c r="H174" i="19"/>
  <c r="I174" i="19"/>
  <c r="J174" i="19"/>
  <c r="K174" i="19"/>
  <c r="L174" i="19"/>
  <c r="M174" i="19"/>
  <c r="O174" i="19"/>
  <c r="Q174" i="19"/>
  <c r="R174" i="19"/>
  <c r="S174" i="19"/>
  <c r="T174" i="19"/>
  <c r="V174" i="19"/>
  <c r="B175" i="19"/>
  <c r="C175" i="19"/>
  <c r="D175" i="19"/>
  <c r="E175" i="19"/>
  <c r="F175" i="19"/>
  <c r="G175" i="19"/>
  <c r="H175" i="19"/>
  <c r="I175" i="19"/>
  <c r="J175" i="19"/>
  <c r="K175" i="19"/>
  <c r="L175" i="19"/>
  <c r="M175" i="19"/>
  <c r="O175" i="19"/>
  <c r="Q175" i="19"/>
  <c r="R175" i="19"/>
  <c r="S175" i="19"/>
  <c r="T175" i="19"/>
  <c r="V175" i="19"/>
  <c r="B176" i="19"/>
  <c r="C176" i="19"/>
  <c r="D176" i="19"/>
  <c r="E176" i="19"/>
  <c r="F176" i="19"/>
  <c r="G176" i="19"/>
  <c r="H176" i="19"/>
  <c r="I176" i="19"/>
  <c r="J176" i="19"/>
  <c r="K176" i="19"/>
  <c r="L176" i="19"/>
  <c r="M176" i="19"/>
  <c r="O176" i="19"/>
  <c r="Q176" i="19"/>
  <c r="R176" i="19"/>
  <c r="S176" i="19"/>
  <c r="T176" i="19"/>
  <c r="V176" i="19"/>
  <c r="B177" i="19"/>
  <c r="C177" i="19"/>
  <c r="D177" i="19"/>
  <c r="E177" i="19"/>
  <c r="F177" i="19"/>
  <c r="G177" i="19"/>
  <c r="H177" i="19"/>
  <c r="I177" i="19"/>
  <c r="J177" i="19"/>
  <c r="K177" i="19"/>
  <c r="L177" i="19"/>
  <c r="M177" i="19"/>
  <c r="O177" i="19"/>
  <c r="Q177" i="19"/>
  <c r="R177" i="19"/>
  <c r="S177" i="19"/>
  <c r="T177" i="19"/>
  <c r="V177" i="19"/>
  <c r="B178" i="19"/>
  <c r="C178" i="19"/>
  <c r="D178" i="19"/>
  <c r="E178" i="19"/>
  <c r="F178" i="19"/>
  <c r="G178" i="19"/>
  <c r="H178" i="19"/>
  <c r="I178" i="19"/>
  <c r="J178" i="19"/>
  <c r="K178" i="19"/>
  <c r="L178" i="19"/>
  <c r="M178" i="19"/>
  <c r="O178" i="19"/>
  <c r="Q178" i="19"/>
  <c r="R178" i="19"/>
  <c r="S178" i="19"/>
  <c r="T178" i="19"/>
  <c r="V178" i="19"/>
  <c r="B179" i="19"/>
  <c r="C179" i="19"/>
  <c r="D179" i="19"/>
  <c r="E179" i="19"/>
  <c r="F179" i="19"/>
  <c r="G179" i="19"/>
  <c r="H179" i="19"/>
  <c r="I179" i="19"/>
  <c r="J179" i="19"/>
  <c r="K179" i="19"/>
  <c r="L179" i="19"/>
  <c r="M179" i="19"/>
  <c r="O179" i="19"/>
  <c r="Q179" i="19"/>
  <c r="R179" i="19"/>
  <c r="S179" i="19"/>
  <c r="T179" i="19"/>
  <c r="V179" i="19"/>
  <c r="B180" i="19"/>
  <c r="C180" i="19"/>
  <c r="D180" i="19"/>
  <c r="E180" i="19"/>
  <c r="F180" i="19"/>
  <c r="G180" i="19"/>
  <c r="H180" i="19"/>
  <c r="I180" i="19"/>
  <c r="J180" i="19"/>
  <c r="K180" i="19"/>
  <c r="L180" i="19"/>
  <c r="M180" i="19"/>
  <c r="O180" i="19"/>
  <c r="Q180" i="19"/>
  <c r="R180" i="19"/>
  <c r="S180" i="19"/>
  <c r="T180" i="19"/>
  <c r="V180" i="19"/>
  <c r="Q181" i="19"/>
  <c r="R181" i="19"/>
  <c r="S181" i="19"/>
  <c r="T181" i="19"/>
  <c r="V181" i="19"/>
  <c r="B182" i="19"/>
  <c r="C182" i="19"/>
  <c r="D182" i="19"/>
  <c r="E182" i="19"/>
  <c r="F182" i="19"/>
  <c r="G182" i="19"/>
  <c r="H182" i="19"/>
  <c r="I182" i="19"/>
  <c r="J182" i="19"/>
  <c r="K182" i="19"/>
  <c r="L182" i="19"/>
  <c r="M182" i="19"/>
  <c r="O182" i="19"/>
  <c r="Q182" i="19"/>
  <c r="R182" i="19"/>
  <c r="S182" i="19"/>
  <c r="T182" i="19"/>
  <c r="V182" i="19"/>
  <c r="B184" i="19"/>
  <c r="C184" i="19"/>
  <c r="D184" i="19"/>
  <c r="E184" i="19"/>
  <c r="F184" i="19"/>
  <c r="G184" i="19"/>
  <c r="H184" i="19"/>
  <c r="I184" i="19"/>
  <c r="J184" i="19"/>
  <c r="K184" i="19"/>
  <c r="L184" i="19"/>
  <c r="M184" i="19"/>
  <c r="O184" i="19"/>
  <c r="Q184" i="19"/>
  <c r="R184" i="19"/>
  <c r="S184" i="19"/>
  <c r="T184" i="19"/>
  <c r="V184" i="19"/>
  <c r="B186" i="19"/>
  <c r="C186" i="19"/>
  <c r="D186" i="19"/>
  <c r="E186" i="19"/>
  <c r="F186" i="19"/>
  <c r="G186" i="19"/>
  <c r="H186" i="19"/>
  <c r="I186" i="19"/>
  <c r="J186" i="19"/>
  <c r="K186" i="19"/>
  <c r="L186" i="19"/>
  <c r="M186" i="19"/>
  <c r="O186" i="19"/>
  <c r="Q186" i="19"/>
  <c r="R186" i="19"/>
  <c r="S186" i="19"/>
  <c r="T186" i="19"/>
  <c r="V186" i="19"/>
  <c r="B188" i="19"/>
  <c r="C188" i="19"/>
  <c r="D188" i="19"/>
  <c r="E188" i="19"/>
  <c r="F188" i="19"/>
  <c r="G188" i="19"/>
  <c r="H188" i="19"/>
  <c r="I188" i="19"/>
  <c r="J188" i="19"/>
  <c r="K188" i="19"/>
  <c r="L188" i="19"/>
  <c r="M188" i="19"/>
  <c r="O188" i="19"/>
  <c r="Q188" i="19"/>
  <c r="R188" i="19"/>
  <c r="S188" i="19"/>
  <c r="T188" i="19"/>
  <c r="V188" i="19"/>
  <c r="B191" i="19"/>
  <c r="C191" i="19"/>
  <c r="D191" i="19"/>
  <c r="E191" i="19"/>
  <c r="F191" i="19"/>
  <c r="G191" i="19"/>
  <c r="H191" i="19"/>
  <c r="I191" i="19"/>
  <c r="J191" i="19"/>
  <c r="K191" i="19"/>
  <c r="L191" i="19"/>
  <c r="M191" i="19"/>
  <c r="O191" i="19"/>
  <c r="Q191" i="19"/>
  <c r="R191" i="19"/>
  <c r="S191" i="19"/>
  <c r="T191" i="19"/>
  <c r="V191" i="19"/>
  <c r="B192" i="19"/>
  <c r="C192" i="19"/>
  <c r="D192" i="19"/>
  <c r="E192" i="19"/>
  <c r="F192" i="19"/>
  <c r="G192" i="19"/>
  <c r="H192" i="19"/>
  <c r="I192" i="19"/>
  <c r="J192" i="19"/>
  <c r="K192" i="19"/>
  <c r="L192" i="19"/>
  <c r="M192" i="19"/>
  <c r="O192" i="19"/>
  <c r="Q192" i="19"/>
  <c r="R192" i="19"/>
  <c r="S192" i="19"/>
  <c r="T192" i="19"/>
  <c r="V192" i="19"/>
  <c r="B193" i="19"/>
  <c r="C193" i="19"/>
  <c r="D193" i="19"/>
  <c r="E193" i="19"/>
  <c r="F193" i="19"/>
  <c r="G193" i="19"/>
  <c r="H193" i="19"/>
  <c r="I193" i="19"/>
  <c r="J193" i="19"/>
  <c r="K193" i="19"/>
  <c r="L193" i="19"/>
  <c r="M193" i="19"/>
  <c r="O193" i="19"/>
  <c r="Q193" i="19"/>
  <c r="R193" i="19"/>
  <c r="S193" i="19"/>
  <c r="T193" i="19"/>
  <c r="V193" i="19"/>
  <c r="B194" i="19"/>
  <c r="C194" i="19"/>
  <c r="D194" i="19"/>
  <c r="E194" i="19"/>
  <c r="F194" i="19"/>
  <c r="G194" i="19"/>
  <c r="H194" i="19"/>
  <c r="I194" i="19"/>
  <c r="J194" i="19"/>
  <c r="K194" i="19"/>
  <c r="L194" i="19"/>
  <c r="M194" i="19"/>
  <c r="O194" i="19"/>
  <c r="Q194" i="19"/>
  <c r="R194" i="19"/>
  <c r="S194" i="19"/>
  <c r="T194" i="19"/>
  <c r="V194" i="19"/>
  <c r="B195" i="19"/>
  <c r="C195" i="19"/>
  <c r="D195" i="19"/>
  <c r="E195" i="19"/>
  <c r="F195" i="19"/>
  <c r="G195" i="19"/>
  <c r="H195" i="19"/>
  <c r="I195" i="19"/>
  <c r="J195" i="19"/>
  <c r="K195" i="19"/>
  <c r="L195" i="19"/>
  <c r="M195" i="19"/>
  <c r="O195" i="19"/>
  <c r="Q195" i="19"/>
  <c r="R195" i="19"/>
  <c r="S195" i="19"/>
  <c r="T195" i="19"/>
  <c r="V195" i="19"/>
  <c r="B196" i="19"/>
  <c r="C196" i="19"/>
  <c r="D196" i="19"/>
  <c r="E196" i="19"/>
  <c r="F196" i="19"/>
  <c r="G196" i="19"/>
  <c r="H196" i="19"/>
  <c r="I196" i="19"/>
  <c r="J196" i="19"/>
  <c r="K196" i="19"/>
  <c r="L196" i="19"/>
  <c r="M196" i="19"/>
  <c r="O196" i="19"/>
  <c r="Q196" i="19"/>
  <c r="R196" i="19"/>
  <c r="S196" i="19"/>
  <c r="T196" i="19"/>
  <c r="V196" i="19"/>
  <c r="B197" i="19"/>
  <c r="C197" i="19"/>
  <c r="D197" i="19"/>
  <c r="E197" i="19"/>
  <c r="F197" i="19"/>
  <c r="G197" i="19"/>
  <c r="H197" i="19"/>
  <c r="I197" i="19"/>
  <c r="J197" i="19"/>
  <c r="K197" i="19"/>
  <c r="L197" i="19"/>
  <c r="M197" i="19"/>
  <c r="O197" i="19"/>
  <c r="Q197" i="19"/>
  <c r="R197" i="19"/>
  <c r="S197" i="19"/>
  <c r="T197" i="19"/>
  <c r="V197" i="19"/>
  <c r="B198" i="19"/>
  <c r="C198" i="19"/>
  <c r="D198" i="19"/>
  <c r="E198" i="19"/>
  <c r="F198" i="19"/>
  <c r="G198" i="19"/>
  <c r="H198" i="19"/>
  <c r="I198" i="19"/>
  <c r="J198" i="19"/>
  <c r="K198" i="19"/>
  <c r="L198" i="19"/>
  <c r="M198" i="19"/>
  <c r="O198" i="19"/>
  <c r="Q198" i="19"/>
  <c r="R198" i="19"/>
  <c r="S198" i="19"/>
  <c r="T198" i="19"/>
  <c r="V198" i="19"/>
  <c r="B201" i="19"/>
  <c r="C201" i="19"/>
  <c r="D201" i="19"/>
  <c r="E201" i="19"/>
  <c r="F201" i="19"/>
  <c r="G201" i="19"/>
  <c r="H201" i="19"/>
  <c r="I201" i="19"/>
  <c r="J201" i="19"/>
  <c r="K201" i="19"/>
  <c r="L201" i="19"/>
  <c r="M201" i="19"/>
  <c r="O201" i="19"/>
  <c r="Q201" i="19"/>
  <c r="R201" i="19"/>
  <c r="S201" i="19"/>
  <c r="T201" i="19"/>
  <c r="V201" i="19"/>
  <c r="B202" i="19"/>
  <c r="C202" i="19"/>
  <c r="D202" i="19"/>
  <c r="E202" i="19"/>
  <c r="F202" i="19"/>
  <c r="G202" i="19"/>
  <c r="H202" i="19"/>
  <c r="I202" i="19"/>
  <c r="J202" i="19"/>
  <c r="K202" i="19"/>
  <c r="L202" i="19"/>
  <c r="M202" i="19"/>
  <c r="O202" i="19"/>
  <c r="Q202" i="19"/>
  <c r="R202" i="19"/>
  <c r="S202" i="19"/>
  <c r="T202" i="19"/>
  <c r="V202" i="19"/>
  <c r="B203" i="19"/>
  <c r="C203" i="19"/>
  <c r="D203" i="19"/>
  <c r="E203" i="19"/>
  <c r="F203" i="19"/>
  <c r="G203" i="19"/>
  <c r="H203" i="19"/>
  <c r="I203" i="19"/>
  <c r="J203" i="19"/>
  <c r="K203" i="19"/>
  <c r="L203" i="19"/>
  <c r="M203" i="19"/>
  <c r="O203" i="19"/>
  <c r="Q203" i="19"/>
  <c r="R203" i="19"/>
  <c r="S203" i="19"/>
  <c r="T203" i="19"/>
  <c r="V203" i="19"/>
  <c r="O204" i="19"/>
  <c r="Q204" i="19"/>
  <c r="R204" i="19"/>
  <c r="S204" i="19"/>
  <c r="T204" i="19"/>
  <c r="V204" i="19"/>
  <c r="B205" i="19"/>
  <c r="C205" i="19"/>
  <c r="D205" i="19"/>
  <c r="E205" i="19"/>
  <c r="F205" i="19"/>
  <c r="G205" i="19"/>
  <c r="H205" i="19"/>
  <c r="I205" i="19"/>
  <c r="J205" i="19"/>
  <c r="K205" i="19"/>
  <c r="L205" i="19"/>
  <c r="M205" i="19"/>
  <c r="O205" i="19"/>
  <c r="Q205" i="19"/>
  <c r="R205" i="19"/>
  <c r="S205" i="19"/>
  <c r="T205" i="19"/>
  <c r="V205" i="19"/>
  <c r="B207" i="19"/>
  <c r="C207" i="19"/>
  <c r="D207" i="19"/>
  <c r="E207" i="19"/>
  <c r="F207" i="19"/>
  <c r="G207" i="19"/>
  <c r="H207" i="19"/>
  <c r="I207" i="19"/>
  <c r="J207" i="19"/>
  <c r="K207" i="19"/>
  <c r="L207" i="19"/>
  <c r="M207" i="19"/>
  <c r="O207" i="19"/>
  <c r="Q207" i="19"/>
  <c r="R207" i="19"/>
  <c r="S207" i="19"/>
  <c r="T207" i="19"/>
  <c r="V207" i="19"/>
  <c r="A1" i="18"/>
  <c r="A2" i="18"/>
  <c r="A4" i="18"/>
  <c r="A5" i="18"/>
  <c r="A6" i="18"/>
  <c r="B9" i="18"/>
  <c r="C9" i="18"/>
  <c r="D9" i="18"/>
  <c r="F9" i="18"/>
  <c r="G9" i="18"/>
  <c r="H9" i="18"/>
  <c r="B11" i="18"/>
  <c r="C11" i="18"/>
  <c r="D11" i="18"/>
  <c r="H11" i="18"/>
  <c r="K11" i="18"/>
  <c r="L11" i="18"/>
  <c r="C15" i="18"/>
  <c r="D15" i="18"/>
  <c r="H15" i="18"/>
  <c r="K15" i="18"/>
  <c r="L15" i="18"/>
  <c r="C16" i="18"/>
  <c r="D16" i="18"/>
  <c r="H16" i="18"/>
  <c r="K16" i="18"/>
  <c r="L16" i="18"/>
  <c r="C17" i="18"/>
  <c r="D17" i="18"/>
  <c r="H17" i="18"/>
  <c r="K17" i="18"/>
  <c r="L17" i="18"/>
  <c r="C18" i="18"/>
  <c r="D18" i="18"/>
  <c r="H18" i="18"/>
  <c r="K18" i="18"/>
  <c r="L18" i="18"/>
  <c r="C19" i="18"/>
  <c r="D19" i="18"/>
  <c r="H19" i="18"/>
  <c r="K19" i="18"/>
  <c r="L19" i="18"/>
  <c r="C20" i="18"/>
  <c r="D20" i="18"/>
  <c r="H20" i="18"/>
  <c r="K20" i="18"/>
  <c r="L20" i="18"/>
  <c r="C21" i="18"/>
  <c r="D21" i="18"/>
  <c r="H21" i="18"/>
  <c r="K21" i="18"/>
  <c r="L21" i="18"/>
  <c r="C22" i="18"/>
  <c r="D22" i="18"/>
  <c r="H22" i="18"/>
  <c r="K22" i="18"/>
  <c r="L22" i="18"/>
  <c r="C23" i="18"/>
  <c r="D23" i="18"/>
  <c r="H23" i="18"/>
  <c r="K23" i="18"/>
  <c r="L23" i="18"/>
  <c r="C24" i="18"/>
  <c r="D24" i="18"/>
  <c r="H24" i="18"/>
  <c r="K24" i="18"/>
  <c r="L24" i="18"/>
  <c r="C25" i="18"/>
  <c r="D25" i="18"/>
  <c r="H25" i="18"/>
  <c r="K25" i="18"/>
  <c r="L25" i="18"/>
  <c r="C26" i="18"/>
  <c r="D26" i="18"/>
  <c r="H26" i="18"/>
  <c r="K26" i="18"/>
  <c r="L26" i="18"/>
  <c r="C27" i="18"/>
  <c r="D27" i="18"/>
  <c r="H27" i="18"/>
  <c r="K27" i="18"/>
  <c r="L27" i="18"/>
  <c r="C28" i="18"/>
  <c r="D28" i="18"/>
  <c r="H28" i="18"/>
  <c r="K28" i="18"/>
  <c r="L28" i="18"/>
  <c r="C29" i="18"/>
  <c r="D29" i="18"/>
  <c r="H29" i="18"/>
  <c r="K29" i="18"/>
  <c r="L29" i="18"/>
  <c r="C30" i="18"/>
  <c r="D30" i="18"/>
  <c r="H30" i="18"/>
  <c r="K30" i="18"/>
  <c r="L30" i="18"/>
  <c r="C31" i="18"/>
  <c r="D31" i="18"/>
  <c r="H31" i="18"/>
  <c r="K31" i="18"/>
  <c r="L31" i="18"/>
  <c r="C32" i="18"/>
  <c r="D32" i="18"/>
  <c r="H32" i="18"/>
  <c r="K32" i="18"/>
  <c r="L32" i="18"/>
  <c r="C33" i="18"/>
  <c r="D33" i="18"/>
  <c r="H33" i="18"/>
  <c r="K33" i="18"/>
  <c r="L33" i="18"/>
  <c r="C34" i="18"/>
  <c r="D34" i="18"/>
  <c r="H34" i="18"/>
  <c r="K34" i="18"/>
  <c r="L34" i="18"/>
  <c r="C35" i="18"/>
  <c r="D35" i="18"/>
  <c r="H35" i="18"/>
  <c r="K35" i="18"/>
  <c r="L35" i="18"/>
  <c r="C36" i="18"/>
  <c r="D36" i="18"/>
  <c r="H36" i="18"/>
  <c r="K36" i="18"/>
  <c r="L36" i="18"/>
  <c r="C37" i="18"/>
  <c r="D37" i="18"/>
  <c r="H37" i="18"/>
  <c r="K37" i="18"/>
  <c r="L37" i="18"/>
  <c r="C38" i="18"/>
  <c r="D38" i="18"/>
  <c r="H38" i="18"/>
  <c r="K38" i="18"/>
  <c r="L38" i="18"/>
  <c r="C39" i="18"/>
  <c r="D39" i="18"/>
  <c r="H39" i="18"/>
  <c r="K39" i="18"/>
  <c r="L39" i="18"/>
  <c r="C40" i="18"/>
  <c r="D40" i="18"/>
  <c r="H40" i="18"/>
  <c r="K40" i="18"/>
  <c r="L40" i="18"/>
  <c r="C41" i="18"/>
  <c r="D41" i="18"/>
  <c r="H41" i="18"/>
  <c r="K41" i="18"/>
  <c r="L41" i="18"/>
  <c r="B43" i="18"/>
  <c r="C43" i="18"/>
  <c r="D43" i="18"/>
  <c r="H43" i="18"/>
  <c r="K43" i="18"/>
  <c r="L43" i="18"/>
  <c r="D45" i="18"/>
  <c r="H45" i="18"/>
  <c r="K45" i="18"/>
  <c r="L45" i="18"/>
  <c r="D47" i="18"/>
  <c r="H47" i="18"/>
  <c r="K47" i="18"/>
  <c r="L47" i="18"/>
  <c r="B49" i="18"/>
  <c r="C49" i="18"/>
  <c r="D49" i="18"/>
  <c r="H49" i="18"/>
  <c r="K49" i="18"/>
  <c r="L49" i="18"/>
  <c r="D52" i="18"/>
  <c r="H52" i="18"/>
  <c r="K52" i="18"/>
  <c r="L52" i="18"/>
  <c r="D53" i="18"/>
  <c r="H53" i="18"/>
  <c r="K53" i="18"/>
  <c r="L53" i="18"/>
  <c r="D54" i="18"/>
  <c r="H54" i="18"/>
  <c r="K54" i="18"/>
  <c r="L54" i="18"/>
  <c r="D55" i="18"/>
  <c r="H55" i="18"/>
  <c r="K55" i="18"/>
  <c r="L55" i="18"/>
  <c r="D56" i="18"/>
  <c r="H56" i="18"/>
  <c r="K56" i="18"/>
  <c r="L56" i="18"/>
  <c r="D57" i="18"/>
  <c r="H57" i="18"/>
  <c r="K57" i="18"/>
  <c r="L57" i="18"/>
  <c r="D58" i="18"/>
  <c r="H58" i="18"/>
  <c r="K58" i="18"/>
  <c r="L58" i="18"/>
  <c r="B59" i="18"/>
  <c r="C59" i="18"/>
  <c r="D59" i="18"/>
  <c r="H59" i="18"/>
  <c r="K59" i="18"/>
  <c r="L59" i="18"/>
  <c r="D62" i="18"/>
  <c r="H62" i="18"/>
  <c r="K62" i="18"/>
  <c r="L62" i="18"/>
  <c r="D63" i="18"/>
  <c r="H63" i="18"/>
  <c r="K63" i="18"/>
  <c r="L63" i="18"/>
  <c r="D64" i="18"/>
  <c r="H64" i="18"/>
  <c r="K64" i="18"/>
  <c r="L64" i="18"/>
  <c r="D65" i="18"/>
  <c r="H65" i="18"/>
  <c r="K65" i="18"/>
  <c r="L65" i="18"/>
  <c r="B66" i="18"/>
  <c r="C66" i="18"/>
  <c r="D66" i="18"/>
  <c r="H66" i="18"/>
  <c r="K66" i="18"/>
  <c r="L66" i="18"/>
  <c r="B68" i="18"/>
  <c r="C68" i="18"/>
  <c r="D68" i="18"/>
  <c r="H68" i="18"/>
  <c r="K68" i="18"/>
  <c r="L68" i="18"/>
  <c r="A1" i="20"/>
  <c r="A4" i="20"/>
  <c r="A5" i="20"/>
  <c r="A6" i="20"/>
  <c r="B10" i="20"/>
  <c r="C10" i="20"/>
  <c r="D10" i="20"/>
  <c r="E10" i="20"/>
  <c r="F10" i="20"/>
  <c r="G10" i="20"/>
  <c r="H10" i="20"/>
  <c r="I10" i="20"/>
  <c r="J10" i="20"/>
  <c r="K10" i="20"/>
  <c r="L10" i="20"/>
  <c r="M10" i="20"/>
  <c r="B14" i="20"/>
  <c r="C14" i="20"/>
  <c r="D14" i="20"/>
  <c r="E14" i="20"/>
  <c r="F14" i="20"/>
  <c r="G14" i="20"/>
  <c r="H14" i="20"/>
  <c r="I14" i="20"/>
  <c r="J14" i="20"/>
  <c r="K14" i="20"/>
  <c r="L14" i="20"/>
  <c r="M14" i="20"/>
  <c r="B15" i="20"/>
  <c r="C15" i="20"/>
  <c r="D15" i="20"/>
  <c r="E15" i="20"/>
  <c r="F15" i="20"/>
  <c r="G15" i="20"/>
  <c r="H15" i="20"/>
  <c r="I15" i="20"/>
  <c r="J15" i="20"/>
  <c r="K15" i="20"/>
  <c r="L15" i="20"/>
  <c r="M15" i="20"/>
  <c r="B16" i="20"/>
  <c r="C16" i="20"/>
  <c r="D16" i="20"/>
  <c r="E16" i="20"/>
  <c r="F16" i="20"/>
  <c r="G16" i="20"/>
  <c r="H16" i="20"/>
  <c r="I16" i="20"/>
  <c r="J16" i="20"/>
  <c r="K16" i="20"/>
  <c r="L16" i="20"/>
  <c r="M16" i="20"/>
  <c r="B17" i="20"/>
  <c r="C17" i="20"/>
  <c r="D17" i="20"/>
  <c r="E17" i="20"/>
  <c r="F17" i="20"/>
  <c r="G17" i="20"/>
  <c r="H17" i="20"/>
  <c r="I17" i="20"/>
  <c r="J17" i="20"/>
  <c r="K17" i="20"/>
  <c r="L17" i="20"/>
  <c r="M17" i="20"/>
  <c r="B18" i="20"/>
  <c r="C18" i="20"/>
  <c r="D18" i="20"/>
  <c r="E18" i="20"/>
  <c r="F18" i="20"/>
  <c r="G18" i="20"/>
  <c r="H18" i="20"/>
  <c r="I18" i="20"/>
  <c r="J18" i="20"/>
  <c r="K18" i="20"/>
  <c r="L18" i="20"/>
  <c r="M18" i="20"/>
  <c r="B19" i="20"/>
  <c r="C19" i="20"/>
  <c r="D19" i="20"/>
  <c r="E19" i="20"/>
  <c r="F19" i="20"/>
  <c r="G19" i="20"/>
  <c r="H19" i="20"/>
  <c r="I19" i="20"/>
  <c r="J19" i="20"/>
  <c r="K19" i="20"/>
  <c r="L19" i="20"/>
  <c r="M19" i="20"/>
  <c r="B20" i="20"/>
  <c r="C20" i="20"/>
  <c r="D20" i="20"/>
  <c r="E20" i="20"/>
  <c r="F20" i="20"/>
  <c r="G20" i="20"/>
  <c r="H20" i="20"/>
  <c r="I20" i="20"/>
  <c r="J20" i="20"/>
  <c r="K20" i="20"/>
  <c r="L20" i="20"/>
  <c r="M20" i="20"/>
  <c r="B21" i="20"/>
  <c r="C21" i="20"/>
  <c r="D21" i="20"/>
  <c r="E21" i="20"/>
  <c r="F21" i="20"/>
  <c r="G21" i="20"/>
  <c r="H21" i="20"/>
  <c r="I21" i="20"/>
  <c r="J21" i="20"/>
  <c r="K21" i="20"/>
  <c r="L21" i="20"/>
  <c r="M21" i="20"/>
  <c r="B22" i="20"/>
  <c r="C22" i="20"/>
  <c r="D22" i="20"/>
  <c r="E22" i="20"/>
  <c r="F22" i="20"/>
  <c r="G22" i="20"/>
  <c r="H22" i="20"/>
  <c r="I22" i="20"/>
  <c r="J22" i="20"/>
  <c r="K22" i="20"/>
  <c r="L22" i="20"/>
  <c r="M22" i="20"/>
  <c r="B23" i="20"/>
  <c r="C23" i="20"/>
  <c r="D23" i="20"/>
  <c r="E23" i="20"/>
  <c r="F23" i="20"/>
  <c r="G23" i="20"/>
  <c r="H23" i="20"/>
  <c r="I23" i="20"/>
  <c r="J23" i="20"/>
  <c r="K23" i="20"/>
  <c r="L23" i="20"/>
  <c r="M23" i="20"/>
  <c r="B24" i="20"/>
  <c r="C24" i="20"/>
  <c r="D24" i="20"/>
  <c r="E24" i="20"/>
  <c r="F24" i="20"/>
  <c r="G24" i="20"/>
  <c r="H24" i="20"/>
  <c r="I24" i="20"/>
  <c r="J24" i="20"/>
  <c r="K24" i="20"/>
  <c r="L24" i="20"/>
  <c r="M24" i="20"/>
  <c r="B25" i="20"/>
  <c r="C25" i="20"/>
  <c r="D25" i="20"/>
  <c r="E25" i="20"/>
  <c r="F25" i="20"/>
  <c r="G25" i="20"/>
  <c r="H25" i="20"/>
  <c r="I25" i="20"/>
  <c r="J25" i="20"/>
  <c r="K25" i="20"/>
  <c r="L25" i="20"/>
  <c r="M25" i="20"/>
  <c r="B26" i="20"/>
  <c r="C26" i="20"/>
  <c r="D26" i="20"/>
  <c r="E26" i="20"/>
  <c r="F26" i="20"/>
  <c r="G26" i="20"/>
  <c r="H26" i="20"/>
  <c r="I26" i="20"/>
  <c r="J26" i="20"/>
  <c r="K26" i="20"/>
  <c r="L26" i="20"/>
  <c r="M26" i="20"/>
  <c r="B27" i="20"/>
  <c r="C27" i="20"/>
  <c r="D27" i="20"/>
  <c r="E27" i="20"/>
  <c r="F27" i="20"/>
  <c r="G27" i="20"/>
  <c r="H27" i="20"/>
  <c r="I27" i="20"/>
  <c r="J27" i="20"/>
  <c r="K27" i="20"/>
  <c r="L27" i="20"/>
  <c r="M27" i="20"/>
  <c r="B28" i="20"/>
  <c r="C28" i="20"/>
  <c r="D28" i="20"/>
  <c r="E28" i="20"/>
  <c r="F28" i="20"/>
  <c r="G28" i="20"/>
  <c r="H28" i="20"/>
  <c r="I28" i="20"/>
  <c r="J28" i="20"/>
  <c r="K28" i="20"/>
  <c r="L28" i="20"/>
  <c r="M28" i="20"/>
  <c r="B29" i="20"/>
  <c r="C29" i="20"/>
  <c r="D29" i="20"/>
  <c r="E29" i="20"/>
  <c r="F29" i="20"/>
  <c r="G29" i="20"/>
  <c r="H29" i="20"/>
  <c r="I29" i="20"/>
  <c r="J29" i="20"/>
  <c r="K29" i="20"/>
  <c r="L29" i="20"/>
  <c r="M29" i="20"/>
  <c r="B30" i="20"/>
  <c r="C30" i="20"/>
  <c r="D30" i="20"/>
  <c r="E30" i="20"/>
  <c r="F30" i="20"/>
  <c r="G30" i="20"/>
  <c r="H30" i="20"/>
  <c r="I30" i="20"/>
  <c r="J30" i="20"/>
  <c r="K30" i="20"/>
  <c r="L30" i="20"/>
  <c r="M30" i="20"/>
  <c r="B31" i="20"/>
  <c r="C31" i="20"/>
  <c r="D31" i="20"/>
  <c r="E31" i="20"/>
  <c r="F31" i="20"/>
  <c r="G31" i="20"/>
  <c r="H31" i="20"/>
  <c r="I31" i="20"/>
  <c r="J31" i="20"/>
  <c r="K31" i="20"/>
  <c r="L31" i="20"/>
  <c r="M31" i="20"/>
  <c r="B32" i="20"/>
  <c r="C32" i="20"/>
  <c r="D32" i="20"/>
  <c r="E32" i="20"/>
  <c r="F32" i="20"/>
  <c r="G32" i="20"/>
  <c r="H32" i="20"/>
  <c r="I32" i="20"/>
  <c r="J32" i="20"/>
  <c r="K32" i="20"/>
  <c r="L32" i="20"/>
  <c r="M32" i="20"/>
  <c r="B33" i="20"/>
  <c r="C33" i="20"/>
  <c r="D33" i="20"/>
  <c r="E33" i="20"/>
  <c r="F33" i="20"/>
  <c r="G33" i="20"/>
  <c r="H33" i="20"/>
  <c r="I33" i="20"/>
  <c r="J33" i="20"/>
  <c r="K33" i="20"/>
  <c r="L33" i="20"/>
  <c r="M33" i="20"/>
  <c r="B34" i="20"/>
  <c r="C34" i="20"/>
  <c r="D34" i="20"/>
  <c r="E34" i="20"/>
  <c r="F34" i="20"/>
  <c r="G34" i="20"/>
  <c r="H34" i="20"/>
  <c r="I34" i="20"/>
  <c r="J34" i="20"/>
  <c r="K34" i="20"/>
  <c r="L34" i="20"/>
  <c r="M34" i="20"/>
  <c r="B35" i="20"/>
  <c r="C35" i="20"/>
  <c r="D35" i="20"/>
  <c r="E35" i="20"/>
  <c r="F35" i="20"/>
  <c r="G35" i="20"/>
  <c r="H35" i="20"/>
  <c r="I35" i="20"/>
  <c r="J35" i="20"/>
  <c r="K35" i="20"/>
  <c r="L35" i="20"/>
  <c r="M35" i="20"/>
  <c r="B36" i="20"/>
  <c r="C36" i="20"/>
  <c r="D36" i="20"/>
  <c r="E36" i="20"/>
  <c r="F36" i="20"/>
  <c r="G36" i="20"/>
  <c r="H36" i="20"/>
  <c r="I36" i="20"/>
  <c r="J36" i="20"/>
  <c r="K36" i="20"/>
  <c r="L36" i="20"/>
  <c r="M36" i="20"/>
  <c r="B37" i="20"/>
  <c r="C37" i="20"/>
  <c r="D37" i="20"/>
  <c r="E37" i="20"/>
  <c r="F37" i="20"/>
  <c r="G37" i="20"/>
  <c r="H37" i="20"/>
  <c r="I37" i="20"/>
  <c r="J37" i="20"/>
  <c r="K37" i="20"/>
  <c r="L37" i="20"/>
  <c r="M37" i="20"/>
  <c r="B38" i="20"/>
  <c r="C38" i="20"/>
  <c r="D38" i="20"/>
  <c r="E38" i="20"/>
  <c r="F38" i="20"/>
  <c r="G38" i="20"/>
  <c r="H38" i="20"/>
  <c r="I38" i="20"/>
  <c r="J38" i="20"/>
  <c r="K38" i="20"/>
  <c r="L38" i="20"/>
  <c r="M38" i="20"/>
  <c r="B39" i="20"/>
  <c r="C39" i="20"/>
  <c r="D39" i="20"/>
  <c r="E39" i="20"/>
  <c r="F39" i="20"/>
  <c r="G39" i="20"/>
  <c r="H39" i="20"/>
  <c r="I39" i="20"/>
  <c r="J39" i="20"/>
  <c r="K39" i="20"/>
  <c r="L39" i="20"/>
  <c r="M39" i="20"/>
  <c r="B40" i="20"/>
  <c r="C40" i="20"/>
  <c r="D40" i="20"/>
  <c r="E40" i="20"/>
  <c r="F40" i="20"/>
  <c r="G40" i="20"/>
  <c r="H40" i="20"/>
  <c r="I40" i="20"/>
  <c r="J40" i="20"/>
  <c r="K40" i="20"/>
  <c r="L40" i="20"/>
  <c r="M40" i="20"/>
  <c r="B42" i="20"/>
  <c r="C42" i="20"/>
  <c r="D42" i="20"/>
  <c r="E42" i="20"/>
  <c r="F42" i="20"/>
  <c r="G42" i="20"/>
  <c r="H42" i="20"/>
  <c r="I42" i="20"/>
  <c r="J42" i="20"/>
  <c r="K42" i="20"/>
  <c r="L42" i="20"/>
  <c r="M42" i="20"/>
  <c r="B44" i="20"/>
  <c r="C44" i="20"/>
  <c r="D44" i="20"/>
  <c r="E44" i="20"/>
  <c r="F44" i="20"/>
  <c r="G44" i="20"/>
  <c r="H44" i="20"/>
  <c r="I44" i="20"/>
  <c r="J44" i="20"/>
  <c r="K44" i="20"/>
  <c r="L44" i="20"/>
  <c r="M44" i="20"/>
  <c r="B46" i="20"/>
  <c r="C46" i="20"/>
  <c r="D46" i="20"/>
  <c r="E46" i="20"/>
  <c r="F46" i="20"/>
  <c r="G46" i="20"/>
  <c r="H46" i="20"/>
  <c r="I46" i="20"/>
  <c r="J46" i="20"/>
  <c r="K46" i="20"/>
  <c r="L46" i="20"/>
  <c r="M46" i="20"/>
  <c r="B48" i="20"/>
  <c r="C48" i="20"/>
  <c r="D48" i="20"/>
  <c r="E48" i="20"/>
  <c r="F48" i="20"/>
  <c r="G48" i="20"/>
  <c r="H48" i="20"/>
  <c r="I48" i="20"/>
  <c r="J48" i="20"/>
  <c r="K48" i="20"/>
  <c r="L48" i="20"/>
  <c r="M48" i="20"/>
  <c r="B51" i="20"/>
  <c r="C51" i="20"/>
  <c r="D51" i="20"/>
  <c r="E51" i="20"/>
  <c r="F51" i="20"/>
  <c r="G51" i="20"/>
  <c r="H51" i="20"/>
  <c r="I51" i="20"/>
  <c r="J51" i="20"/>
  <c r="K51" i="20"/>
  <c r="L51" i="20"/>
  <c r="M51" i="20"/>
  <c r="B52" i="20"/>
  <c r="C52" i="20"/>
  <c r="D52" i="20"/>
  <c r="E52" i="20"/>
  <c r="F52" i="20"/>
  <c r="G52" i="20"/>
  <c r="H52" i="20"/>
  <c r="I52" i="20"/>
  <c r="J52" i="20"/>
  <c r="K52" i="20"/>
  <c r="L52" i="20"/>
  <c r="M52" i="20"/>
  <c r="B53" i="20"/>
  <c r="C53" i="20"/>
  <c r="D53" i="20"/>
  <c r="E53" i="20"/>
  <c r="F53" i="20"/>
  <c r="G53" i="20"/>
  <c r="H53" i="20"/>
  <c r="I53" i="20"/>
  <c r="J53" i="20"/>
  <c r="K53" i="20"/>
  <c r="L53" i="20"/>
  <c r="M53" i="20"/>
  <c r="B54" i="20"/>
  <c r="C54" i="20"/>
  <c r="D54" i="20"/>
  <c r="E54" i="20"/>
  <c r="F54" i="20"/>
  <c r="G54" i="20"/>
  <c r="H54" i="20"/>
  <c r="I54" i="20"/>
  <c r="J54" i="20"/>
  <c r="K54" i="20"/>
  <c r="L54" i="20"/>
  <c r="M54" i="20"/>
  <c r="B55" i="20"/>
  <c r="C55" i="20"/>
  <c r="D55" i="20"/>
  <c r="E55" i="20"/>
  <c r="F55" i="20"/>
  <c r="G55" i="20"/>
  <c r="H55" i="20"/>
  <c r="I55" i="20"/>
  <c r="J55" i="20"/>
  <c r="K55" i="20"/>
  <c r="L55" i="20"/>
  <c r="M55" i="20"/>
  <c r="B56" i="20"/>
  <c r="C56" i="20"/>
  <c r="D56" i="20"/>
  <c r="E56" i="20"/>
  <c r="F56" i="20"/>
  <c r="G56" i="20"/>
  <c r="H56" i="20"/>
  <c r="I56" i="20"/>
  <c r="J56" i="20"/>
  <c r="K56" i="20"/>
  <c r="L56" i="20"/>
  <c r="M56" i="20"/>
  <c r="B57" i="20"/>
  <c r="C57" i="20"/>
  <c r="D57" i="20"/>
  <c r="E57" i="20"/>
  <c r="F57" i="20"/>
  <c r="G57" i="20"/>
  <c r="H57" i="20"/>
  <c r="I57" i="20"/>
  <c r="J57" i="20"/>
  <c r="K57" i="20"/>
  <c r="L57" i="20"/>
  <c r="M57" i="20"/>
  <c r="B58" i="20"/>
  <c r="C58" i="20"/>
  <c r="D58" i="20"/>
  <c r="E58" i="20"/>
  <c r="F58" i="20"/>
  <c r="G58" i="20"/>
  <c r="H58" i="20"/>
  <c r="I58" i="20"/>
  <c r="J58" i="20"/>
  <c r="K58" i="20"/>
  <c r="L58" i="20"/>
  <c r="M58" i="20"/>
  <c r="B61" i="20"/>
  <c r="C61" i="20"/>
  <c r="D61" i="20"/>
  <c r="E61" i="20"/>
  <c r="F61" i="20"/>
  <c r="G61" i="20"/>
  <c r="H61" i="20"/>
  <c r="I61" i="20"/>
  <c r="J61" i="20"/>
  <c r="K61" i="20"/>
  <c r="L61" i="20"/>
  <c r="M61" i="20"/>
  <c r="B62" i="20"/>
  <c r="C62" i="20"/>
  <c r="D62" i="20"/>
  <c r="E62" i="20"/>
  <c r="F62" i="20"/>
  <c r="G62" i="20"/>
  <c r="H62" i="20"/>
  <c r="I62" i="20"/>
  <c r="J62" i="20"/>
  <c r="K62" i="20"/>
  <c r="L62" i="20"/>
  <c r="M62" i="20"/>
  <c r="B63" i="20"/>
  <c r="C63" i="20"/>
  <c r="D63" i="20"/>
  <c r="E63" i="20"/>
  <c r="F63" i="20"/>
  <c r="G63" i="20"/>
  <c r="H63" i="20"/>
  <c r="I63" i="20"/>
  <c r="J63" i="20"/>
  <c r="K63" i="20"/>
  <c r="L63" i="20"/>
  <c r="M63" i="20"/>
  <c r="B64" i="20"/>
  <c r="C64" i="20"/>
  <c r="D64" i="20"/>
  <c r="E64" i="20"/>
  <c r="F64" i="20"/>
  <c r="G64" i="20"/>
  <c r="H64" i="20"/>
  <c r="I64" i="20"/>
  <c r="J64" i="20"/>
  <c r="K64" i="20"/>
  <c r="L64" i="20"/>
  <c r="M64" i="20"/>
  <c r="B65" i="20"/>
  <c r="C65" i="20"/>
  <c r="D65" i="20"/>
  <c r="E65" i="20"/>
  <c r="F65" i="20"/>
  <c r="G65" i="20"/>
  <c r="H65" i="20"/>
  <c r="I65" i="20"/>
  <c r="J65" i="20"/>
  <c r="K65" i="20"/>
  <c r="L65" i="20"/>
  <c r="M65" i="20"/>
  <c r="B67" i="20"/>
  <c r="C67" i="20"/>
  <c r="D67" i="20"/>
  <c r="E67" i="20"/>
  <c r="F67" i="20"/>
  <c r="G67" i="20"/>
  <c r="H67" i="20"/>
  <c r="I67" i="20"/>
  <c r="J67" i="20"/>
  <c r="K67" i="20"/>
  <c r="L67" i="20"/>
  <c r="M67" i="20"/>
  <c r="A71" i="20"/>
  <c r="A72" i="20"/>
  <c r="A74" i="20"/>
  <c r="A75" i="20"/>
  <c r="A76" i="20"/>
  <c r="B80" i="20"/>
  <c r="C80" i="20"/>
  <c r="D80" i="20"/>
  <c r="E80" i="20"/>
  <c r="F80" i="20"/>
  <c r="G80" i="20"/>
  <c r="H80" i="20"/>
  <c r="I80" i="20"/>
  <c r="J80" i="20"/>
  <c r="K80" i="20"/>
  <c r="L80" i="20"/>
  <c r="M80" i="20"/>
  <c r="B84" i="20"/>
  <c r="C84" i="20"/>
  <c r="D84" i="20"/>
  <c r="E84" i="20"/>
  <c r="F84" i="20"/>
  <c r="G84" i="20"/>
  <c r="H84" i="20"/>
  <c r="I84" i="20"/>
  <c r="J84" i="20"/>
  <c r="K84" i="20"/>
  <c r="L84" i="20"/>
  <c r="M84" i="20"/>
  <c r="B85" i="20"/>
  <c r="C85" i="20"/>
  <c r="D85" i="20"/>
  <c r="E85" i="20"/>
  <c r="F85" i="20"/>
  <c r="G85" i="20"/>
  <c r="H85" i="20"/>
  <c r="I85" i="20"/>
  <c r="J85" i="20"/>
  <c r="K85" i="20"/>
  <c r="L85" i="20"/>
  <c r="M85" i="20"/>
  <c r="B86" i="20"/>
  <c r="C86" i="20"/>
  <c r="D86" i="20"/>
  <c r="E86" i="20"/>
  <c r="F86" i="20"/>
  <c r="G86" i="20"/>
  <c r="H86" i="20"/>
  <c r="I86" i="20"/>
  <c r="J86" i="20"/>
  <c r="K86" i="20"/>
  <c r="L86" i="20"/>
  <c r="M86" i="20"/>
  <c r="B87" i="20"/>
  <c r="C87" i="20"/>
  <c r="D87" i="20"/>
  <c r="E87" i="20"/>
  <c r="F87" i="20"/>
  <c r="G87" i="20"/>
  <c r="H87" i="20"/>
  <c r="I87" i="20"/>
  <c r="J87" i="20"/>
  <c r="K87" i="20"/>
  <c r="L87" i="20"/>
  <c r="M87" i="20"/>
  <c r="B88" i="20"/>
  <c r="C88" i="20"/>
  <c r="D88" i="20"/>
  <c r="E88" i="20"/>
  <c r="F88" i="20"/>
  <c r="G88" i="20"/>
  <c r="H88" i="20"/>
  <c r="I88" i="20"/>
  <c r="J88" i="20"/>
  <c r="K88" i="20"/>
  <c r="L88" i="20"/>
  <c r="M88" i="20"/>
  <c r="B89" i="20"/>
  <c r="C89" i="20"/>
  <c r="D89" i="20"/>
  <c r="E89" i="20"/>
  <c r="F89" i="20"/>
  <c r="G89" i="20"/>
  <c r="H89" i="20"/>
  <c r="I89" i="20"/>
  <c r="J89" i="20"/>
  <c r="K89" i="20"/>
  <c r="L89" i="20"/>
  <c r="M89" i="20"/>
  <c r="B90" i="20"/>
  <c r="C90" i="20"/>
  <c r="D90" i="20"/>
  <c r="E90" i="20"/>
  <c r="F90" i="20"/>
  <c r="G90" i="20"/>
  <c r="H90" i="20"/>
  <c r="I90" i="20"/>
  <c r="J90" i="20"/>
  <c r="K90" i="20"/>
  <c r="L90" i="20"/>
  <c r="M90" i="20"/>
  <c r="B91" i="20"/>
  <c r="C91" i="20"/>
  <c r="D91" i="20"/>
  <c r="E91" i="20"/>
  <c r="F91" i="20"/>
  <c r="G91" i="20"/>
  <c r="H91" i="20"/>
  <c r="I91" i="20"/>
  <c r="J91" i="20"/>
  <c r="K91" i="20"/>
  <c r="L91" i="20"/>
  <c r="M91" i="20"/>
  <c r="B92" i="20"/>
  <c r="C92" i="20"/>
  <c r="D92" i="20"/>
  <c r="E92" i="20"/>
  <c r="F92" i="20"/>
  <c r="G92" i="20"/>
  <c r="H92" i="20"/>
  <c r="I92" i="20"/>
  <c r="J92" i="20"/>
  <c r="K92" i="20"/>
  <c r="L92" i="20"/>
  <c r="M92" i="20"/>
  <c r="B93" i="20"/>
  <c r="C93" i="20"/>
  <c r="D93" i="20"/>
  <c r="E93" i="20"/>
  <c r="F93" i="20"/>
  <c r="G93" i="20"/>
  <c r="H93" i="20"/>
  <c r="I93" i="20"/>
  <c r="J93" i="20"/>
  <c r="K93" i="20"/>
  <c r="L93" i="20"/>
  <c r="M93" i="20"/>
  <c r="B94" i="20"/>
  <c r="C94" i="20"/>
  <c r="D94" i="20"/>
  <c r="E94" i="20"/>
  <c r="F94" i="20"/>
  <c r="G94" i="20"/>
  <c r="H94" i="20"/>
  <c r="I94" i="20"/>
  <c r="J94" i="20"/>
  <c r="K94" i="20"/>
  <c r="L94" i="20"/>
  <c r="M94" i="20"/>
  <c r="B95" i="20"/>
  <c r="C95" i="20"/>
  <c r="D95" i="20"/>
  <c r="E95" i="20"/>
  <c r="F95" i="20"/>
  <c r="G95" i="20"/>
  <c r="H95" i="20"/>
  <c r="I95" i="20"/>
  <c r="J95" i="20"/>
  <c r="K95" i="20"/>
  <c r="L95" i="20"/>
  <c r="M95" i="20"/>
  <c r="B96" i="20"/>
  <c r="C96" i="20"/>
  <c r="D96" i="20"/>
  <c r="E96" i="20"/>
  <c r="F96" i="20"/>
  <c r="G96" i="20"/>
  <c r="H96" i="20"/>
  <c r="I96" i="20"/>
  <c r="J96" i="20"/>
  <c r="K96" i="20"/>
  <c r="L96" i="20"/>
  <c r="M96" i="20"/>
  <c r="B97" i="20"/>
  <c r="C97" i="20"/>
  <c r="D97" i="20"/>
  <c r="E97" i="20"/>
  <c r="F97" i="20"/>
  <c r="G97" i="20"/>
  <c r="H97" i="20"/>
  <c r="I97" i="20"/>
  <c r="J97" i="20"/>
  <c r="K97" i="20"/>
  <c r="L97" i="20"/>
  <c r="M97" i="20"/>
  <c r="B98" i="20"/>
  <c r="C98" i="20"/>
  <c r="D98" i="20"/>
  <c r="E98" i="20"/>
  <c r="F98" i="20"/>
  <c r="G98" i="20"/>
  <c r="H98" i="20"/>
  <c r="I98" i="20"/>
  <c r="J98" i="20"/>
  <c r="K98" i="20"/>
  <c r="L98" i="20"/>
  <c r="M98" i="20"/>
  <c r="B99" i="20"/>
  <c r="C99" i="20"/>
  <c r="D99" i="20"/>
  <c r="E99" i="20"/>
  <c r="F99" i="20"/>
  <c r="G99" i="20"/>
  <c r="H99" i="20"/>
  <c r="I99" i="20"/>
  <c r="J99" i="20"/>
  <c r="K99" i="20"/>
  <c r="L99" i="20"/>
  <c r="M99" i="20"/>
  <c r="B100" i="20"/>
  <c r="C100" i="20"/>
  <c r="D100" i="20"/>
  <c r="E100" i="20"/>
  <c r="F100" i="20"/>
  <c r="G100" i="20"/>
  <c r="H100" i="20"/>
  <c r="I100" i="20"/>
  <c r="J100" i="20"/>
  <c r="K100" i="20"/>
  <c r="L100" i="20"/>
  <c r="M100" i="20"/>
  <c r="B101" i="20"/>
  <c r="C101" i="20"/>
  <c r="D101" i="20"/>
  <c r="E101" i="20"/>
  <c r="F101" i="20"/>
  <c r="G101" i="20"/>
  <c r="H101" i="20"/>
  <c r="I101" i="20"/>
  <c r="J101" i="20"/>
  <c r="K101" i="20"/>
  <c r="L101" i="20"/>
  <c r="M101" i="20"/>
  <c r="B102" i="20"/>
  <c r="C102" i="20"/>
  <c r="D102" i="20"/>
  <c r="E102" i="20"/>
  <c r="F102" i="20"/>
  <c r="G102" i="20"/>
  <c r="H102" i="20"/>
  <c r="I102" i="20"/>
  <c r="J102" i="20"/>
  <c r="K102" i="20"/>
  <c r="L102" i="20"/>
  <c r="M102" i="20"/>
  <c r="B103" i="20"/>
  <c r="C103" i="20"/>
  <c r="D103" i="20"/>
  <c r="E103" i="20"/>
  <c r="F103" i="20"/>
  <c r="G103" i="20"/>
  <c r="H103" i="20"/>
  <c r="I103" i="20"/>
  <c r="J103" i="20"/>
  <c r="K103" i="20"/>
  <c r="L103" i="20"/>
  <c r="M103" i="20"/>
  <c r="B104" i="20"/>
  <c r="C104" i="20"/>
  <c r="D104" i="20"/>
  <c r="E104" i="20"/>
  <c r="F104" i="20"/>
  <c r="G104" i="20"/>
  <c r="H104" i="20"/>
  <c r="I104" i="20"/>
  <c r="J104" i="20"/>
  <c r="K104" i="20"/>
  <c r="L104" i="20"/>
  <c r="M104" i="20"/>
  <c r="B105" i="20"/>
  <c r="C105" i="20"/>
  <c r="D105" i="20"/>
  <c r="E105" i="20"/>
  <c r="F105" i="20"/>
  <c r="G105" i="20"/>
  <c r="H105" i="20"/>
  <c r="I105" i="20"/>
  <c r="J105" i="20"/>
  <c r="K105" i="20"/>
  <c r="L105" i="20"/>
  <c r="M105" i="20"/>
  <c r="B106" i="20"/>
  <c r="C106" i="20"/>
  <c r="D106" i="20"/>
  <c r="E106" i="20"/>
  <c r="F106" i="20"/>
  <c r="G106" i="20"/>
  <c r="H106" i="20"/>
  <c r="I106" i="20"/>
  <c r="J106" i="20"/>
  <c r="K106" i="20"/>
  <c r="L106" i="20"/>
  <c r="M106" i="20"/>
  <c r="B107" i="20"/>
  <c r="C107" i="20"/>
  <c r="D107" i="20"/>
  <c r="E107" i="20"/>
  <c r="F107" i="20"/>
  <c r="G107" i="20"/>
  <c r="H107" i="20"/>
  <c r="I107" i="20"/>
  <c r="J107" i="20"/>
  <c r="K107" i="20"/>
  <c r="L107" i="20"/>
  <c r="M107" i="20"/>
  <c r="B108" i="20"/>
  <c r="C108" i="20"/>
  <c r="D108" i="20"/>
  <c r="E108" i="20"/>
  <c r="F108" i="20"/>
  <c r="G108" i="20"/>
  <c r="H108" i="20"/>
  <c r="I108" i="20"/>
  <c r="J108" i="20"/>
  <c r="K108" i="20"/>
  <c r="L108" i="20"/>
  <c r="M108" i="20"/>
  <c r="B109" i="20"/>
  <c r="C109" i="20"/>
  <c r="D109" i="20"/>
  <c r="E109" i="20"/>
  <c r="F109" i="20"/>
  <c r="G109" i="20"/>
  <c r="H109" i="20"/>
  <c r="I109" i="20"/>
  <c r="J109" i="20"/>
  <c r="K109" i="20"/>
  <c r="L109" i="20"/>
  <c r="M109" i="20"/>
  <c r="B110" i="20"/>
  <c r="C110" i="20"/>
  <c r="D110" i="20"/>
  <c r="E110" i="20"/>
  <c r="F110" i="20"/>
  <c r="G110" i="20"/>
  <c r="H110" i="20"/>
  <c r="I110" i="20"/>
  <c r="J110" i="20"/>
  <c r="K110" i="20"/>
  <c r="L110" i="20"/>
  <c r="M110" i="20"/>
  <c r="B112" i="20"/>
  <c r="C112" i="20"/>
  <c r="D112" i="20"/>
  <c r="E112" i="20"/>
  <c r="F112" i="20"/>
  <c r="G112" i="20"/>
  <c r="H112" i="20"/>
  <c r="I112" i="20"/>
  <c r="J112" i="20"/>
  <c r="K112" i="20"/>
  <c r="L112" i="20"/>
  <c r="M112" i="20"/>
  <c r="B114" i="20"/>
  <c r="C114" i="20"/>
  <c r="D114" i="20"/>
  <c r="E114" i="20"/>
  <c r="F114" i="20"/>
  <c r="G114" i="20"/>
  <c r="H114" i="20"/>
  <c r="I114" i="20"/>
  <c r="J114" i="20"/>
  <c r="K114" i="20"/>
  <c r="L114" i="20"/>
  <c r="M114" i="20"/>
  <c r="B116" i="20"/>
  <c r="C116" i="20"/>
  <c r="D116" i="20"/>
  <c r="E116" i="20"/>
  <c r="F116" i="20"/>
  <c r="G116" i="20"/>
  <c r="H116" i="20"/>
  <c r="I116" i="20"/>
  <c r="J116" i="20"/>
  <c r="K116" i="20"/>
  <c r="L116" i="20"/>
  <c r="M116" i="20"/>
  <c r="B118" i="20"/>
  <c r="C118" i="20"/>
  <c r="D118" i="20"/>
  <c r="E118" i="20"/>
  <c r="F118" i="20"/>
  <c r="G118" i="20"/>
  <c r="H118" i="20"/>
  <c r="I118" i="20"/>
  <c r="J118" i="20"/>
  <c r="K118" i="20"/>
  <c r="L118" i="20"/>
  <c r="M118" i="20"/>
  <c r="B121" i="20"/>
  <c r="C121" i="20"/>
  <c r="D121" i="20"/>
  <c r="E121" i="20"/>
  <c r="F121" i="20"/>
  <c r="G121" i="20"/>
  <c r="H121" i="20"/>
  <c r="I121" i="20"/>
  <c r="J121" i="20"/>
  <c r="K121" i="20"/>
  <c r="L121" i="20"/>
  <c r="M121" i="20"/>
  <c r="B122" i="20"/>
  <c r="C122" i="20"/>
  <c r="D122" i="20"/>
  <c r="E122" i="20"/>
  <c r="F122" i="20"/>
  <c r="G122" i="20"/>
  <c r="H122" i="20"/>
  <c r="I122" i="20"/>
  <c r="J122" i="20"/>
  <c r="K122" i="20"/>
  <c r="L122" i="20"/>
  <c r="M122" i="20"/>
  <c r="B123" i="20"/>
  <c r="C123" i="20"/>
  <c r="D123" i="20"/>
  <c r="E123" i="20"/>
  <c r="F123" i="20"/>
  <c r="G123" i="20"/>
  <c r="H123" i="20"/>
  <c r="I123" i="20"/>
  <c r="J123" i="20"/>
  <c r="K123" i="20"/>
  <c r="L123" i="20"/>
  <c r="M123" i="20"/>
  <c r="B124" i="20"/>
  <c r="C124" i="20"/>
  <c r="D124" i="20"/>
  <c r="E124" i="20"/>
  <c r="F124" i="20"/>
  <c r="G124" i="20"/>
  <c r="H124" i="20"/>
  <c r="I124" i="20"/>
  <c r="J124" i="20"/>
  <c r="K124" i="20"/>
  <c r="L124" i="20"/>
  <c r="M124" i="20"/>
  <c r="B125" i="20"/>
  <c r="C125" i="20"/>
  <c r="D125" i="20"/>
  <c r="E125" i="20"/>
  <c r="F125" i="20"/>
  <c r="G125" i="20"/>
  <c r="H125" i="20"/>
  <c r="I125" i="20"/>
  <c r="J125" i="20"/>
  <c r="K125" i="20"/>
  <c r="L125" i="20"/>
  <c r="M125" i="20"/>
  <c r="B126" i="20"/>
  <c r="C126" i="20"/>
  <c r="D126" i="20"/>
  <c r="E126" i="20"/>
  <c r="F126" i="20"/>
  <c r="G126" i="20"/>
  <c r="H126" i="20"/>
  <c r="I126" i="20"/>
  <c r="J126" i="20"/>
  <c r="K126" i="20"/>
  <c r="L126" i="20"/>
  <c r="M126" i="20"/>
  <c r="B127" i="20"/>
  <c r="C127" i="20"/>
  <c r="D127" i="20"/>
  <c r="E127" i="20"/>
  <c r="F127" i="20"/>
  <c r="G127" i="20"/>
  <c r="H127" i="20"/>
  <c r="I127" i="20"/>
  <c r="J127" i="20"/>
  <c r="K127" i="20"/>
  <c r="L127" i="20"/>
  <c r="M127" i="20"/>
  <c r="B128" i="20"/>
  <c r="C128" i="20"/>
  <c r="D128" i="20"/>
  <c r="E128" i="20"/>
  <c r="F128" i="20"/>
  <c r="G128" i="20"/>
  <c r="H128" i="20"/>
  <c r="I128" i="20"/>
  <c r="J128" i="20"/>
  <c r="K128" i="20"/>
  <c r="L128" i="20"/>
  <c r="M128" i="20"/>
  <c r="B131" i="20"/>
  <c r="C131" i="20"/>
  <c r="D131" i="20"/>
  <c r="E131" i="20"/>
  <c r="F131" i="20"/>
  <c r="G131" i="20"/>
  <c r="H131" i="20"/>
  <c r="I131" i="20"/>
  <c r="J131" i="20"/>
  <c r="K131" i="20"/>
  <c r="L131" i="20"/>
  <c r="M131" i="20"/>
  <c r="B132" i="20"/>
  <c r="C132" i="20"/>
  <c r="D132" i="20"/>
  <c r="E132" i="20"/>
  <c r="F132" i="20"/>
  <c r="G132" i="20"/>
  <c r="H132" i="20"/>
  <c r="I132" i="20"/>
  <c r="J132" i="20"/>
  <c r="K132" i="20"/>
  <c r="L132" i="20"/>
  <c r="M132" i="20"/>
  <c r="B133" i="20"/>
  <c r="C133" i="20"/>
  <c r="D133" i="20"/>
  <c r="E133" i="20"/>
  <c r="F133" i="20"/>
  <c r="G133" i="20"/>
  <c r="H133" i="20"/>
  <c r="I133" i="20"/>
  <c r="J133" i="20"/>
  <c r="K133" i="20"/>
  <c r="L133" i="20"/>
  <c r="M133" i="20"/>
  <c r="B134" i="20"/>
  <c r="C134" i="20"/>
  <c r="D134" i="20"/>
  <c r="E134" i="20"/>
  <c r="F134" i="20"/>
  <c r="G134" i="20"/>
  <c r="H134" i="20"/>
  <c r="I134" i="20"/>
  <c r="J134" i="20"/>
  <c r="K134" i="20"/>
  <c r="L134" i="20"/>
  <c r="M134" i="20"/>
  <c r="B135" i="20"/>
  <c r="C135" i="20"/>
  <c r="D135" i="20"/>
  <c r="E135" i="20"/>
  <c r="F135" i="20"/>
  <c r="G135" i="20"/>
  <c r="H135" i="20"/>
  <c r="I135" i="20"/>
  <c r="J135" i="20"/>
  <c r="K135" i="20"/>
  <c r="L135" i="20"/>
  <c r="M135" i="20"/>
  <c r="B137" i="20"/>
  <c r="C137" i="20"/>
  <c r="D137" i="20"/>
  <c r="E137" i="20"/>
  <c r="F137" i="20"/>
  <c r="G137" i="20"/>
  <c r="H137" i="20"/>
  <c r="I137" i="20"/>
  <c r="J137" i="20"/>
  <c r="K137" i="20"/>
  <c r="L137" i="20"/>
  <c r="M137" i="20"/>
  <c r="A141" i="20"/>
  <c r="A142" i="20"/>
  <c r="A144" i="20"/>
  <c r="A145" i="20"/>
  <c r="A146" i="20"/>
  <c r="B150" i="20"/>
  <c r="C150" i="20"/>
  <c r="D150" i="20"/>
  <c r="E150" i="20"/>
  <c r="F150" i="20"/>
  <c r="G150" i="20"/>
  <c r="H150" i="20"/>
  <c r="I150" i="20"/>
  <c r="J150" i="20"/>
  <c r="K150" i="20"/>
  <c r="L150" i="20"/>
  <c r="M150" i="20"/>
  <c r="B154" i="20"/>
  <c r="C154" i="20"/>
  <c r="D154" i="20"/>
  <c r="E154" i="20"/>
  <c r="F154" i="20"/>
  <c r="G154" i="20"/>
  <c r="H154" i="20"/>
  <c r="I154" i="20"/>
  <c r="J154" i="20"/>
  <c r="K154" i="20"/>
  <c r="L154" i="20"/>
  <c r="M154" i="20"/>
  <c r="B155" i="20"/>
  <c r="C155" i="20"/>
  <c r="D155" i="20"/>
  <c r="E155" i="20"/>
  <c r="F155" i="20"/>
  <c r="G155" i="20"/>
  <c r="H155" i="20"/>
  <c r="I155" i="20"/>
  <c r="J155" i="20"/>
  <c r="K155" i="20"/>
  <c r="L155" i="20"/>
  <c r="M155" i="20"/>
  <c r="B156" i="20"/>
  <c r="C156" i="20"/>
  <c r="D156" i="20"/>
  <c r="E156" i="20"/>
  <c r="F156" i="20"/>
  <c r="G156" i="20"/>
  <c r="H156" i="20"/>
  <c r="I156" i="20"/>
  <c r="J156" i="20"/>
  <c r="K156" i="20"/>
  <c r="L156" i="20"/>
  <c r="M156" i="20"/>
  <c r="B157" i="20"/>
  <c r="C157" i="20"/>
  <c r="D157" i="20"/>
  <c r="E157" i="20"/>
  <c r="F157" i="20"/>
  <c r="G157" i="20"/>
  <c r="H157" i="20"/>
  <c r="I157" i="20"/>
  <c r="J157" i="20"/>
  <c r="K157" i="20"/>
  <c r="L157" i="20"/>
  <c r="M157" i="20"/>
  <c r="B158" i="20"/>
  <c r="C158" i="20"/>
  <c r="D158" i="20"/>
  <c r="E158" i="20"/>
  <c r="F158" i="20"/>
  <c r="G158" i="20"/>
  <c r="H158" i="20"/>
  <c r="I158" i="20"/>
  <c r="J158" i="20"/>
  <c r="K158" i="20"/>
  <c r="L158" i="20"/>
  <c r="M158" i="20"/>
  <c r="B159" i="20"/>
  <c r="C159" i="20"/>
  <c r="D159" i="20"/>
  <c r="E159" i="20"/>
  <c r="F159" i="20"/>
  <c r="G159" i="20"/>
  <c r="H159" i="20"/>
  <c r="I159" i="20"/>
  <c r="J159" i="20"/>
  <c r="K159" i="20"/>
  <c r="L159" i="20"/>
  <c r="M159" i="20"/>
  <c r="B160" i="20"/>
  <c r="C160" i="20"/>
  <c r="D160" i="20"/>
  <c r="E160" i="20"/>
  <c r="F160" i="20"/>
  <c r="G160" i="20"/>
  <c r="H160" i="20"/>
  <c r="I160" i="20"/>
  <c r="J160" i="20"/>
  <c r="K160" i="20"/>
  <c r="L160" i="20"/>
  <c r="M160" i="20"/>
  <c r="B161" i="20"/>
  <c r="C161" i="20"/>
  <c r="D161" i="20"/>
  <c r="E161" i="20"/>
  <c r="F161" i="20"/>
  <c r="G161" i="20"/>
  <c r="H161" i="20"/>
  <c r="I161" i="20"/>
  <c r="J161" i="20"/>
  <c r="K161" i="20"/>
  <c r="L161" i="20"/>
  <c r="M161" i="20"/>
  <c r="B162" i="20"/>
  <c r="C162" i="20"/>
  <c r="D162" i="20"/>
  <c r="E162" i="20"/>
  <c r="F162" i="20"/>
  <c r="G162" i="20"/>
  <c r="H162" i="20"/>
  <c r="I162" i="20"/>
  <c r="J162" i="20"/>
  <c r="K162" i="20"/>
  <c r="L162" i="20"/>
  <c r="M162" i="20"/>
  <c r="B163" i="20"/>
  <c r="C163" i="20"/>
  <c r="D163" i="20"/>
  <c r="E163" i="20"/>
  <c r="F163" i="20"/>
  <c r="G163" i="20"/>
  <c r="H163" i="20"/>
  <c r="I163" i="20"/>
  <c r="J163" i="20"/>
  <c r="K163" i="20"/>
  <c r="L163" i="20"/>
  <c r="M163" i="20"/>
  <c r="B164" i="20"/>
  <c r="C164" i="20"/>
  <c r="D164" i="20"/>
  <c r="E164" i="20"/>
  <c r="F164" i="20"/>
  <c r="G164" i="20"/>
  <c r="H164" i="20"/>
  <c r="I164" i="20"/>
  <c r="J164" i="20"/>
  <c r="K164" i="20"/>
  <c r="L164" i="20"/>
  <c r="M164" i="20"/>
  <c r="B165" i="20"/>
  <c r="C165" i="20"/>
  <c r="D165" i="20"/>
  <c r="E165" i="20"/>
  <c r="F165" i="20"/>
  <c r="G165" i="20"/>
  <c r="H165" i="20"/>
  <c r="I165" i="20"/>
  <c r="J165" i="20"/>
  <c r="K165" i="20"/>
  <c r="L165" i="20"/>
  <c r="M165" i="20"/>
  <c r="B166" i="20"/>
  <c r="C166" i="20"/>
  <c r="D166" i="20"/>
  <c r="E166" i="20"/>
  <c r="F166" i="20"/>
  <c r="G166" i="20"/>
  <c r="H166" i="20"/>
  <c r="I166" i="20"/>
  <c r="J166" i="20"/>
  <c r="K166" i="20"/>
  <c r="L166" i="20"/>
  <c r="M166" i="20"/>
  <c r="B167" i="20"/>
  <c r="C167" i="20"/>
  <c r="D167" i="20"/>
  <c r="E167" i="20"/>
  <c r="F167" i="20"/>
  <c r="G167" i="20"/>
  <c r="H167" i="20"/>
  <c r="I167" i="20"/>
  <c r="J167" i="20"/>
  <c r="K167" i="20"/>
  <c r="L167" i="20"/>
  <c r="M167" i="20"/>
  <c r="B168" i="20"/>
  <c r="C168" i="20"/>
  <c r="D168" i="20"/>
  <c r="E168" i="20"/>
  <c r="F168" i="20"/>
  <c r="G168" i="20"/>
  <c r="H168" i="20"/>
  <c r="I168" i="20"/>
  <c r="J168" i="20"/>
  <c r="K168" i="20"/>
  <c r="L168" i="20"/>
  <c r="M168" i="20"/>
  <c r="B169" i="20"/>
  <c r="C169" i="20"/>
  <c r="D169" i="20"/>
  <c r="E169" i="20"/>
  <c r="F169" i="20"/>
  <c r="G169" i="20"/>
  <c r="H169" i="20"/>
  <c r="I169" i="20"/>
  <c r="J169" i="20"/>
  <c r="K169" i="20"/>
  <c r="L169" i="20"/>
  <c r="M169" i="20"/>
  <c r="B170" i="20"/>
  <c r="C170" i="20"/>
  <c r="D170" i="20"/>
  <c r="E170" i="20"/>
  <c r="F170" i="20"/>
  <c r="G170" i="20"/>
  <c r="H170" i="20"/>
  <c r="I170" i="20"/>
  <c r="J170" i="20"/>
  <c r="K170" i="20"/>
  <c r="L170" i="20"/>
  <c r="M170" i="20"/>
  <c r="B171" i="20"/>
  <c r="C171" i="20"/>
  <c r="D171" i="20"/>
  <c r="E171" i="20"/>
  <c r="F171" i="20"/>
  <c r="G171" i="20"/>
  <c r="H171" i="20"/>
  <c r="I171" i="20"/>
  <c r="J171" i="20"/>
  <c r="K171" i="20"/>
  <c r="L171" i="20"/>
  <c r="M171" i="20"/>
  <c r="B172" i="20"/>
  <c r="C172" i="20"/>
  <c r="D172" i="20"/>
  <c r="E172" i="20"/>
  <c r="F172" i="20"/>
  <c r="G172" i="20"/>
  <c r="H172" i="20"/>
  <c r="I172" i="20"/>
  <c r="J172" i="20"/>
  <c r="K172" i="20"/>
  <c r="L172" i="20"/>
  <c r="M172" i="20"/>
  <c r="B173" i="20"/>
  <c r="C173" i="20"/>
  <c r="D173" i="20"/>
  <c r="E173" i="20"/>
  <c r="F173" i="20"/>
  <c r="G173" i="20"/>
  <c r="H173" i="20"/>
  <c r="I173" i="20"/>
  <c r="J173" i="20"/>
  <c r="K173" i="20"/>
  <c r="L173" i="20"/>
  <c r="M173" i="20"/>
  <c r="B174" i="20"/>
  <c r="C174" i="20"/>
  <c r="D174" i="20"/>
  <c r="E174" i="20"/>
  <c r="F174" i="20"/>
  <c r="G174" i="20"/>
  <c r="H174" i="20"/>
  <c r="I174" i="20"/>
  <c r="J174" i="20"/>
  <c r="K174" i="20"/>
  <c r="L174" i="20"/>
  <c r="M174" i="20"/>
  <c r="B175" i="20"/>
  <c r="C175" i="20"/>
  <c r="D175" i="20"/>
  <c r="E175" i="20"/>
  <c r="F175" i="20"/>
  <c r="G175" i="20"/>
  <c r="H175" i="20"/>
  <c r="I175" i="20"/>
  <c r="J175" i="20"/>
  <c r="K175" i="20"/>
  <c r="L175" i="20"/>
  <c r="M175" i="20"/>
  <c r="B176" i="20"/>
  <c r="C176" i="20"/>
  <c r="D176" i="20"/>
  <c r="E176" i="20"/>
  <c r="F176" i="20"/>
  <c r="G176" i="20"/>
  <c r="H176" i="20"/>
  <c r="I176" i="20"/>
  <c r="J176" i="20"/>
  <c r="K176" i="20"/>
  <c r="L176" i="20"/>
  <c r="M176" i="20"/>
  <c r="B177" i="20"/>
  <c r="C177" i="20"/>
  <c r="D177" i="20"/>
  <c r="E177" i="20"/>
  <c r="F177" i="20"/>
  <c r="G177" i="20"/>
  <c r="H177" i="20"/>
  <c r="I177" i="20"/>
  <c r="J177" i="20"/>
  <c r="K177" i="20"/>
  <c r="L177" i="20"/>
  <c r="M177" i="20"/>
  <c r="B178" i="20"/>
  <c r="C178" i="20"/>
  <c r="D178" i="20"/>
  <c r="E178" i="20"/>
  <c r="F178" i="20"/>
  <c r="G178" i="20"/>
  <c r="H178" i="20"/>
  <c r="I178" i="20"/>
  <c r="J178" i="20"/>
  <c r="K178" i="20"/>
  <c r="L178" i="20"/>
  <c r="M178" i="20"/>
  <c r="B179" i="20"/>
  <c r="C179" i="20"/>
  <c r="D179" i="20"/>
  <c r="E179" i="20"/>
  <c r="F179" i="20"/>
  <c r="G179" i="20"/>
  <c r="H179" i="20"/>
  <c r="I179" i="20"/>
  <c r="J179" i="20"/>
  <c r="K179" i="20"/>
  <c r="L179" i="20"/>
  <c r="M179" i="20"/>
  <c r="B180" i="20"/>
  <c r="C180" i="20"/>
  <c r="D180" i="20"/>
  <c r="E180" i="20"/>
  <c r="F180" i="20"/>
  <c r="G180" i="20"/>
  <c r="H180" i="20"/>
  <c r="I180" i="20"/>
  <c r="J180" i="20"/>
  <c r="K180" i="20"/>
  <c r="L180" i="20"/>
  <c r="M180" i="20"/>
  <c r="B182" i="20"/>
  <c r="C182" i="20"/>
  <c r="D182" i="20"/>
  <c r="E182" i="20"/>
  <c r="F182" i="20"/>
  <c r="G182" i="20"/>
  <c r="H182" i="20"/>
  <c r="I182" i="20"/>
  <c r="J182" i="20"/>
  <c r="K182" i="20"/>
  <c r="L182" i="20"/>
  <c r="M182" i="20"/>
  <c r="B184" i="20"/>
  <c r="C184" i="20"/>
  <c r="D184" i="20"/>
  <c r="E184" i="20"/>
  <c r="F184" i="20"/>
  <c r="G184" i="20"/>
  <c r="H184" i="20"/>
  <c r="I184" i="20"/>
  <c r="J184" i="20"/>
  <c r="K184" i="20"/>
  <c r="L184" i="20"/>
  <c r="M184" i="20"/>
  <c r="B186" i="20"/>
  <c r="C186" i="20"/>
  <c r="D186" i="20"/>
  <c r="E186" i="20"/>
  <c r="F186" i="20"/>
  <c r="G186" i="20"/>
  <c r="H186" i="20"/>
  <c r="I186" i="20"/>
  <c r="J186" i="20"/>
  <c r="K186" i="20"/>
  <c r="L186" i="20"/>
  <c r="M186" i="20"/>
  <c r="B188" i="20"/>
  <c r="C188" i="20"/>
  <c r="D188" i="20"/>
  <c r="E188" i="20"/>
  <c r="F188" i="20"/>
  <c r="G188" i="20"/>
  <c r="H188" i="20"/>
  <c r="I188" i="20"/>
  <c r="J188" i="20"/>
  <c r="K188" i="20"/>
  <c r="L188" i="20"/>
  <c r="M188" i="20"/>
  <c r="B191" i="20"/>
  <c r="C191" i="20"/>
  <c r="D191" i="20"/>
  <c r="E191" i="20"/>
  <c r="F191" i="20"/>
  <c r="G191" i="20"/>
  <c r="H191" i="20"/>
  <c r="I191" i="20"/>
  <c r="J191" i="20"/>
  <c r="K191" i="20"/>
  <c r="L191" i="20"/>
  <c r="M191" i="20"/>
  <c r="B192" i="20"/>
  <c r="C192" i="20"/>
  <c r="D192" i="20"/>
  <c r="E192" i="20"/>
  <c r="F192" i="20"/>
  <c r="G192" i="20"/>
  <c r="H192" i="20"/>
  <c r="I192" i="20"/>
  <c r="J192" i="20"/>
  <c r="K192" i="20"/>
  <c r="L192" i="20"/>
  <c r="M192" i="20"/>
  <c r="B193" i="20"/>
  <c r="C193" i="20"/>
  <c r="D193" i="20"/>
  <c r="E193" i="20"/>
  <c r="F193" i="20"/>
  <c r="G193" i="20"/>
  <c r="H193" i="20"/>
  <c r="I193" i="20"/>
  <c r="J193" i="20"/>
  <c r="K193" i="20"/>
  <c r="L193" i="20"/>
  <c r="M193" i="20"/>
  <c r="B194" i="20"/>
  <c r="C194" i="20"/>
  <c r="D194" i="20"/>
  <c r="E194" i="20"/>
  <c r="F194" i="20"/>
  <c r="G194" i="20"/>
  <c r="H194" i="20"/>
  <c r="I194" i="20"/>
  <c r="J194" i="20"/>
  <c r="K194" i="20"/>
  <c r="L194" i="20"/>
  <c r="M194" i="20"/>
  <c r="B195" i="20"/>
  <c r="C195" i="20"/>
  <c r="D195" i="20"/>
  <c r="E195" i="20"/>
  <c r="F195" i="20"/>
  <c r="G195" i="20"/>
  <c r="H195" i="20"/>
  <c r="I195" i="20"/>
  <c r="J195" i="20"/>
  <c r="K195" i="20"/>
  <c r="L195" i="20"/>
  <c r="M195" i="20"/>
  <c r="B196" i="20"/>
  <c r="C196" i="20"/>
  <c r="D196" i="20"/>
  <c r="E196" i="20"/>
  <c r="F196" i="20"/>
  <c r="G196" i="20"/>
  <c r="H196" i="20"/>
  <c r="I196" i="20"/>
  <c r="J196" i="20"/>
  <c r="K196" i="20"/>
  <c r="L196" i="20"/>
  <c r="M196" i="20"/>
  <c r="B197" i="20"/>
  <c r="C197" i="20"/>
  <c r="D197" i="20"/>
  <c r="E197" i="20"/>
  <c r="F197" i="20"/>
  <c r="G197" i="20"/>
  <c r="H197" i="20"/>
  <c r="I197" i="20"/>
  <c r="J197" i="20"/>
  <c r="K197" i="20"/>
  <c r="L197" i="20"/>
  <c r="M197" i="20"/>
  <c r="B198" i="20"/>
  <c r="C198" i="20"/>
  <c r="D198" i="20"/>
  <c r="E198" i="20"/>
  <c r="F198" i="20"/>
  <c r="G198" i="20"/>
  <c r="H198" i="20"/>
  <c r="I198" i="20"/>
  <c r="J198" i="20"/>
  <c r="K198" i="20"/>
  <c r="L198" i="20"/>
  <c r="M198" i="20"/>
  <c r="B201" i="20"/>
  <c r="C201" i="20"/>
  <c r="D201" i="20"/>
  <c r="E201" i="20"/>
  <c r="F201" i="20"/>
  <c r="G201" i="20"/>
  <c r="H201" i="20"/>
  <c r="I201" i="20"/>
  <c r="J201" i="20"/>
  <c r="K201" i="20"/>
  <c r="L201" i="20"/>
  <c r="M201" i="20"/>
  <c r="B202" i="20"/>
  <c r="C202" i="20"/>
  <c r="D202" i="20"/>
  <c r="E202" i="20"/>
  <c r="F202" i="20"/>
  <c r="G202" i="20"/>
  <c r="H202" i="20"/>
  <c r="I202" i="20"/>
  <c r="J202" i="20"/>
  <c r="K202" i="20"/>
  <c r="L202" i="20"/>
  <c r="M202" i="20"/>
  <c r="B203" i="20"/>
  <c r="C203" i="20"/>
  <c r="D203" i="20"/>
  <c r="E203" i="20"/>
  <c r="F203" i="20"/>
  <c r="G203" i="20"/>
  <c r="H203" i="20"/>
  <c r="I203" i="20"/>
  <c r="J203" i="20"/>
  <c r="K203" i="20"/>
  <c r="L203" i="20"/>
  <c r="M203" i="20"/>
  <c r="B205" i="20"/>
  <c r="C205" i="20"/>
  <c r="D205" i="20"/>
  <c r="E205" i="20"/>
  <c r="F205" i="20"/>
  <c r="G205" i="20"/>
  <c r="H205" i="20"/>
  <c r="I205" i="20"/>
  <c r="J205" i="20"/>
  <c r="K205" i="20"/>
  <c r="L205" i="20"/>
  <c r="M205" i="20"/>
  <c r="B207" i="20"/>
  <c r="C207" i="20"/>
  <c r="D207" i="20"/>
  <c r="E207" i="20"/>
  <c r="F207" i="20"/>
  <c r="G207" i="20"/>
  <c r="H207" i="20"/>
  <c r="I207" i="20"/>
  <c r="J207" i="20"/>
  <c r="K207" i="20"/>
  <c r="L207" i="20"/>
  <c r="M207" i="20"/>
</calcChain>
</file>

<file path=xl/sharedStrings.xml><?xml version="1.0" encoding="utf-8"?>
<sst xmlns="http://schemas.openxmlformats.org/spreadsheetml/2006/main" count="1508" uniqueCount="99">
  <si>
    <t>Insurance</t>
  </si>
  <si>
    <t>Property Taxes</t>
  </si>
  <si>
    <t>Utilities</t>
  </si>
  <si>
    <t>Interconnection Fees</t>
  </si>
  <si>
    <t>Gas Pipeline Metering Cost</t>
  </si>
  <si>
    <t>Misc</t>
  </si>
  <si>
    <t>Interest Expense</t>
  </si>
  <si>
    <t>Capital Charge, net of credit</t>
  </si>
  <si>
    <t>Depreciation Expense</t>
  </si>
  <si>
    <t>Mobilization</t>
  </si>
  <si>
    <t>Operations &amp; Maintenance:</t>
  </si>
  <si>
    <t>Owner's Expense:</t>
  </si>
  <si>
    <t>Other Expense</t>
  </si>
  <si>
    <t>Total O&amp;M</t>
  </si>
  <si>
    <t>Franchise Taxes</t>
  </si>
  <si>
    <t>Subtotal - Owner's Expense</t>
  </si>
  <si>
    <t>Subtotal - Oper &amp; Maint Expense</t>
  </si>
  <si>
    <t>Subtotal - Other Expense</t>
  </si>
  <si>
    <t>Total</t>
  </si>
  <si>
    <t>1st Qtr</t>
  </si>
  <si>
    <t>2nd Qtr</t>
  </si>
  <si>
    <t>3rd Qtr</t>
  </si>
  <si>
    <t>4th Qtr</t>
  </si>
  <si>
    <t>Actuals</t>
  </si>
  <si>
    <t>CE</t>
  </si>
  <si>
    <t>Budget</t>
  </si>
  <si>
    <t>Expense Analysis Summary</t>
  </si>
  <si>
    <t>Variance</t>
  </si>
  <si>
    <t>Subtotal Other O&amp;M</t>
  </si>
  <si>
    <t>O&amp;M Management Fee</t>
  </si>
  <si>
    <t>Major Maintenance Accrual</t>
  </si>
  <si>
    <t>Current Month</t>
  </si>
  <si>
    <t>Year-to-Date</t>
  </si>
  <si>
    <t>Explanations</t>
  </si>
  <si>
    <t>Summary</t>
  </si>
  <si>
    <t>Total Year CE</t>
  </si>
  <si>
    <t>Current Month - Budget</t>
  </si>
  <si>
    <t>Variance Summary</t>
  </si>
  <si>
    <t>Current Month - Actual</t>
  </si>
  <si>
    <t>YTD - Actual</t>
  </si>
  <si>
    <t>YTD - Budget</t>
  </si>
  <si>
    <t>Total Year - CE</t>
  </si>
  <si>
    <t>Total Year - Budget</t>
  </si>
  <si>
    <t>Reimbursable Labor</t>
  </si>
  <si>
    <t>Air Pollution Control System</t>
  </si>
  <si>
    <t>Demineralized Water System</t>
  </si>
  <si>
    <t>Bldg. Utilities &amp; HVAC System</t>
  </si>
  <si>
    <t>Elect Distribution System</t>
  </si>
  <si>
    <t>Distributed Control System</t>
  </si>
  <si>
    <t>Plant Consumable Sypplies</t>
  </si>
  <si>
    <t>Plant Gen &amp; Administrative</t>
  </si>
  <si>
    <t>Tools &amp; Equipment</t>
  </si>
  <si>
    <t>Instrument / Service Air</t>
  </si>
  <si>
    <t>Gas T/G System</t>
  </si>
  <si>
    <t>Non-Scope Costs</t>
  </si>
  <si>
    <t>O&amp;M Expenses</t>
  </si>
  <si>
    <t>GENCO - Gleason</t>
  </si>
  <si>
    <t>YTD CE</t>
  </si>
  <si>
    <t>Actuals / Current Estimate (YTD)</t>
  </si>
  <si>
    <t>YTD Budget</t>
  </si>
  <si>
    <t>YTD Variance</t>
  </si>
  <si>
    <t>Variance (YTD)</t>
  </si>
  <si>
    <t>Budget (YTD)</t>
  </si>
  <si>
    <t>Actuals / Current Estimate (Monthly)</t>
  </si>
  <si>
    <t>Budget (Monthly)</t>
  </si>
  <si>
    <t>Variance (Monthly)</t>
  </si>
  <si>
    <t>GENCO - Wilton Center</t>
  </si>
  <si>
    <t>GENCO - Wheatland</t>
  </si>
  <si>
    <t>GENCO - Consolidated (2000 Peaker LLCs only)</t>
  </si>
  <si>
    <t>YTD Actuals</t>
  </si>
  <si>
    <t>Mobilization expenses billed by OEC on a one month lag.</t>
  </si>
  <si>
    <t>Flash</t>
  </si>
  <si>
    <t>Not included in the Budget</t>
  </si>
  <si>
    <t>Property taxes for Wilton and Wheatland not included in the Budget</t>
  </si>
  <si>
    <t>Mobilization Expenses to be billed in following months</t>
  </si>
  <si>
    <t xml:space="preserve">Property taxes not budgeted for </t>
  </si>
  <si>
    <t>Maintenance Accrual</t>
  </si>
  <si>
    <t>O&amp;M Fee</t>
  </si>
  <si>
    <t>Capital Charge</t>
  </si>
  <si>
    <t>Budget assumed $200K per plant pro-rated over operational months, not entire year</t>
  </si>
  <si>
    <t>Aux Fuel System (Liquid Fuel)</t>
  </si>
  <si>
    <t>Fuel Handling System (Gas)</t>
  </si>
  <si>
    <t>Aux Boiler System</t>
  </si>
  <si>
    <t>Steam T/G System</t>
  </si>
  <si>
    <t>Condensate System</t>
  </si>
  <si>
    <t>Feedwater System</t>
  </si>
  <si>
    <t>Combustion Air System</t>
  </si>
  <si>
    <t>Fire Protection System</t>
  </si>
  <si>
    <t>Wastewater System</t>
  </si>
  <si>
    <t>Recirculating Water System</t>
  </si>
  <si>
    <t>Chemical Feed System</t>
  </si>
  <si>
    <t>Steam Distribution System</t>
  </si>
  <si>
    <t>Potable Water</t>
  </si>
  <si>
    <t>HRSG System</t>
  </si>
  <si>
    <t>Chemical feed System</t>
  </si>
  <si>
    <t xml:space="preserve">HRSG </t>
  </si>
  <si>
    <t>2000</t>
  </si>
  <si>
    <t>Total O&amp;M Per DPR</t>
  </si>
  <si>
    <t>higher project costs than budgeted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</si>
</sst>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6" formatCode="m/d/yy\ h:mm\ AM/PM"/>
    <numFmt numFmtId="168" formatCode="_(&quot;$&quot;* #,##0_);_(&quot;$&quot;* \(#,##0\);_(&quot;$&quot;* &quot;-&quot;??_);_(@_)"/>
  </numFmts>
  <fonts count="10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u/>
      <sz val="10"/>
      <name val="Arial"/>
      <family val="2"/>
    </font>
    <font>
      <sz val="7"/>
      <name val="Arial"/>
      <family val="2"/>
    </font>
    <font>
      <b/>
      <sz val="10"/>
      <color indexed="12"/>
      <name val="Arial"/>
      <family val="2"/>
    </font>
    <font>
      <b/>
      <sz val="12"/>
      <color indexed="12"/>
      <name val="Arial"/>
      <family val="2"/>
    </font>
    <font>
      <b/>
      <sz val="12"/>
      <color indexed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5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165" fontId="3" fillId="0" borderId="0" xfId="1" applyNumberFormat="1" applyFont="1"/>
    <xf numFmtId="165" fontId="0" fillId="0" borderId="1" xfId="1" applyNumberFormat="1" applyFont="1" applyBorder="1"/>
    <xf numFmtId="165" fontId="0" fillId="0" borderId="0" xfId="1" applyNumberFormat="1" applyFont="1"/>
    <xf numFmtId="165" fontId="0" fillId="0" borderId="2" xfId="1" applyNumberFormat="1" applyFont="1" applyBorder="1"/>
    <xf numFmtId="165" fontId="0" fillId="0" borderId="3" xfId="1" applyNumberFormat="1" applyFont="1" applyBorder="1"/>
    <xf numFmtId="0" fontId="4" fillId="0" borderId="0" xfId="0" applyFont="1" applyAlignment="1">
      <alignment horizontal="center"/>
    </xf>
    <xf numFmtId="17" fontId="4" fillId="0" borderId="0" xfId="1" applyNumberFormat="1" applyFont="1" applyAlignment="1">
      <alignment horizontal="center"/>
    </xf>
    <xf numFmtId="165" fontId="4" fillId="0" borderId="0" xfId="1" applyNumberFormat="1" applyFont="1" applyAlignment="1">
      <alignment horizontal="center"/>
    </xf>
    <xf numFmtId="14" fontId="3" fillId="0" borderId="0" xfId="0" applyNumberFormat="1" applyFont="1" applyAlignment="1">
      <alignment horizontal="center"/>
    </xf>
    <xf numFmtId="14" fontId="5" fillId="0" borderId="0" xfId="0" applyNumberFormat="1" applyFont="1" applyAlignment="1">
      <alignment horizontal="left"/>
    </xf>
    <xf numFmtId="166" fontId="5" fillId="0" borderId="0" xfId="0" applyNumberFormat="1" applyFont="1" applyAlignment="1">
      <alignment horizontal="left"/>
    </xf>
    <xf numFmtId="165" fontId="6" fillId="0" borderId="0" xfId="1" applyNumberFormat="1" applyFont="1" applyAlignment="1">
      <alignment horizontal="center"/>
    </xf>
    <xf numFmtId="0" fontId="9" fillId="0" borderId="0" xfId="0" applyFont="1" applyAlignment="1">
      <alignment horizontal="left" indent="1"/>
    </xf>
    <xf numFmtId="0" fontId="9" fillId="0" borderId="0" xfId="0" applyFont="1" applyAlignment="1">
      <alignment horizontal="left" indent="2"/>
    </xf>
    <xf numFmtId="0" fontId="9" fillId="0" borderId="0" xfId="0" applyFont="1" applyAlignment="1">
      <alignment horizontal="left" indent="3"/>
    </xf>
    <xf numFmtId="165" fontId="0" fillId="0" borderId="0" xfId="1" applyNumberFormat="1" applyFont="1" applyBorder="1"/>
    <xf numFmtId="165" fontId="0" fillId="0" borderId="4" xfId="1" applyNumberFormat="1" applyFont="1" applyBorder="1"/>
    <xf numFmtId="165" fontId="0" fillId="0" borderId="5" xfId="1" applyNumberFormat="1" applyFont="1" applyBorder="1"/>
    <xf numFmtId="165" fontId="1" fillId="0" borderId="0" xfId="1" applyNumberFormat="1"/>
    <xf numFmtId="165" fontId="1" fillId="0" borderId="3" xfId="1" applyNumberFormat="1" applyBorder="1"/>
    <xf numFmtId="165" fontId="1" fillId="0" borderId="1" xfId="1" applyNumberFormat="1" applyBorder="1"/>
    <xf numFmtId="165" fontId="1" fillId="0" borderId="0" xfId="1" applyNumberFormat="1" applyBorder="1"/>
    <xf numFmtId="165" fontId="1" fillId="0" borderId="2" xfId="1" applyNumberFormat="1" applyBorder="1"/>
    <xf numFmtId="165" fontId="1" fillId="0" borderId="4" xfId="1" applyNumberFormat="1" applyBorder="1"/>
    <xf numFmtId="165" fontId="1" fillId="0" borderId="5" xfId="1" applyNumberFormat="1" applyBorder="1"/>
    <xf numFmtId="165" fontId="1" fillId="0" borderId="0" xfId="1" applyNumberFormat="1" applyFont="1"/>
    <xf numFmtId="165" fontId="1" fillId="0" borderId="0" xfId="1" applyNumberFormat="1" applyFill="1"/>
    <xf numFmtId="17" fontId="4" fillId="0" borderId="0" xfId="1" applyNumberFormat="1" applyFont="1" applyFill="1" applyAlignment="1">
      <alignment horizontal="center"/>
    </xf>
    <xf numFmtId="165" fontId="1" fillId="0" borderId="0" xfId="1" applyNumberFormat="1" applyFont="1" applyFill="1"/>
    <xf numFmtId="14" fontId="3" fillId="0" borderId="0" xfId="0" applyNumberFormat="1" applyFont="1" applyBorder="1" applyAlignment="1">
      <alignment horizontal="center"/>
    </xf>
    <xf numFmtId="168" fontId="0" fillId="0" borderId="0" xfId="2" applyNumberFormat="1" applyFont="1"/>
    <xf numFmtId="0" fontId="0" fillId="0" borderId="3" xfId="0" applyBorder="1"/>
    <xf numFmtId="165" fontId="0" fillId="0" borderId="0" xfId="1" applyNumberFormat="1" applyFont="1" applyFill="1"/>
    <xf numFmtId="17" fontId="4" fillId="0" borderId="0" xfId="1" quotePrefix="1" applyNumberFormat="1" applyFont="1" applyAlignment="1">
      <alignment horizontal="center"/>
    </xf>
    <xf numFmtId="0" fontId="9" fillId="0" borderId="0" xfId="0" applyFont="1"/>
    <xf numFmtId="165" fontId="1" fillId="0" borderId="3" xfId="1" applyNumberFormat="1" applyFont="1" applyBorder="1"/>
    <xf numFmtId="0" fontId="3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14" fontId="7" fillId="0" borderId="0" xfId="0" applyNumberFormat="1" applyFont="1" applyAlignment="1">
      <alignment horizontal="center"/>
    </xf>
    <xf numFmtId="14" fontId="3" fillId="0" borderId="1" xfId="0" applyNumberFormat="1" applyFont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71</xdr:row>
      <xdr:rowOff>45720</xdr:rowOff>
    </xdr:from>
    <xdr:to>
      <xdr:col>2</xdr:col>
      <xdr:colOff>632460</xdr:colOff>
      <xdr:row>74</xdr:row>
      <xdr:rowOff>106680</xdr:rowOff>
    </xdr:to>
    <xdr:sp macro="" textlink="">
      <xdr:nvSpPr>
        <xdr:cNvPr id="2049" name="Text Box 1"/>
        <xdr:cNvSpPr txBox="1">
          <a:spLocks noChangeArrowheads="1"/>
        </xdr:cNvSpPr>
      </xdr:nvSpPr>
      <xdr:spPr bwMode="auto">
        <a:xfrm>
          <a:off x="2895600" y="12207240"/>
          <a:ext cx="1287780" cy="5638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Must paste values from the WC MO tab for these two columns</a:t>
          </a:r>
        </a:p>
      </xdr:txBody>
    </xdr:sp>
    <xdr:clientData/>
  </xdr:twoCellAnchor>
  <xdr:twoCellAnchor>
    <xdr:from>
      <xdr:col>1</xdr:col>
      <xdr:colOff>144780</xdr:colOff>
      <xdr:row>68</xdr:row>
      <xdr:rowOff>144780</xdr:rowOff>
    </xdr:from>
    <xdr:to>
      <xdr:col>2</xdr:col>
      <xdr:colOff>586740</xdr:colOff>
      <xdr:row>69</xdr:row>
      <xdr:rowOff>160020</xdr:rowOff>
    </xdr:to>
    <xdr:sp macro="" textlink="">
      <xdr:nvSpPr>
        <xdr:cNvPr id="2050" name="AutoShape 2"/>
        <xdr:cNvSpPr>
          <a:spLocks/>
        </xdr:cNvSpPr>
      </xdr:nvSpPr>
      <xdr:spPr bwMode="auto">
        <a:xfrm rot="16200000">
          <a:off x="3455670" y="11304270"/>
          <a:ext cx="190500" cy="1173480"/>
        </a:xfrm>
        <a:prstGeom prst="leftBrace">
          <a:avLst>
            <a:gd name="adj1" fmla="val 51333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5</xdr:col>
      <xdr:colOff>144780</xdr:colOff>
      <xdr:row>68</xdr:row>
      <xdr:rowOff>144780</xdr:rowOff>
    </xdr:from>
    <xdr:to>
      <xdr:col>6</xdr:col>
      <xdr:colOff>586740</xdr:colOff>
      <xdr:row>69</xdr:row>
      <xdr:rowOff>160020</xdr:rowOff>
    </xdr:to>
    <xdr:sp macro="" textlink="">
      <xdr:nvSpPr>
        <xdr:cNvPr id="2051" name="AutoShape 3"/>
        <xdr:cNvSpPr>
          <a:spLocks/>
        </xdr:cNvSpPr>
      </xdr:nvSpPr>
      <xdr:spPr bwMode="auto">
        <a:xfrm rot="16200000">
          <a:off x="5833110" y="11304270"/>
          <a:ext cx="190500" cy="1173480"/>
        </a:xfrm>
        <a:prstGeom prst="leftBrace">
          <a:avLst>
            <a:gd name="adj1" fmla="val 51333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5</xdr:col>
      <xdr:colOff>38100</xdr:colOff>
      <xdr:row>71</xdr:row>
      <xdr:rowOff>45720</xdr:rowOff>
    </xdr:from>
    <xdr:to>
      <xdr:col>6</xdr:col>
      <xdr:colOff>594360</xdr:colOff>
      <xdr:row>74</xdr:row>
      <xdr:rowOff>106680</xdr:rowOff>
    </xdr:to>
    <xdr:sp macro="" textlink="">
      <xdr:nvSpPr>
        <xdr:cNvPr id="2052" name="Text Box 4"/>
        <xdr:cNvSpPr txBox="1">
          <a:spLocks noChangeArrowheads="1"/>
        </xdr:cNvSpPr>
      </xdr:nvSpPr>
      <xdr:spPr bwMode="auto">
        <a:xfrm>
          <a:off x="5234940" y="12207240"/>
          <a:ext cx="1287780" cy="5638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Must paste values from the WC YTD tab for these two columns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71</xdr:row>
      <xdr:rowOff>45720</xdr:rowOff>
    </xdr:from>
    <xdr:to>
      <xdr:col>2</xdr:col>
      <xdr:colOff>632460</xdr:colOff>
      <xdr:row>74</xdr:row>
      <xdr:rowOff>106680</xdr:rowOff>
    </xdr:to>
    <xdr:sp macro="" textlink="">
      <xdr:nvSpPr>
        <xdr:cNvPr id="3073" name="Text Box 1"/>
        <xdr:cNvSpPr txBox="1">
          <a:spLocks noChangeArrowheads="1"/>
        </xdr:cNvSpPr>
      </xdr:nvSpPr>
      <xdr:spPr bwMode="auto">
        <a:xfrm>
          <a:off x="2895600" y="12207240"/>
          <a:ext cx="1287780" cy="5638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Must paste values from the WH MO tab for these two columns</a:t>
          </a:r>
        </a:p>
      </xdr:txBody>
    </xdr:sp>
    <xdr:clientData/>
  </xdr:twoCellAnchor>
  <xdr:twoCellAnchor>
    <xdr:from>
      <xdr:col>1</xdr:col>
      <xdr:colOff>144780</xdr:colOff>
      <xdr:row>68</xdr:row>
      <xdr:rowOff>144780</xdr:rowOff>
    </xdr:from>
    <xdr:to>
      <xdr:col>2</xdr:col>
      <xdr:colOff>586740</xdr:colOff>
      <xdr:row>69</xdr:row>
      <xdr:rowOff>160020</xdr:rowOff>
    </xdr:to>
    <xdr:sp macro="" textlink="">
      <xdr:nvSpPr>
        <xdr:cNvPr id="3074" name="AutoShape 2"/>
        <xdr:cNvSpPr>
          <a:spLocks/>
        </xdr:cNvSpPr>
      </xdr:nvSpPr>
      <xdr:spPr bwMode="auto">
        <a:xfrm rot="16200000">
          <a:off x="3455670" y="11304270"/>
          <a:ext cx="190500" cy="1173480"/>
        </a:xfrm>
        <a:prstGeom prst="leftBrace">
          <a:avLst>
            <a:gd name="adj1" fmla="val 51333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5</xdr:col>
      <xdr:colOff>144780</xdr:colOff>
      <xdr:row>68</xdr:row>
      <xdr:rowOff>144780</xdr:rowOff>
    </xdr:from>
    <xdr:to>
      <xdr:col>6</xdr:col>
      <xdr:colOff>586740</xdr:colOff>
      <xdr:row>69</xdr:row>
      <xdr:rowOff>160020</xdr:rowOff>
    </xdr:to>
    <xdr:sp macro="" textlink="">
      <xdr:nvSpPr>
        <xdr:cNvPr id="3075" name="AutoShape 3"/>
        <xdr:cNvSpPr>
          <a:spLocks/>
        </xdr:cNvSpPr>
      </xdr:nvSpPr>
      <xdr:spPr bwMode="auto">
        <a:xfrm rot="16200000">
          <a:off x="5833110" y="11304270"/>
          <a:ext cx="190500" cy="1173480"/>
        </a:xfrm>
        <a:prstGeom prst="leftBrace">
          <a:avLst>
            <a:gd name="adj1" fmla="val 51333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5</xdr:col>
      <xdr:colOff>76200</xdr:colOff>
      <xdr:row>71</xdr:row>
      <xdr:rowOff>45720</xdr:rowOff>
    </xdr:from>
    <xdr:to>
      <xdr:col>6</xdr:col>
      <xdr:colOff>632460</xdr:colOff>
      <xdr:row>74</xdr:row>
      <xdr:rowOff>106680</xdr:rowOff>
    </xdr:to>
    <xdr:sp macro="" textlink="">
      <xdr:nvSpPr>
        <xdr:cNvPr id="3076" name="Text Box 4"/>
        <xdr:cNvSpPr txBox="1">
          <a:spLocks noChangeArrowheads="1"/>
        </xdr:cNvSpPr>
      </xdr:nvSpPr>
      <xdr:spPr bwMode="auto">
        <a:xfrm>
          <a:off x="5273040" y="12207240"/>
          <a:ext cx="1287780" cy="5638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Must paste values from the WH YTD tab for these two columns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71</xdr:row>
      <xdr:rowOff>45720</xdr:rowOff>
    </xdr:from>
    <xdr:to>
      <xdr:col>2</xdr:col>
      <xdr:colOff>632460</xdr:colOff>
      <xdr:row>74</xdr:row>
      <xdr:rowOff>106680</xdr:rowOff>
    </xdr:to>
    <xdr:sp macro="" textlink="">
      <xdr:nvSpPr>
        <xdr:cNvPr id="1025" name="Text Box 1"/>
        <xdr:cNvSpPr txBox="1">
          <a:spLocks noChangeArrowheads="1"/>
        </xdr:cNvSpPr>
      </xdr:nvSpPr>
      <xdr:spPr bwMode="auto">
        <a:xfrm>
          <a:off x="2895600" y="12207240"/>
          <a:ext cx="1287780" cy="5638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Must paste values from the Gl MO tab for these two columns</a:t>
          </a:r>
        </a:p>
      </xdr:txBody>
    </xdr:sp>
    <xdr:clientData/>
  </xdr:twoCellAnchor>
  <xdr:twoCellAnchor>
    <xdr:from>
      <xdr:col>1</xdr:col>
      <xdr:colOff>144780</xdr:colOff>
      <xdr:row>68</xdr:row>
      <xdr:rowOff>144780</xdr:rowOff>
    </xdr:from>
    <xdr:to>
      <xdr:col>2</xdr:col>
      <xdr:colOff>586740</xdr:colOff>
      <xdr:row>69</xdr:row>
      <xdr:rowOff>160020</xdr:rowOff>
    </xdr:to>
    <xdr:sp macro="" textlink="">
      <xdr:nvSpPr>
        <xdr:cNvPr id="1027" name="AutoShape 3"/>
        <xdr:cNvSpPr>
          <a:spLocks/>
        </xdr:cNvSpPr>
      </xdr:nvSpPr>
      <xdr:spPr bwMode="auto">
        <a:xfrm rot="16200000">
          <a:off x="3455670" y="11304270"/>
          <a:ext cx="190500" cy="1173480"/>
        </a:xfrm>
        <a:prstGeom prst="leftBrace">
          <a:avLst>
            <a:gd name="adj1" fmla="val 51333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5</xdr:col>
      <xdr:colOff>144780</xdr:colOff>
      <xdr:row>68</xdr:row>
      <xdr:rowOff>144780</xdr:rowOff>
    </xdr:from>
    <xdr:to>
      <xdr:col>6</xdr:col>
      <xdr:colOff>586740</xdr:colOff>
      <xdr:row>69</xdr:row>
      <xdr:rowOff>160020</xdr:rowOff>
    </xdr:to>
    <xdr:sp macro="" textlink="">
      <xdr:nvSpPr>
        <xdr:cNvPr id="1028" name="AutoShape 4"/>
        <xdr:cNvSpPr>
          <a:spLocks/>
        </xdr:cNvSpPr>
      </xdr:nvSpPr>
      <xdr:spPr bwMode="auto">
        <a:xfrm rot="16200000">
          <a:off x="5833110" y="11304270"/>
          <a:ext cx="190500" cy="1173480"/>
        </a:xfrm>
        <a:prstGeom prst="leftBrace">
          <a:avLst>
            <a:gd name="adj1" fmla="val 51333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5</xdr:col>
      <xdr:colOff>76200</xdr:colOff>
      <xdr:row>71</xdr:row>
      <xdr:rowOff>45720</xdr:rowOff>
    </xdr:from>
    <xdr:to>
      <xdr:col>6</xdr:col>
      <xdr:colOff>632460</xdr:colOff>
      <xdr:row>74</xdr:row>
      <xdr:rowOff>106680</xdr:rowOff>
    </xdr:to>
    <xdr:sp macro="" textlink="">
      <xdr:nvSpPr>
        <xdr:cNvPr id="1029" name="Text Box 5"/>
        <xdr:cNvSpPr txBox="1">
          <a:spLocks noChangeArrowheads="1"/>
        </xdr:cNvSpPr>
      </xdr:nvSpPr>
      <xdr:spPr bwMode="auto">
        <a:xfrm>
          <a:off x="5273040" y="12207240"/>
          <a:ext cx="1287780" cy="5638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Must paste values from the Gl YTD tab for these two columns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G107"/>
  <sheetViews>
    <sheetView zoomScale="75" zoomScaleNormal="100" workbookViewId="0">
      <pane xSplit="1" ySplit="6" topLeftCell="B7" activePane="bottomRight" state="frozen"/>
      <selection activeCell="B7" sqref="B7:D7"/>
      <selection pane="topRight" activeCell="B7" sqref="B7:D7"/>
      <selection pane="bottomLeft" activeCell="B7" sqref="B7:D7"/>
      <selection pane="bottomRight" activeCell="A33" sqref="A33"/>
    </sheetView>
  </sheetViews>
  <sheetFormatPr defaultRowHeight="13.2" x14ac:dyDescent="0.25"/>
  <cols>
    <col min="1" max="1" width="47.5546875" customWidth="1"/>
    <col min="2" max="2" width="2.88671875" customWidth="1"/>
    <col min="3" max="3" width="10.6640625" style="23" customWidth="1"/>
    <col min="4" max="59" width="8.88671875" style="23" customWidth="1"/>
  </cols>
  <sheetData>
    <row r="1" spans="1:59" s="2" customFormat="1" ht="15.6" x14ac:dyDescent="0.3">
      <c r="A1" s="41" t="str">
        <f>+'Consol Summary'!A1:N1</f>
        <v>GENCO - Consolidated (2000 Peaker LLCs only)</v>
      </c>
      <c r="B1" s="41"/>
      <c r="C1" s="41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</row>
    <row r="2" spans="1:59" s="2" customFormat="1" ht="15.6" x14ac:dyDescent="0.3">
      <c r="A2" s="41" t="str">
        <f>+'Consol Summary'!A2:N2</f>
        <v>Expense Analysis Summary</v>
      </c>
      <c r="B2" s="41"/>
      <c r="C2" s="41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</row>
    <row r="3" spans="1:59" s="2" customFormat="1" ht="15.6" x14ac:dyDescent="0.3">
      <c r="A3" s="42" t="s">
        <v>37</v>
      </c>
      <c r="B3" s="42"/>
      <c r="C3" s="42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</row>
    <row r="4" spans="1:59" s="2" customFormat="1" ht="15.6" x14ac:dyDescent="0.3">
      <c r="A4" s="43">
        <f>'Consol Summary'!A4:N4</f>
        <v>36616</v>
      </c>
      <c r="B4" s="43"/>
      <c r="C4" s="43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</row>
    <row r="5" spans="1:59" s="2" customFormat="1" ht="15.6" x14ac:dyDescent="0.3">
      <c r="A5" s="14" t="str">
        <f ca="1">CELL("filename")</f>
        <v>H:\Genco\Valuation\06-19-00\[00 O&amp;M analysis - 0003.xls]Consol Summary</v>
      </c>
      <c r="B5" s="14"/>
      <c r="C5" s="13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</row>
    <row r="6" spans="1:59" s="2" customFormat="1" ht="15.6" x14ac:dyDescent="0.3">
      <c r="A6" s="15">
        <f ca="1">NOW()</f>
        <v>36697.489127199071</v>
      </c>
      <c r="B6" s="15"/>
      <c r="C6" s="13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</row>
    <row r="8" spans="1:59" x14ac:dyDescent="0.25">
      <c r="A8" s="1" t="s">
        <v>38</v>
      </c>
      <c r="B8" s="1"/>
      <c r="C8" s="35">
        <f>+'Consol Summary'!B68/1000</f>
        <v>322.13400000000001</v>
      </c>
    </row>
    <row r="9" spans="1:59" x14ac:dyDescent="0.25">
      <c r="C9" s="7"/>
    </row>
    <row r="11" spans="1:59" x14ac:dyDescent="0.25">
      <c r="C11" s="7"/>
    </row>
    <row r="12" spans="1:59" x14ac:dyDescent="0.25">
      <c r="C12" s="7"/>
    </row>
    <row r="13" spans="1:59" x14ac:dyDescent="0.25">
      <c r="C13" s="7"/>
    </row>
    <row r="14" spans="1:59" x14ac:dyDescent="0.25">
      <c r="C14" s="7"/>
    </row>
    <row r="15" spans="1:59" x14ac:dyDescent="0.25">
      <c r="A15" t="s">
        <v>74</v>
      </c>
      <c r="C15" s="7">
        <f>-SUM(C8:C14)+C17</f>
        <v>298.279</v>
      </c>
    </row>
    <row r="16" spans="1:59" x14ac:dyDescent="0.25">
      <c r="C16"/>
    </row>
    <row r="17" spans="1:3" x14ac:dyDescent="0.25">
      <c r="A17" s="1" t="s">
        <v>36</v>
      </c>
      <c r="B17" s="1"/>
      <c r="C17" s="35">
        <f>+'Consol Summary'!C68/1000</f>
        <v>620.41300000000001</v>
      </c>
    </row>
    <row r="18" spans="1:3" ht="13.8" thickBot="1" x14ac:dyDescent="0.3">
      <c r="A18" s="36"/>
      <c r="B18" s="36"/>
      <c r="C18" s="36"/>
    </row>
    <row r="19" spans="1:3" x14ac:dyDescent="0.25">
      <c r="C19"/>
    </row>
    <row r="20" spans="1:3" x14ac:dyDescent="0.25">
      <c r="A20" s="1" t="s">
        <v>39</v>
      </c>
      <c r="C20" s="35">
        <f>+'Consol Summary'!F68/1000</f>
        <v>611.45353</v>
      </c>
    </row>
    <row r="21" spans="1:3" x14ac:dyDescent="0.25">
      <c r="C21" s="7"/>
    </row>
    <row r="22" spans="1:3" x14ac:dyDescent="0.25">
      <c r="C22" s="7"/>
    </row>
    <row r="23" spans="1:3" x14ac:dyDescent="0.25">
      <c r="C23" s="7"/>
    </row>
    <row r="24" spans="1:3" x14ac:dyDescent="0.25">
      <c r="C24" s="7"/>
    </row>
    <row r="25" spans="1:3" x14ac:dyDescent="0.25">
      <c r="C25" s="7"/>
    </row>
    <row r="26" spans="1:3" x14ac:dyDescent="0.25">
      <c r="C26" s="7"/>
    </row>
    <row r="27" spans="1:3" x14ac:dyDescent="0.25">
      <c r="C27" s="7"/>
    </row>
    <row r="28" spans="1:3" x14ac:dyDescent="0.25">
      <c r="A28" t="s">
        <v>74</v>
      </c>
      <c r="C28" s="7">
        <f>-SUM(C20:C27)+C30</f>
        <v>1076.6674700000001</v>
      </c>
    </row>
    <row r="29" spans="1:3" x14ac:dyDescent="0.25">
      <c r="C29"/>
    </row>
    <row r="30" spans="1:3" x14ac:dyDescent="0.25">
      <c r="A30" s="1" t="s">
        <v>40</v>
      </c>
      <c r="C30" s="35">
        <f>+'Consol Summary'!G68/1000</f>
        <v>1688.1210000000001</v>
      </c>
    </row>
    <row r="31" spans="1:3" ht="13.8" thickBot="1" x14ac:dyDescent="0.3">
      <c r="A31" s="36"/>
      <c r="B31" s="36"/>
      <c r="C31" s="36"/>
    </row>
    <row r="32" spans="1:3" x14ac:dyDescent="0.25">
      <c r="C32"/>
    </row>
    <row r="33" spans="1:3" x14ac:dyDescent="0.25">
      <c r="A33" s="1" t="s">
        <v>41</v>
      </c>
      <c r="C33" s="35">
        <f>+'Consol Summary'!J68/1000</f>
        <v>39444.831833333337</v>
      </c>
    </row>
    <row r="34" spans="1:3" x14ac:dyDescent="0.25">
      <c r="C34" s="7"/>
    </row>
    <row r="35" spans="1:3" x14ac:dyDescent="0.25">
      <c r="A35" t="s">
        <v>75</v>
      </c>
      <c r="C35" s="7">
        <f>'Consol Summary'!L53/1000</f>
        <v>-406.78283333333331</v>
      </c>
    </row>
    <row r="36" spans="1:3" x14ac:dyDescent="0.25">
      <c r="C36" s="7"/>
    </row>
    <row r="37" spans="1:3" x14ac:dyDescent="0.25">
      <c r="A37" t="s">
        <v>76</v>
      </c>
      <c r="C37" s="7">
        <f>'Consol Summary'!L47/1000</f>
        <v>0</v>
      </c>
    </row>
    <row r="38" spans="1:3" x14ac:dyDescent="0.25">
      <c r="C38" s="7"/>
    </row>
    <row r="39" spans="1:3" x14ac:dyDescent="0.25">
      <c r="A39" t="s">
        <v>77</v>
      </c>
      <c r="C39" s="7">
        <f>'Consol Summary'!L45/1000</f>
        <v>-249.99999999999994</v>
      </c>
    </row>
    <row r="40" spans="1:3" x14ac:dyDescent="0.25">
      <c r="C40" s="7"/>
    </row>
    <row r="41" spans="1:3" x14ac:dyDescent="0.25">
      <c r="A41" t="s">
        <v>78</v>
      </c>
      <c r="C41" s="7">
        <f>-SUM(C33:C40)+C43</f>
        <v>-1459.6160000000091</v>
      </c>
    </row>
    <row r="42" spans="1:3" x14ac:dyDescent="0.25">
      <c r="C42"/>
    </row>
    <row r="43" spans="1:3" x14ac:dyDescent="0.25">
      <c r="A43" s="1" t="s">
        <v>42</v>
      </c>
      <c r="C43" s="35">
        <f>+'Consol Summary'!K68/1000</f>
        <v>37328.432999999997</v>
      </c>
    </row>
    <row r="44" spans="1:3" ht="13.8" thickBot="1" x14ac:dyDescent="0.3">
      <c r="A44" s="36"/>
      <c r="B44" s="36"/>
      <c r="C44" s="36"/>
    </row>
    <row r="45" spans="1:3" x14ac:dyDescent="0.25">
      <c r="C45"/>
    </row>
    <row r="46" spans="1:3" x14ac:dyDescent="0.25">
      <c r="C46"/>
    </row>
    <row r="47" spans="1:3" x14ac:dyDescent="0.25">
      <c r="C47"/>
    </row>
    <row r="48" spans="1:3" x14ac:dyDescent="0.25">
      <c r="C48"/>
    </row>
    <row r="49" spans="3:3" x14ac:dyDescent="0.25">
      <c r="C49"/>
    </row>
    <row r="50" spans="3:3" x14ac:dyDescent="0.25">
      <c r="C50"/>
    </row>
    <row r="51" spans="3:3" x14ac:dyDescent="0.25">
      <c r="C51"/>
    </row>
    <row r="52" spans="3:3" x14ac:dyDescent="0.25">
      <c r="C52"/>
    </row>
    <row r="53" spans="3:3" x14ac:dyDescent="0.25">
      <c r="C53"/>
    </row>
    <row r="54" spans="3:3" x14ac:dyDescent="0.25">
      <c r="C54"/>
    </row>
    <row r="55" spans="3:3" x14ac:dyDescent="0.25">
      <c r="C55"/>
    </row>
    <row r="56" spans="3:3" x14ac:dyDescent="0.25">
      <c r="C56"/>
    </row>
    <row r="57" spans="3:3" x14ac:dyDescent="0.25">
      <c r="C57"/>
    </row>
    <row r="58" spans="3:3" x14ac:dyDescent="0.25">
      <c r="C58"/>
    </row>
    <row r="59" spans="3:3" x14ac:dyDescent="0.25">
      <c r="C59"/>
    </row>
    <row r="60" spans="3:3" x14ac:dyDescent="0.25">
      <c r="C60"/>
    </row>
    <row r="61" spans="3:3" x14ac:dyDescent="0.25">
      <c r="C61"/>
    </row>
    <row r="62" spans="3:3" x14ac:dyDescent="0.25">
      <c r="C62"/>
    </row>
    <row r="63" spans="3:3" x14ac:dyDescent="0.25">
      <c r="C63"/>
    </row>
    <row r="64" spans="3:3" x14ac:dyDescent="0.25">
      <c r="C64"/>
    </row>
    <row r="65" spans="3:3" x14ac:dyDescent="0.25">
      <c r="C65"/>
    </row>
    <row r="66" spans="3:3" x14ac:dyDescent="0.25">
      <c r="C66"/>
    </row>
    <row r="67" spans="3:3" x14ac:dyDescent="0.25">
      <c r="C67"/>
    </row>
    <row r="68" spans="3:3" x14ac:dyDescent="0.25">
      <c r="C68"/>
    </row>
    <row r="69" spans="3:3" x14ac:dyDescent="0.25">
      <c r="C69"/>
    </row>
    <row r="70" spans="3:3" x14ac:dyDescent="0.25">
      <c r="C70"/>
    </row>
    <row r="71" spans="3:3" x14ac:dyDescent="0.25">
      <c r="C71"/>
    </row>
    <row r="72" spans="3:3" x14ac:dyDescent="0.25">
      <c r="C72"/>
    </row>
    <row r="73" spans="3:3" x14ac:dyDescent="0.25">
      <c r="C73"/>
    </row>
    <row r="74" spans="3:3" x14ac:dyDescent="0.25">
      <c r="C74"/>
    </row>
    <row r="75" spans="3:3" x14ac:dyDescent="0.25">
      <c r="C75"/>
    </row>
    <row r="76" spans="3:3" x14ac:dyDescent="0.25">
      <c r="C76"/>
    </row>
    <row r="77" spans="3:3" x14ac:dyDescent="0.25">
      <c r="C77"/>
    </row>
    <row r="78" spans="3:3" x14ac:dyDescent="0.25">
      <c r="C78"/>
    </row>
    <row r="79" spans="3:3" x14ac:dyDescent="0.25">
      <c r="C79"/>
    </row>
    <row r="80" spans="3:3" x14ac:dyDescent="0.25">
      <c r="C80"/>
    </row>
    <row r="81" spans="3:3" x14ac:dyDescent="0.25">
      <c r="C81"/>
    </row>
    <row r="82" spans="3:3" x14ac:dyDescent="0.25">
      <c r="C82"/>
    </row>
    <row r="83" spans="3:3" x14ac:dyDescent="0.25">
      <c r="C83"/>
    </row>
    <row r="84" spans="3:3" x14ac:dyDescent="0.25">
      <c r="C84"/>
    </row>
    <row r="85" spans="3:3" x14ac:dyDescent="0.25">
      <c r="C85"/>
    </row>
    <row r="86" spans="3:3" x14ac:dyDescent="0.25">
      <c r="C86"/>
    </row>
    <row r="87" spans="3:3" x14ac:dyDescent="0.25">
      <c r="C87"/>
    </row>
    <row r="88" spans="3:3" x14ac:dyDescent="0.25">
      <c r="C88"/>
    </row>
    <row r="89" spans="3:3" x14ac:dyDescent="0.25">
      <c r="C89"/>
    </row>
    <row r="90" spans="3:3" x14ac:dyDescent="0.25">
      <c r="C90"/>
    </row>
    <row r="91" spans="3:3" x14ac:dyDescent="0.25">
      <c r="C91"/>
    </row>
    <row r="92" spans="3:3" x14ac:dyDescent="0.25">
      <c r="C92"/>
    </row>
    <row r="93" spans="3:3" x14ac:dyDescent="0.25">
      <c r="C93"/>
    </row>
    <row r="94" spans="3:3" x14ac:dyDescent="0.25">
      <c r="C94"/>
    </row>
    <row r="95" spans="3:3" x14ac:dyDescent="0.25">
      <c r="C95"/>
    </row>
    <row r="96" spans="3:3" x14ac:dyDescent="0.25">
      <c r="C96"/>
    </row>
    <row r="97" spans="3:3" x14ac:dyDescent="0.25">
      <c r="C97"/>
    </row>
    <row r="98" spans="3:3" x14ac:dyDescent="0.25">
      <c r="C98"/>
    </row>
    <row r="99" spans="3:3" x14ac:dyDescent="0.25">
      <c r="C99"/>
    </row>
    <row r="100" spans="3:3" x14ac:dyDescent="0.25">
      <c r="C100"/>
    </row>
    <row r="101" spans="3:3" x14ac:dyDescent="0.25">
      <c r="C101"/>
    </row>
    <row r="102" spans="3:3" x14ac:dyDescent="0.25">
      <c r="C102"/>
    </row>
    <row r="103" spans="3:3" x14ac:dyDescent="0.25">
      <c r="C103"/>
    </row>
    <row r="104" spans="3:3" x14ac:dyDescent="0.25">
      <c r="C104"/>
    </row>
    <row r="105" spans="3:3" x14ac:dyDescent="0.25">
      <c r="C105"/>
    </row>
    <row r="106" spans="3:3" x14ac:dyDescent="0.25">
      <c r="C106"/>
    </row>
    <row r="107" spans="3:3" x14ac:dyDescent="0.25">
      <c r="C107"/>
    </row>
  </sheetData>
  <mergeCells count="4">
    <mergeCell ref="A1:C1"/>
    <mergeCell ref="A2:C2"/>
    <mergeCell ref="A3:C3"/>
    <mergeCell ref="A4:C4"/>
  </mergeCells>
  <printOptions horizontalCentered="1"/>
  <pageMargins left="0.25" right="0.25" top="0.5" bottom="0.5" header="0.5" footer="0.5"/>
  <pageSetup scale="95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208"/>
  <sheetViews>
    <sheetView zoomScale="75" zoomScaleNormal="100" workbookViewId="0">
      <pane xSplit="1" ySplit="8" topLeftCell="B43" activePane="bottomRight" state="frozen"/>
      <selection activeCell="B7" sqref="B7:D7"/>
      <selection pane="topRight" activeCell="B7" sqref="B7:D7"/>
      <selection pane="bottomLeft" activeCell="B7" sqref="B7:D7"/>
      <selection pane="bottomRight" activeCell="A71" sqref="A71:V71"/>
    </sheetView>
  </sheetViews>
  <sheetFormatPr defaultRowHeight="13.2" x14ac:dyDescent="0.25"/>
  <cols>
    <col min="1" max="1" width="41.109375" customWidth="1"/>
    <col min="2" max="9" width="10.33203125" style="7" bestFit="1" customWidth="1"/>
    <col min="10" max="10" width="11.44140625" style="7" customWidth="1"/>
    <col min="11" max="13" width="10.33203125" style="7" bestFit="1" customWidth="1"/>
    <col min="14" max="14" width="0.88671875" style="7" customWidth="1"/>
    <col min="15" max="15" width="12" style="7" customWidth="1"/>
    <col min="16" max="16" width="2.6640625" style="7" customWidth="1"/>
    <col min="17" max="18" width="10.33203125" style="7" bestFit="1" customWidth="1"/>
    <col min="19" max="19" width="12.109375" style="7" customWidth="1"/>
    <col min="20" max="20" width="10.33203125" style="7" bestFit="1" customWidth="1"/>
    <col min="21" max="21" width="0.88671875" style="7" customWidth="1"/>
    <col min="22" max="22" width="11.88671875" style="7" customWidth="1"/>
    <col min="23" max="80" width="8.88671875" style="7" customWidth="1"/>
  </cols>
  <sheetData>
    <row r="1" spans="1:80" s="2" customFormat="1" ht="15.6" x14ac:dyDescent="0.3">
      <c r="A1" s="41" t="s">
        <v>56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</row>
    <row r="2" spans="1:80" s="2" customFormat="1" ht="15.6" x14ac:dyDescent="0.3">
      <c r="A2" s="41" t="s">
        <v>26</v>
      </c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</row>
    <row r="3" spans="1:80" s="2" customFormat="1" ht="15.6" x14ac:dyDescent="0.3">
      <c r="A3" s="42" t="s">
        <v>63</v>
      </c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</row>
    <row r="4" spans="1:80" s="2" customFormat="1" ht="15.6" x14ac:dyDescent="0.3">
      <c r="A4" s="43">
        <f>'Consol Summary'!A4:N4</f>
        <v>36616</v>
      </c>
      <c r="B4" s="43"/>
      <c r="C4" s="43"/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</row>
    <row r="5" spans="1:80" s="2" customFormat="1" ht="15.6" x14ac:dyDescent="0.3">
      <c r="A5" s="14" t="str">
        <f ca="1">CELL("filename")</f>
        <v>H:\Genco\Valuation\06-19-00\[00 O&amp;M analysis - 0003.xls]Consol Summary</v>
      </c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</row>
    <row r="6" spans="1:80" s="2" customFormat="1" ht="15.6" x14ac:dyDescent="0.3">
      <c r="A6" s="15">
        <f ca="1">NOW()</f>
        <v>36697.489127083332</v>
      </c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</row>
    <row r="7" spans="1:80" x14ac:dyDescent="0.25">
      <c r="B7" s="16" t="s">
        <v>23</v>
      </c>
      <c r="C7" s="16" t="s">
        <v>23</v>
      </c>
      <c r="D7" s="16" t="s">
        <v>23</v>
      </c>
      <c r="E7" s="16" t="s">
        <v>71</v>
      </c>
      <c r="F7" s="16" t="s">
        <v>24</v>
      </c>
      <c r="G7" s="16" t="s">
        <v>24</v>
      </c>
      <c r="H7" s="16" t="s">
        <v>24</v>
      </c>
      <c r="I7" s="16" t="s">
        <v>24</v>
      </c>
      <c r="J7" s="16" t="s">
        <v>24</v>
      </c>
      <c r="K7" s="16" t="s">
        <v>24</v>
      </c>
      <c r="L7" s="16" t="s">
        <v>24</v>
      </c>
      <c r="M7" s="16" t="s">
        <v>24</v>
      </c>
      <c r="O7" s="16" t="s">
        <v>24</v>
      </c>
      <c r="Q7" s="16" t="s">
        <v>24</v>
      </c>
      <c r="R7" s="16" t="s">
        <v>24</v>
      </c>
      <c r="S7" s="16" t="s">
        <v>24</v>
      </c>
      <c r="T7" s="16" t="s">
        <v>24</v>
      </c>
      <c r="V7" s="16" t="s">
        <v>24</v>
      </c>
    </row>
    <row r="8" spans="1:80" s="10" customFormat="1" x14ac:dyDescent="0.25">
      <c r="B8" s="11">
        <v>36526</v>
      </c>
      <c r="C8" s="11">
        <v>36557</v>
      </c>
      <c r="D8" s="11">
        <v>36586</v>
      </c>
      <c r="E8" s="11">
        <v>36617</v>
      </c>
      <c r="F8" s="11">
        <v>36647</v>
      </c>
      <c r="G8" s="11">
        <v>36678</v>
      </c>
      <c r="H8" s="11">
        <v>36708</v>
      </c>
      <c r="I8" s="11">
        <v>36739</v>
      </c>
      <c r="J8" s="11">
        <v>36770</v>
      </c>
      <c r="K8" s="11">
        <v>36800</v>
      </c>
      <c r="L8" s="11">
        <v>36831</v>
      </c>
      <c r="M8" s="11">
        <v>36861</v>
      </c>
      <c r="N8" s="11"/>
      <c r="O8" s="12" t="s">
        <v>18</v>
      </c>
      <c r="P8" s="12"/>
      <c r="Q8" s="12" t="s">
        <v>19</v>
      </c>
      <c r="R8" s="12" t="s">
        <v>20</v>
      </c>
      <c r="S8" s="12" t="s">
        <v>21</v>
      </c>
      <c r="T8" s="12" t="s">
        <v>22</v>
      </c>
      <c r="U8" s="12"/>
      <c r="V8" s="12" t="s">
        <v>18</v>
      </c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</row>
    <row r="10" spans="1:80" ht="13.8" thickBot="1" x14ac:dyDescent="0.3">
      <c r="A10" s="1" t="s">
        <v>9</v>
      </c>
      <c r="B10" s="24"/>
      <c r="C10" s="24">
        <f>37000+55868.55</f>
        <v>92868.55</v>
      </c>
      <c r="D10" s="9">
        <f>55613+37000</f>
        <v>92613</v>
      </c>
      <c r="E10" s="9">
        <f>37000+138056.89</f>
        <v>175056.89</v>
      </c>
      <c r="F10" s="9">
        <v>200000</v>
      </c>
      <c r="G10" s="9">
        <f>845041-SUM(C10:F10)</f>
        <v>284502.56000000006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O10" s="9">
        <f>SUM(B10:M10)</f>
        <v>845041</v>
      </c>
      <c r="Q10" s="9">
        <f>SUM(B10:D10)</f>
        <v>185481.55</v>
      </c>
      <c r="R10" s="9">
        <f>SUM(E10:G10)</f>
        <v>659559.45000000007</v>
      </c>
      <c r="S10" s="9">
        <f>SUM(H10:J10)</f>
        <v>0</v>
      </c>
      <c r="T10" s="9">
        <f>SUM(K10:M10)</f>
        <v>0</v>
      </c>
      <c r="V10" s="9">
        <f>SUM(Q10:U10)</f>
        <v>845041</v>
      </c>
    </row>
    <row r="12" spans="1:80" x14ac:dyDescent="0.25">
      <c r="A12" s="1" t="s">
        <v>10</v>
      </c>
    </row>
    <row r="13" spans="1:80" x14ac:dyDescent="0.25">
      <c r="A13" s="17" t="s">
        <v>55</v>
      </c>
    </row>
    <row r="14" spans="1:80" x14ac:dyDescent="0.25">
      <c r="A14" s="18" t="s">
        <v>80</v>
      </c>
      <c r="B14" s="7">
        <v>0</v>
      </c>
      <c r="C14" s="7">
        <v>0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O14" s="7">
        <f t="shared" ref="O14:O19" si="0">SUM(B14:M14)</f>
        <v>0</v>
      </c>
      <c r="Q14" s="7">
        <f t="shared" ref="Q14:Q19" si="1">SUM(B14:D14)</f>
        <v>0</v>
      </c>
      <c r="R14" s="7">
        <f t="shared" ref="R14:R19" si="2">SUM(E14:G14)</f>
        <v>0</v>
      </c>
      <c r="S14" s="7">
        <f t="shared" ref="S14:S19" si="3">SUM(H14:J14)</f>
        <v>0</v>
      </c>
      <c r="T14" s="7">
        <f t="shared" ref="T14:T19" si="4">SUM(K14:M14)</f>
        <v>0</v>
      </c>
      <c r="V14" s="7">
        <f t="shared" ref="V14:V19" si="5">SUM(Q14:U14)</f>
        <v>0</v>
      </c>
    </row>
    <row r="15" spans="1:80" x14ac:dyDescent="0.25">
      <c r="A15" s="18" t="s">
        <v>81</v>
      </c>
      <c r="B15" s="7">
        <v>0</v>
      </c>
      <c r="C15" s="7">
        <v>0</v>
      </c>
      <c r="D15" s="7">
        <v>0</v>
      </c>
      <c r="E15" s="7">
        <v>0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O15" s="7">
        <f t="shared" si="0"/>
        <v>0</v>
      </c>
      <c r="Q15" s="7">
        <f t="shared" si="1"/>
        <v>0</v>
      </c>
      <c r="R15" s="7">
        <f t="shared" si="2"/>
        <v>0</v>
      </c>
      <c r="S15" s="7">
        <f t="shared" si="3"/>
        <v>0</v>
      </c>
      <c r="T15" s="7">
        <f t="shared" si="4"/>
        <v>0</v>
      </c>
      <c r="V15" s="7">
        <f t="shared" si="5"/>
        <v>0</v>
      </c>
    </row>
    <row r="16" spans="1:80" x14ac:dyDescent="0.25">
      <c r="A16" s="18" t="s">
        <v>82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O16" s="7">
        <f t="shared" si="0"/>
        <v>0</v>
      </c>
      <c r="Q16" s="7">
        <f t="shared" si="1"/>
        <v>0</v>
      </c>
      <c r="R16" s="7">
        <f t="shared" si="2"/>
        <v>0</v>
      </c>
      <c r="S16" s="7">
        <f t="shared" si="3"/>
        <v>0</v>
      </c>
      <c r="T16" s="7">
        <f t="shared" si="4"/>
        <v>0</v>
      </c>
      <c r="V16" s="7">
        <f t="shared" si="5"/>
        <v>0</v>
      </c>
    </row>
    <row r="17" spans="1:22" x14ac:dyDescent="0.25">
      <c r="A17" s="18" t="s">
        <v>83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O17" s="7">
        <f t="shared" si="0"/>
        <v>0</v>
      </c>
      <c r="Q17" s="7">
        <f t="shared" si="1"/>
        <v>0</v>
      </c>
      <c r="R17" s="7">
        <f t="shared" si="2"/>
        <v>0</v>
      </c>
      <c r="S17" s="7">
        <f t="shared" si="3"/>
        <v>0</v>
      </c>
      <c r="T17" s="7">
        <f t="shared" si="4"/>
        <v>0</v>
      </c>
      <c r="V17" s="7">
        <f t="shared" si="5"/>
        <v>0</v>
      </c>
    </row>
    <row r="18" spans="1:22" x14ac:dyDescent="0.25">
      <c r="A18" s="18" t="s">
        <v>84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O18" s="7">
        <f t="shared" si="0"/>
        <v>0</v>
      </c>
      <c r="Q18" s="7">
        <f t="shared" si="1"/>
        <v>0</v>
      </c>
      <c r="R18" s="7">
        <f t="shared" si="2"/>
        <v>0</v>
      </c>
      <c r="S18" s="7">
        <f t="shared" si="3"/>
        <v>0</v>
      </c>
      <c r="T18" s="7">
        <f t="shared" si="4"/>
        <v>0</v>
      </c>
      <c r="V18" s="7">
        <f t="shared" si="5"/>
        <v>0</v>
      </c>
    </row>
    <row r="19" spans="1:22" x14ac:dyDescent="0.25">
      <c r="A19" s="18" t="s">
        <v>85</v>
      </c>
      <c r="B19" s="7">
        <v>0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O19" s="7">
        <f t="shared" si="0"/>
        <v>0</v>
      </c>
      <c r="Q19" s="7">
        <f t="shared" si="1"/>
        <v>0</v>
      </c>
      <c r="R19" s="7">
        <f t="shared" si="2"/>
        <v>0</v>
      </c>
      <c r="S19" s="7">
        <f t="shared" si="3"/>
        <v>0</v>
      </c>
      <c r="T19" s="7">
        <f t="shared" si="4"/>
        <v>0</v>
      </c>
      <c r="V19" s="7">
        <f t="shared" si="5"/>
        <v>0</v>
      </c>
    </row>
    <row r="20" spans="1:22" x14ac:dyDescent="0.25">
      <c r="A20" s="18" t="s">
        <v>44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23">
        <v>1972</v>
      </c>
      <c r="H20" s="23">
        <v>1972</v>
      </c>
      <c r="I20" s="23">
        <v>1972</v>
      </c>
      <c r="J20" s="23">
        <v>1973</v>
      </c>
      <c r="K20" s="23">
        <v>7889</v>
      </c>
      <c r="L20" s="23">
        <v>1972</v>
      </c>
      <c r="M20" s="23">
        <v>1973</v>
      </c>
      <c r="O20" s="7">
        <f t="shared" ref="O20:O40" si="6">SUM(B20:M20)</f>
        <v>19723</v>
      </c>
      <c r="Q20" s="7">
        <f>SUM(B20:D20)</f>
        <v>0</v>
      </c>
      <c r="R20" s="7">
        <f>SUM(E20:G20)</f>
        <v>1972</v>
      </c>
      <c r="S20" s="7">
        <f>SUM(H20:J20)</f>
        <v>5917</v>
      </c>
      <c r="T20" s="7">
        <f>SUM(K20:M20)</f>
        <v>11834</v>
      </c>
      <c r="V20" s="7">
        <f t="shared" ref="V20:V42" si="7">SUM(Q20:U20)</f>
        <v>19723</v>
      </c>
    </row>
    <row r="21" spans="1:22" x14ac:dyDescent="0.25">
      <c r="A21" s="18" t="s">
        <v>86</v>
      </c>
      <c r="B21" s="7">
        <v>0</v>
      </c>
      <c r="C21" s="7">
        <v>0</v>
      </c>
      <c r="D21" s="7">
        <v>0</v>
      </c>
      <c r="E21" s="7">
        <v>0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O21" s="7">
        <f t="shared" si="6"/>
        <v>0</v>
      </c>
      <c r="Q21" s="7">
        <f t="shared" ref="Q21:Q40" si="8">SUM(B21:D21)</f>
        <v>0</v>
      </c>
      <c r="R21" s="7">
        <f t="shared" ref="R21:R40" si="9">SUM(E21:G21)</f>
        <v>0</v>
      </c>
      <c r="S21" s="7">
        <f t="shared" ref="S21:S40" si="10">SUM(H21:J21)</f>
        <v>0</v>
      </c>
      <c r="T21" s="7">
        <f t="shared" ref="T21:T40" si="11">SUM(K21:M21)</f>
        <v>0</v>
      </c>
      <c r="V21" s="7">
        <f t="shared" si="7"/>
        <v>0</v>
      </c>
    </row>
    <row r="22" spans="1:22" x14ac:dyDescent="0.25">
      <c r="A22" s="18" t="s">
        <v>87</v>
      </c>
      <c r="B22" s="7">
        <v>0</v>
      </c>
      <c r="C22" s="7">
        <v>0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O22" s="7">
        <f t="shared" si="6"/>
        <v>0</v>
      </c>
      <c r="Q22" s="7">
        <f t="shared" si="8"/>
        <v>0</v>
      </c>
      <c r="R22" s="7">
        <f t="shared" si="9"/>
        <v>0</v>
      </c>
      <c r="S22" s="7">
        <f t="shared" si="10"/>
        <v>0</v>
      </c>
      <c r="T22" s="7">
        <f t="shared" si="11"/>
        <v>0</v>
      </c>
      <c r="V22" s="7">
        <f t="shared" si="7"/>
        <v>0</v>
      </c>
    </row>
    <row r="23" spans="1:22" x14ac:dyDescent="0.25">
      <c r="A23" s="18" t="s">
        <v>45</v>
      </c>
      <c r="B23" s="7">
        <v>0</v>
      </c>
      <c r="C23" s="7">
        <v>0</v>
      </c>
      <c r="D23" s="7">
        <v>0</v>
      </c>
      <c r="E23" s="7">
        <v>0</v>
      </c>
      <c r="F23" s="7">
        <v>0</v>
      </c>
      <c r="G23" s="23">
        <v>7969</v>
      </c>
      <c r="H23" s="23">
        <v>7970</v>
      </c>
      <c r="I23" s="23">
        <v>7969</v>
      </c>
      <c r="J23" s="23">
        <v>7970</v>
      </c>
      <c r="K23" s="23">
        <v>31878</v>
      </c>
      <c r="L23" s="23">
        <v>7969</v>
      </c>
      <c r="M23" s="23">
        <v>7970</v>
      </c>
      <c r="O23" s="7">
        <f t="shared" si="6"/>
        <v>79695</v>
      </c>
      <c r="Q23" s="7">
        <f t="shared" si="8"/>
        <v>0</v>
      </c>
      <c r="R23" s="7">
        <f t="shared" si="9"/>
        <v>7969</v>
      </c>
      <c r="S23" s="7">
        <f t="shared" si="10"/>
        <v>23909</v>
      </c>
      <c r="T23" s="7">
        <f t="shared" si="11"/>
        <v>47817</v>
      </c>
      <c r="V23" s="7">
        <f t="shared" si="7"/>
        <v>79695</v>
      </c>
    </row>
    <row r="24" spans="1:22" x14ac:dyDescent="0.25">
      <c r="A24" s="18" t="s">
        <v>88</v>
      </c>
      <c r="B24" s="7">
        <v>0</v>
      </c>
      <c r="C24" s="7">
        <v>0</v>
      </c>
      <c r="D24" s="7">
        <v>0</v>
      </c>
      <c r="E24" s="7">
        <v>0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  <c r="O24" s="7">
        <f t="shared" si="6"/>
        <v>0</v>
      </c>
      <c r="Q24" s="7">
        <f t="shared" si="8"/>
        <v>0</v>
      </c>
      <c r="R24" s="7">
        <f t="shared" si="9"/>
        <v>0</v>
      </c>
      <c r="S24" s="7">
        <f t="shared" si="10"/>
        <v>0</v>
      </c>
      <c r="T24" s="7">
        <f t="shared" si="11"/>
        <v>0</v>
      </c>
      <c r="V24" s="7">
        <f t="shared" si="7"/>
        <v>0</v>
      </c>
    </row>
    <row r="25" spans="1:22" x14ac:dyDescent="0.25">
      <c r="A25" s="18" t="s">
        <v>89</v>
      </c>
      <c r="B25" s="7">
        <v>0</v>
      </c>
      <c r="C25" s="7">
        <v>0</v>
      </c>
      <c r="D25" s="7">
        <v>0</v>
      </c>
      <c r="E25" s="7">
        <v>0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O25" s="7">
        <f t="shared" si="6"/>
        <v>0</v>
      </c>
      <c r="Q25" s="7">
        <f t="shared" si="8"/>
        <v>0</v>
      </c>
      <c r="R25" s="7">
        <f t="shared" si="9"/>
        <v>0</v>
      </c>
      <c r="S25" s="7">
        <f t="shared" si="10"/>
        <v>0</v>
      </c>
      <c r="T25" s="7">
        <f t="shared" si="11"/>
        <v>0</v>
      </c>
      <c r="V25" s="7">
        <f t="shared" si="7"/>
        <v>0</v>
      </c>
    </row>
    <row r="26" spans="1:22" x14ac:dyDescent="0.25">
      <c r="A26" s="18" t="s">
        <v>90</v>
      </c>
      <c r="B26" s="7">
        <v>0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O26" s="7">
        <f t="shared" si="6"/>
        <v>0</v>
      </c>
      <c r="Q26" s="7">
        <f t="shared" si="8"/>
        <v>0</v>
      </c>
      <c r="R26" s="7">
        <f t="shared" si="9"/>
        <v>0</v>
      </c>
      <c r="S26" s="7">
        <f t="shared" si="10"/>
        <v>0</v>
      </c>
      <c r="T26" s="7">
        <f t="shared" si="11"/>
        <v>0</v>
      </c>
      <c r="V26" s="7">
        <f t="shared" si="7"/>
        <v>0</v>
      </c>
    </row>
    <row r="27" spans="1:22" x14ac:dyDescent="0.25">
      <c r="A27" s="18" t="s">
        <v>46</v>
      </c>
      <c r="B27" s="7">
        <v>0</v>
      </c>
      <c r="C27" s="7">
        <v>0</v>
      </c>
      <c r="D27" s="7">
        <v>0</v>
      </c>
      <c r="E27" s="7">
        <v>0</v>
      </c>
      <c r="F27" s="7">
        <v>0</v>
      </c>
      <c r="G27" s="23">
        <v>225</v>
      </c>
      <c r="H27" s="23">
        <v>224</v>
      </c>
      <c r="I27" s="23">
        <v>225</v>
      </c>
      <c r="J27" s="23">
        <v>225</v>
      </c>
      <c r="K27" s="23">
        <v>898</v>
      </c>
      <c r="L27" s="23">
        <v>225</v>
      </c>
      <c r="M27" s="23">
        <v>224</v>
      </c>
      <c r="O27" s="7">
        <f t="shared" si="6"/>
        <v>2246</v>
      </c>
      <c r="Q27" s="7">
        <f t="shared" si="8"/>
        <v>0</v>
      </c>
      <c r="R27" s="7">
        <f t="shared" si="9"/>
        <v>225</v>
      </c>
      <c r="S27" s="7">
        <f t="shared" si="10"/>
        <v>674</v>
      </c>
      <c r="T27" s="7">
        <f t="shared" si="11"/>
        <v>1347</v>
      </c>
      <c r="V27" s="7">
        <f t="shared" si="7"/>
        <v>2246</v>
      </c>
    </row>
    <row r="28" spans="1:22" x14ac:dyDescent="0.25">
      <c r="A28" s="18" t="s">
        <v>47</v>
      </c>
      <c r="B28" s="7">
        <v>0</v>
      </c>
      <c r="C28" s="7">
        <v>0</v>
      </c>
      <c r="D28" s="7">
        <v>0</v>
      </c>
      <c r="E28" s="7">
        <v>0</v>
      </c>
      <c r="F28" s="7">
        <v>0</v>
      </c>
      <c r="G28" s="23">
        <v>1193</v>
      </c>
      <c r="H28" s="23">
        <v>1193</v>
      </c>
      <c r="I28" s="23">
        <v>1193</v>
      </c>
      <c r="J28" s="23">
        <v>1193</v>
      </c>
      <c r="K28" s="23">
        <v>4771</v>
      </c>
      <c r="L28" s="23">
        <v>1193</v>
      </c>
      <c r="M28" s="23">
        <v>1193</v>
      </c>
      <c r="O28" s="7">
        <f t="shared" si="6"/>
        <v>11929</v>
      </c>
      <c r="Q28" s="7">
        <f t="shared" si="8"/>
        <v>0</v>
      </c>
      <c r="R28" s="7">
        <f t="shared" si="9"/>
        <v>1193</v>
      </c>
      <c r="S28" s="7">
        <f t="shared" si="10"/>
        <v>3579</v>
      </c>
      <c r="T28" s="7">
        <f t="shared" si="11"/>
        <v>7157</v>
      </c>
      <c r="V28" s="7">
        <f t="shared" si="7"/>
        <v>11929</v>
      </c>
    </row>
    <row r="29" spans="1:22" x14ac:dyDescent="0.25">
      <c r="A29" s="18" t="s">
        <v>91</v>
      </c>
      <c r="B29" s="7">
        <v>0</v>
      </c>
      <c r="C29" s="7">
        <v>0</v>
      </c>
      <c r="D29" s="7">
        <v>0</v>
      </c>
      <c r="E29" s="7">
        <v>0</v>
      </c>
      <c r="F29" s="7">
        <v>0</v>
      </c>
      <c r="G29" s="7">
        <v>0</v>
      </c>
      <c r="H29" s="7">
        <v>0</v>
      </c>
      <c r="I29" s="7">
        <v>0</v>
      </c>
      <c r="J29" s="7">
        <v>0</v>
      </c>
      <c r="K29" s="7">
        <v>0</v>
      </c>
      <c r="L29" s="7">
        <v>0</v>
      </c>
      <c r="M29" s="7">
        <v>0</v>
      </c>
      <c r="O29" s="7">
        <f t="shared" si="6"/>
        <v>0</v>
      </c>
      <c r="Q29" s="7">
        <f t="shared" si="8"/>
        <v>0</v>
      </c>
      <c r="R29" s="7">
        <f t="shared" si="9"/>
        <v>0</v>
      </c>
      <c r="S29" s="7">
        <f t="shared" si="10"/>
        <v>0</v>
      </c>
      <c r="T29" s="7">
        <f t="shared" si="11"/>
        <v>0</v>
      </c>
      <c r="V29" s="7">
        <f t="shared" si="7"/>
        <v>0</v>
      </c>
    </row>
    <row r="30" spans="1:22" x14ac:dyDescent="0.25">
      <c r="A30" s="18" t="s">
        <v>48</v>
      </c>
      <c r="B30" s="7">
        <v>0</v>
      </c>
      <c r="C30" s="7">
        <v>0</v>
      </c>
      <c r="D30" s="7">
        <v>0</v>
      </c>
      <c r="E30" s="7">
        <v>0</v>
      </c>
      <c r="F30" s="7">
        <v>0</v>
      </c>
      <c r="G30" s="23">
        <v>466</v>
      </c>
      <c r="H30" s="23">
        <v>467</v>
      </c>
      <c r="I30" s="23">
        <v>467</v>
      </c>
      <c r="J30" s="23">
        <v>466</v>
      </c>
      <c r="K30" s="23">
        <v>1867</v>
      </c>
      <c r="L30" s="23">
        <v>467</v>
      </c>
      <c r="M30" s="23">
        <v>467</v>
      </c>
      <c r="O30" s="7">
        <f t="shared" si="6"/>
        <v>4667</v>
      </c>
      <c r="Q30" s="7">
        <f t="shared" si="8"/>
        <v>0</v>
      </c>
      <c r="R30" s="7">
        <f t="shared" si="9"/>
        <v>466</v>
      </c>
      <c r="S30" s="7">
        <f t="shared" si="10"/>
        <v>1400</v>
      </c>
      <c r="T30" s="7">
        <f t="shared" si="11"/>
        <v>2801</v>
      </c>
      <c r="V30" s="7">
        <f t="shared" si="7"/>
        <v>4667</v>
      </c>
    </row>
    <row r="31" spans="1:22" x14ac:dyDescent="0.25">
      <c r="A31" s="18" t="s">
        <v>49</v>
      </c>
      <c r="B31" s="7">
        <v>0</v>
      </c>
      <c r="C31" s="7">
        <v>0</v>
      </c>
      <c r="D31" s="7">
        <v>0</v>
      </c>
      <c r="E31" s="7">
        <v>0</v>
      </c>
      <c r="F31" s="7">
        <v>0</v>
      </c>
      <c r="G31" s="23">
        <v>1380</v>
      </c>
      <c r="H31" s="23">
        <v>1379</v>
      </c>
      <c r="I31" s="23">
        <v>1379</v>
      </c>
      <c r="J31" s="23">
        <v>1379</v>
      </c>
      <c r="K31" s="23">
        <v>1379</v>
      </c>
      <c r="L31" s="23">
        <v>1379</v>
      </c>
      <c r="M31" s="23">
        <v>1379</v>
      </c>
      <c r="O31" s="7">
        <f t="shared" si="6"/>
        <v>9654</v>
      </c>
      <c r="Q31" s="7">
        <f t="shared" si="8"/>
        <v>0</v>
      </c>
      <c r="R31" s="7">
        <f t="shared" si="9"/>
        <v>1380</v>
      </c>
      <c r="S31" s="7">
        <f t="shared" si="10"/>
        <v>4137</v>
      </c>
      <c r="T31" s="7">
        <f t="shared" si="11"/>
        <v>4137</v>
      </c>
      <c r="V31" s="7">
        <f t="shared" si="7"/>
        <v>9654</v>
      </c>
    </row>
    <row r="32" spans="1:22" x14ac:dyDescent="0.25">
      <c r="A32" s="18" t="s">
        <v>50</v>
      </c>
      <c r="B32" s="7">
        <v>0</v>
      </c>
      <c r="C32" s="7">
        <v>0</v>
      </c>
      <c r="D32" s="7">
        <v>0</v>
      </c>
      <c r="E32" s="7">
        <v>0</v>
      </c>
      <c r="F32" s="7">
        <v>0</v>
      </c>
      <c r="G32" s="23">
        <v>16877</v>
      </c>
      <c r="H32" s="23">
        <v>16877</v>
      </c>
      <c r="I32" s="23">
        <v>16877</v>
      </c>
      <c r="J32" s="23">
        <v>16877</v>
      </c>
      <c r="K32" s="23">
        <v>16877</v>
      </c>
      <c r="L32" s="23">
        <v>16877</v>
      </c>
      <c r="M32" s="23">
        <v>16878</v>
      </c>
      <c r="O32" s="7">
        <f t="shared" si="6"/>
        <v>118140</v>
      </c>
      <c r="Q32" s="7">
        <f t="shared" si="8"/>
        <v>0</v>
      </c>
      <c r="R32" s="7">
        <f t="shared" si="9"/>
        <v>16877</v>
      </c>
      <c r="S32" s="7">
        <f t="shared" si="10"/>
        <v>50631</v>
      </c>
      <c r="T32" s="7">
        <f t="shared" si="11"/>
        <v>50632</v>
      </c>
      <c r="V32" s="7">
        <f t="shared" si="7"/>
        <v>118140</v>
      </c>
    </row>
    <row r="33" spans="1:22" x14ac:dyDescent="0.25">
      <c r="A33" s="18" t="s">
        <v>43</v>
      </c>
      <c r="B33" s="7">
        <v>0</v>
      </c>
      <c r="C33" s="7">
        <v>0</v>
      </c>
      <c r="D33" s="7">
        <v>0</v>
      </c>
      <c r="E33" s="7">
        <v>0</v>
      </c>
      <c r="F33" s="7">
        <v>0</v>
      </c>
      <c r="G33" s="30">
        <v>63436</v>
      </c>
      <c r="H33" s="30">
        <v>63435</v>
      </c>
      <c r="I33" s="30">
        <v>63436</v>
      </c>
      <c r="J33" s="30">
        <v>63435</v>
      </c>
      <c r="K33" s="30">
        <v>63435</v>
      </c>
      <c r="L33" s="30">
        <v>63435</v>
      </c>
      <c r="M33" s="30">
        <v>63435</v>
      </c>
      <c r="O33" s="7">
        <f>SUM(B33:M33)</f>
        <v>444047</v>
      </c>
      <c r="Q33" s="7">
        <f t="shared" si="8"/>
        <v>0</v>
      </c>
      <c r="R33" s="7">
        <f t="shared" si="9"/>
        <v>63436</v>
      </c>
      <c r="S33" s="7">
        <f t="shared" si="10"/>
        <v>190306</v>
      </c>
      <c r="T33" s="7">
        <f t="shared" si="11"/>
        <v>190305</v>
      </c>
      <c r="V33" s="7">
        <f t="shared" si="7"/>
        <v>444047</v>
      </c>
    </row>
    <row r="34" spans="1:22" x14ac:dyDescent="0.25">
      <c r="A34" s="18" t="s">
        <v>51</v>
      </c>
      <c r="B34" s="7">
        <v>0</v>
      </c>
      <c r="C34" s="7">
        <v>0</v>
      </c>
      <c r="D34" s="7">
        <v>0</v>
      </c>
      <c r="E34" s="7">
        <v>0</v>
      </c>
      <c r="F34" s="7">
        <v>0</v>
      </c>
      <c r="G34" s="23">
        <v>1571</v>
      </c>
      <c r="H34" s="23">
        <v>1572</v>
      </c>
      <c r="I34" s="23">
        <v>1571</v>
      </c>
      <c r="J34" s="23">
        <v>1571</v>
      </c>
      <c r="K34" s="23">
        <v>1572</v>
      </c>
      <c r="L34" s="23">
        <v>1572</v>
      </c>
      <c r="M34" s="23">
        <v>1571</v>
      </c>
      <c r="O34" s="7">
        <f t="shared" si="6"/>
        <v>11000</v>
      </c>
      <c r="Q34" s="7">
        <f t="shared" si="8"/>
        <v>0</v>
      </c>
      <c r="R34" s="7">
        <f t="shared" si="9"/>
        <v>1571</v>
      </c>
      <c r="S34" s="7">
        <f t="shared" si="10"/>
        <v>4714</v>
      </c>
      <c r="T34" s="7">
        <f t="shared" si="11"/>
        <v>4715</v>
      </c>
      <c r="V34" s="7">
        <f t="shared" si="7"/>
        <v>11000</v>
      </c>
    </row>
    <row r="35" spans="1:22" x14ac:dyDescent="0.25">
      <c r="A35" s="18" t="s">
        <v>2</v>
      </c>
      <c r="B35" s="7">
        <v>0</v>
      </c>
      <c r="C35" s="7">
        <v>0</v>
      </c>
      <c r="D35" s="7">
        <v>0</v>
      </c>
      <c r="E35" s="7">
        <v>0</v>
      </c>
      <c r="F35" s="7">
        <v>0</v>
      </c>
      <c r="G35" s="23">
        <f>1070+12177</f>
        <v>13247</v>
      </c>
      <c r="H35" s="23">
        <f t="shared" ref="H35:M35" si="12">1070+12177</f>
        <v>13247</v>
      </c>
      <c r="I35" s="23">
        <f t="shared" si="12"/>
        <v>13247</v>
      </c>
      <c r="J35" s="23">
        <f t="shared" si="12"/>
        <v>13247</v>
      </c>
      <c r="K35" s="23">
        <f t="shared" si="12"/>
        <v>13247</v>
      </c>
      <c r="L35" s="23">
        <f t="shared" si="12"/>
        <v>13247</v>
      </c>
      <c r="M35" s="23">
        <f t="shared" si="12"/>
        <v>13247</v>
      </c>
      <c r="O35" s="7">
        <f t="shared" si="6"/>
        <v>92729</v>
      </c>
      <c r="Q35" s="7">
        <f t="shared" si="8"/>
        <v>0</v>
      </c>
      <c r="R35" s="7">
        <f t="shared" si="9"/>
        <v>13247</v>
      </c>
      <c r="S35" s="7">
        <f t="shared" si="10"/>
        <v>39741</v>
      </c>
      <c r="T35" s="7">
        <f t="shared" si="11"/>
        <v>39741</v>
      </c>
      <c r="V35" s="7">
        <f t="shared" si="7"/>
        <v>92729</v>
      </c>
    </row>
    <row r="36" spans="1:22" x14ac:dyDescent="0.25">
      <c r="A36" s="18" t="s">
        <v>92</v>
      </c>
      <c r="B36" s="7">
        <v>0</v>
      </c>
      <c r="C36" s="7">
        <v>0</v>
      </c>
      <c r="D36" s="7">
        <v>0</v>
      </c>
      <c r="E36" s="7">
        <v>0</v>
      </c>
      <c r="F36" s="7">
        <v>0</v>
      </c>
      <c r="G36" s="7">
        <v>0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  <c r="M36" s="7">
        <v>0</v>
      </c>
      <c r="O36" s="7">
        <f t="shared" si="6"/>
        <v>0</v>
      </c>
      <c r="Q36" s="7">
        <f t="shared" si="8"/>
        <v>0</v>
      </c>
      <c r="R36" s="7">
        <f t="shared" si="9"/>
        <v>0</v>
      </c>
      <c r="S36" s="7">
        <f t="shared" si="10"/>
        <v>0</v>
      </c>
      <c r="T36" s="7">
        <f t="shared" si="11"/>
        <v>0</v>
      </c>
      <c r="V36" s="7">
        <f t="shared" si="7"/>
        <v>0</v>
      </c>
    </row>
    <row r="37" spans="1:22" x14ac:dyDescent="0.25">
      <c r="A37" s="18" t="s">
        <v>52</v>
      </c>
      <c r="B37" s="7">
        <v>0</v>
      </c>
      <c r="C37" s="7">
        <v>0</v>
      </c>
      <c r="D37" s="7">
        <v>0</v>
      </c>
      <c r="E37" s="7">
        <v>0</v>
      </c>
      <c r="F37" s="7">
        <v>0</v>
      </c>
      <c r="G37" s="23">
        <v>44</v>
      </c>
      <c r="H37" s="23">
        <v>44</v>
      </c>
      <c r="I37" s="23">
        <v>44</v>
      </c>
      <c r="J37" s="23">
        <v>44</v>
      </c>
      <c r="K37" s="23">
        <v>174</v>
      </c>
      <c r="L37" s="23">
        <v>44</v>
      </c>
      <c r="M37" s="23">
        <v>44</v>
      </c>
      <c r="O37" s="7">
        <f t="shared" si="6"/>
        <v>438</v>
      </c>
      <c r="Q37" s="7">
        <f t="shared" si="8"/>
        <v>0</v>
      </c>
      <c r="R37" s="7">
        <f t="shared" si="9"/>
        <v>44</v>
      </c>
      <c r="S37" s="7">
        <f t="shared" si="10"/>
        <v>132</v>
      </c>
      <c r="T37" s="7">
        <f t="shared" si="11"/>
        <v>262</v>
      </c>
      <c r="V37" s="7">
        <f t="shared" si="7"/>
        <v>438</v>
      </c>
    </row>
    <row r="38" spans="1:22" x14ac:dyDescent="0.25">
      <c r="A38" s="18" t="s">
        <v>53</v>
      </c>
      <c r="B38" s="7">
        <v>0</v>
      </c>
      <c r="C38" s="7">
        <v>0</v>
      </c>
      <c r="D38" s="7">
        <v>0</v>
      </c>
      <c r="E38" s="7">
        <v>0</v>
      </c>
      <c r="F38" s="7">
        <v>0</v>
      </c>
      <c r="G38" s="23">
        <v>13912</v>
      </c>
      <c r="H38" s="23">
        <v>13913</v>
      </c>
      <c r="I38" s="23">
        <v>13913</v>
      </c>
      <c r="J38" s="23">
        <v>13912</v>
      </c>
      <c r="K38" s="23">
        <v>55650</v>
      </c>
      <c r="L38" s="23">
        <v>13913</v>
      </c>
      <c r="M38" s="23">
        <v>13912</v>
      </c>
      <c r="O38" s="7">
        <f t="shared" si="6"/>
        <v>139125</v>
      </c>
      <c r="Q38" s="7">
        <f t="shared" si="8"/>
        <v>0</v>
      </c>
      <c r="R38" s="7">
        <f t="shared" si="9"/>
        <v>13912</v>
      </c>
      <c r="S38" s="7">
        <f t="shared" si="10"/>
        <v>41738</v>
      </c>
      <c r="T38" s="7">
        <f t="shared" si="11"/>
        <v>83475</v>
      </c>
      <c r="V38" s="7">
        <f t="shared" si="7"/>
        <v>139125</v>
      </c>
    </row>
    <row r="39" spans="1:22" x14ac:dyDescent="0.25">
      <c r="A39" s="18" t="s">
        <v>93</v>
      </c>
      <c r="B39" s="7">
        <v>0</v>
      </c>
      <c r="C39" s="7">
        <v>0</v>
      </c>
      <c r="D39" s="7">
        <v>0</v>
      </c>
      <c r="E39" s="7">
        <v>0</v>
      </c>
      <c r="F39" s="7">
        <v>0</v>
      </c>
      <c r="G39" s="7">
        <v>0</v>
      </c>
      <c r="H39" s="7">
        <v>0</v>
      </c>
      <c r="I39" s="7">
        <v>0</v>
      </c>
      <c r="J39" s="7">
        <v>0</v>
      </c>
      <c r="K39" s="7">
        <v>0</v>
      </c>
      <c r="L39" s="7">
        <v>0</v>
      </c>
      <c r="M39" s="7">
        <v>0</v>
      </c>
      <c r="O39" s="7">
        <f t="shared" si="6"/>
        <v>0</v>
      </c>
      <c r="Q39" s="7">
        <f t="shared" si="8"/>
        <v>0</v>
      </c>
      <c r="R39" s="7">
        <f t="shared" si="9"/>
        <v>0</v>
      </c>
      <c r="S39" s="7">
        <f t="shared" si="10"/>
        <v>0</v>
      </c>
      <c r="T39" s="7">
        <f t="shared" si="11"/>
        <v>0</v>
      </c>
      <c r="V39" s="7">
        <f t="shared" si="7"/>
        <v>0</v>
      </c>
    </row>
    <row r="40" spans="1:22" x14ac:dyDescent="0.25">
      <c r="A40" s="18" t="s">
        <v>54</v>
      </c>
      <c r="B40" s="7">
        <v>0</v>
      </c>
      <c r="C40" s="7">
        <v>0</v>
      </c>
      <c r="D40" s="7">
        <v>0</v>
      </c>
      <c r="E40" s="7">
        <v>0</v>
      </c>
      <c r="F40" s="7">
        <v>0</v>
      </c>
      <c r="G40" s="23">
        <v>1459</v>
      </c>
      <c r="H40" s="23">
        <v>1458</v>
      </c>
      <c r="I40" s="23">
        <v>1458</v>
      </c>
      <c r="J40" s="23">
        <v>1459</v>
      </c>
      <c r="K40" s="23">
        <v>1458</v>
      </c>
      <c r="L40" s="23">
        <v>1458</v>
      </c>
      <c r="M40" s="23">
        <v>1458</v>
      </c>
      <c r="O40" s="7">
        <f t="shared" si="6"/>
        <v>10208</v>
      </c>
      <c r="Q40" s="7">
        <f t="shared" si="8"/>
        <v>0</v>
      </c>
      <c r="R40" s="7">
        <f t="shared" si="9"/>
        <v>1459</v>
      </c>
      <c r="S40" s="7">
        <f t="shared" si="10"/>
        <v>4375</v>
      </c>
      <c r="T40" s="7">
        <f t="shared" si="11"/>
        <v>4374</v>
      </c>
      <c r="V40" s="7">
        <f t="shared" si="7"/>
        <v>10208</v>
      </c>
    </row>
    <row r="41" spans="1:22" x14ac:dyDescent="0.25">
      <c r="A41" s="18"/>
      <c r="Q41" s="7">
        <f>SUM(B41:D41)</f>
        <v>0</v>
      </c>
      <c r="R41" s="7">
        <f>SUM(E41:G41)</f>
        <v>0</v>
      </c>
      <c r="S41" s="7">
        <f>SUM(H41:J41)</f>
        <v>0</v>
      </c>
      <c r="T41" s="7">
        <f>SUM(K41:M41)</f>
        <v>0</v>
      </c>
      <c r="V41" s="7">
        <f t="shared" si="7"/>
        <v>0</v>
      </c>
    </row>
    <row r="42" spans="1:22" x14ac:dyDescent="0.25">
      <c r="A42" s="19" t="s">
        <v>28</v>
      </c>
      <c r="B42" s="8">
        <f t="shared" ref="B42:M42" si="13">SUM(B13:B41)</f>
        <v>0</v>
      </c>
      <c r="C42" s="8">
        <f t="shared" si="13"/>
        <v>0</v>
      </c>
      <c r="D42" s="8">
        <f t="shared" si="13"/>
        <v>0</v>
      </c>
      <c r="E42" s="8">
        <f t="shared" si="13"/>
        <v>0</v>
      </c>
      <c r="F42" s="8">
        <f t="shared" si="13"/>
        <v>0</v>
      </c>
      <c r="G42" s="8">
        <f t="shared" si="13"/>
        <v>123751</v>
      </c>
      <c r="H42" s="8">
        <f t="shared" si="13"/>
        <v>123751</v>
      </c>
      <c r="I42" s="8">
        <f t="shared" si="13"/>
        <v>123751</v>
      </c>
      <c r="J42" s="8">
        <f t="shared" si="13"/>
        <v>123751</v>
      </c>
      <c r="K42" s="8">
        <f t="shared" si="13"/>
        <v>201095</v>
      </c>
      <c r="L42" s="8">
        <f t="shared" si="13"/>
        <v>123751</v>
      </c>
      <c r="M42" s="8">
        <f t="shared" si="13"/>
        <v>123751</v>
      </c>
      <c r="O42" s="8">
        <f>SUM(O13:O41)</f>
        <v>943601</v>
      </c>
      <c r="Q42" s="8">
        <f>SUM(B42:D42)</f>
        <v>0</v>
      </c>
      <c r="R42" s="8">
        <f>SUM(E42:G42)</f>
        <v>123751</v>
      </c>
      <c r="S42" s="8">
        <f>SUM(H42:J42)</f>
        <v>371253</v>
      </c>
      <c r="T42" s="8">
        <f>SUM(K42:M42)</f>
        <v>448597</v>
      </c>
      <c r="V42" s="8">
        <f t="shared" si="7"/>
        <v>943601</v>
      </c>
    </row>
    <row r="43" spans="1:22" x14ac:dyDescent="0.25">
      <c r="A43" s="19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O43" s="20"/>
      <c r="Q43" s="20"/>
      <c r="R43" s="20"/>
      <c r="S43" s="20"/>
      <c r="T43" s="20"/>
      <c r="V43" s="20"/>
    </row>
    <row r="44" spans="1:22" x14ac:dyDescent="0.25">
      <c r="A44" s="17" t="s">
        <v>29</v>
      </c>
      <c r="B44" s="6">
        <v>0</v>
      </c>
      <c r="C44" s="6">
        <v>0</v>
      </c>
      <c r="D44" s="6">
        <v>0</v>
      </c>
      <c r="E44" s="6">
        <v>0</v>
      </c>
      <c r="F44" s="6">
        <v>0</v>
      </c>
      <c r="G44" s="25">
        <f t="shared" ref="G44:M44" si="14">200000/7</f>
        <v>28571.428571428572</v>
      </c>
      <c r="H44" s="25">
        <f t="shared" si="14"/>
        <v>28571.428571428572</v>
      </c>
      <c r="I44" s="25">
        <f t="shared" si="14"/>
        <v>28571.428571428572</v>
      </c>
      <c r="J44" s="25">
        <f t="shared" si="14"/>
        <v>28571.428571428572</v>
      </c>
      <c r="K44" s="25">
        <f t="shared" si="14"/>
        <v>28571.428571428572</v>
      </c>
      <c r="L44" s="25">
        <f t="shared" si="14"/>
        <v>28571.428571428572</v>
      </c>
      <c r="M44" s="25">
        <f t="shared" si="14"/>
        <v>28571.428571428572</v>
      </c>
      <c r="O44" s="6">
        <f>SUM(B44:M44)</f>
        <v>200000.00000000003</v>
      </c>
      <c r="Q44" s="6">
        <f>SUM(B44:D44)</f>
        <v>0</v>
      </c>
      <c r="R44" s="6">
        <f>SUM(E44:G44)</f>
        <v>28571.428571428572</v>
      </c>
      <c r="S44" s="6">
        <f>SUM(H44:J44)</f>
        <v>85714.28571428571</v>
      </c>
      <c r="T44" s="6">
        <f>SUM(K44:M44)</f>
        <v>85714.28571428571</v>
      </c>
      <c r="V44" s="6">
        <f>SUM(Q44:U44)</f>
        <v>200000</v>
      </c>
    </row>
    <row r="45" spans="1:22" x14ac:dyDescent="0.25">
      <c r="A45" s="17"/>
    </row>
    <row r="46" spans="1:22" x14ac:dyDescent="0.25">
      <c r="A46" s="17" t="s">
        <v>30</v>
      </c>
      <c r="B46" s="6">
        <v>0</v>
      </c>
      <c r="C46" s="6">
        <v>0</v>
      </c>
      <c r="D46" s="6">
        <v>0</v>
      </c>
      <c r="E46" s="6">
        <v>0</v>
      </c>
      <c r="F46" s="6">
        <v>0</v>
      </c>
      <c r="G46" s="25">
        <v>85714</v>
      </c>
      <c r="H46" s="25">
        <v>85715</v>
      </c>
      <c r="I46" s="25">
        <v>85714</v>
      </c>
      <c r="J46" s="25">
        <v>85714</v>
      </c>
      <c r="K46" s="25">
        <v>85715</v>
      </c>
      <c r="L46" s="25">
        <v>85714</v>
      </c>
      <c r="M46" s="25">
        <v>85714</v>
      </c>
      <c r="O46" s="6">
        <f>SUM(B46:M46)</f>
        <v>600000</v>
      </c>
      <c r="Q46" s="6">
        <f>SUM(B46:D46)</f>
        <v>0</v>
      </c>
      <c r="R46" s="6">
        <f>SUM(E46:G46)</f>
        <v>85714</v>
      </c>
      <c r="S46" s="6">
        <f>SUM(H46:J46)</f>
        <v>257143</v>
      </c>
      <c r="T46" s="6">
        <f>SUM(K46:M46)</f>
        <v>257143</v>
      </c>
      <c r="V46" s="6">
        <f>SUM(Q46:U46)</f>
        <v>600000</v>
      </c>
    </row>
    <row r="47" spans="1:22" x14ac:dyDescent="0.25">
      <c r="A47" s="17"/>
    </row>
    <row r="48" spans="1:22" ht="13.8" thickBot="1" x14ac:dyDescent="0.3">
      <c r="A48" s="4" t="s">
        <v>16</v>
      </c>
      <c r="B48" s="9">
        <f>+B42+B44+B46</f>
        <v>0</v>
      </c>
      <c r="C48" s="9">
        <f t="shared" ref="C48:O48" si="15">+C42+C44+C46</f>
        <v>0</v>
      </c>
      <c r="D48" s="9">
        <f t="shared" si="15"/>
        <v>0</v>
      </c>
      <c r="E48" s="9">
        <f t="shared" si="15"/>
        <v>0</v>
      </c>
      <c r="F48" s="9">
        <f t="shared" si="15"/>
        <v>0</v>
      </c>
      <c r="G48" s="9">
        <f t="shared" si="15"/>
        <v>238036.42857142858</v>
      </c>
      <c r="H48" s="9">
        <f t="shared" si="15"/>
        <v>238037.42857142858</v>
      </c>
      <c r="I48" s="9">
        <f t="shared" si="15"/>
        <v>238036.42857142858</v>
      </c>
      <c r="J48" s="9">
        <f t="shared" si="15"/>
        <v>238036.42857142858</v>
      </c>
      <c r="K48" s="9">
        <f t="shared" si="15"/>
        <v>315381.42857142858</v>
      </c>
      <c r="L48" s="9">
        <f t="shared" si="15"/>
        <v>238036.42857142858</v>
      </c>
      <c r="M48" s="9">
        <f t="shared" si="15"/>
        <v>238036.42857142858</v>
      </c>
      <c r="O48" s="9">
        <f t="shared" si="15"/>
        <v>1743601</v>
      </c>
      <c r="Q48" s="9">
        <f>SUM(B48:D48)</f>
        <v>0</v>
      </c>
      <c r="R48" s="9">
        <f>SUM(E48:G48)</f>
        <v>238036.42857142858</v>
      </c>
      <c r="S48" s="9">
        <f>SUM(H48:J48)</f>
        <v>714110.28571428568</v>
      </c>
      <c r="T48" s="9">
        <f>SUM(K48:M48)</f>
        <v>791454.28571428568</v>
      </c>
      <c r="V48" s="9">
        <f>SUM(Q48:U48)</f>
        <v>1743601</v>
      </c>
    </row>
    <row r="49" spans="1:22" x14ac:dyDescent="0.25">
      <c r="A49" s="1"/>
    </row>
    <row r="50" spans="1:22" x14ac:dyDescent="0.25">
      <c r="A50" s="1" t="s">
        <v>11</v>
      </c>
    </row>
    <row r="51" spans="1:22" x14ac:dyDescent="0.25">
      <c r="A51" s="3" t="s">
        <v>0</v>
      </c>
      <c r="B51" s="7">
        <v>0</v>
      </c>
      <c r="C51" s="7">
        <v>0</v>
      </c>
      <c r="D51" s="7">
        <v>0</v>
      </c>
      <c r="E51" s="7">
        <v>0</v>
      </c>
      <c r="F51" s="7">
        <v>0</v>
      </c>
      <c r="G51" s="7">
        <f>275010/12-5677</f>
        <v>17240.5</v>
      </c>
      <c r="H51" s="7">
        <f>275010/12-5677</f>
        <v>17240.5</v>
      </c>
      <c r="I51" s="7">
        <f>275010/12-5676</f>
        <v>17241.5</v>
      </c>
      <c r="J51" s="7">
        <f>275010/12-5677</f>
        <v>17240.5</v>
      </c>
      <c r="K51" s="7">
        <f>275010/12-5676</f>
        <v>17241.5</v>
      </c>
      <c r="L51" s="7">
        <f>275010/12-5676</f>
        <v>17241.5</v>
      </c>
      <c r="M51" s="7">
        <f>275010/12-5677</f>
        <v>17240.5</v>
      </c>
      <c r="O51" s="7">
        <f t="shared" ref="O51:O57" si="16">SUM(B51:M51)</f>
        <v>120686.5</v>
      </c>
      <c r="Q51" s="7">
        <f t="shared" ref="Q51:Q58" si="17">SUM(B51:D51)</f>
        <v>0</v>
      </c>
      <c r="R51" s="7">
        <f t="shared" ref="R51:R58" si="18">SUM(E51:G51)</f>
        <v>17240.5</v>
      </c>
      <c r="S51" s="7">
        <f t="shared" ref="S51:S58" si="19">SUM(H51:J51)</f>
        <v>51722.5</v>
      </c>
      <c r="T51" s="7">
        <f t="shared" ref="T51:T58" si="20">SUM(K51:M51)</f>
        <v>51723.5</v>
      </c>
      <c r="V51" s="7">
        <f t="shared" ref="V51:V58" si="21">SUM(Q51:U51)</f>
        <v>120686.5</v>
      </c>
    </row>
    <row r="52" spans="1:22" x14ac:dyDescent="0.25">
      <c r="A52" s="3" t="s">
        <v>1</v>
      </c>
      <c r="B52" s="7">
        <v>0</v>
      </c>
      <c r="C52" s="7">
        <v>0</v>
      </c>
      <c r="D52" s="7">
        <v>0</v>
      </c>
      <c r="E52" s="7">
        <v>0</v>
      </c>
      <c r="F52" s="7">
        <v>0</v>
      </c>
      <c r="G52" s="23">
        <v>13175</v>
      </c>
      <c r="H52" s="23">
        <v>13175</v>
      </c>
      <c r="I52" s="23">
        <v>13175</v>
      </c>
      <c r="J52" s="23">
        <v>13175</v>
      </c>
      <c r="K52" s="23">
        <v>13175</v>
      </c>
      <c r="L52" s="23">
        <v>13175</v>
      </c>
      <c r="M52" s="23">
        <v>13175</v>
      </c>
      <c r="O52" s="7">
        <f t="shared" si="16"/>
        <v>92225</v>
      </c>
      <c r="Q52" s="7">
        <f t="shared" si="17"/>
        <v>0</v>
      </c>
      <c r="R52" s="7">
        <f t="shared" si="18"/>
        <v>13175</v>
      </c>
      <c r="S52" s="7">
        <f t="shared" si="19"/>
        <v>39525</v>
      </c>
      <c r="T52" s="7">
        <f t="shared" si="20"/>
        <v>39525</v>
      </c>
      <c r="V52" s="7">
        <f t="shared" si="21"/>
        <v>92225</v>
      </c>
    </row>
    <row r="53" spans="1:22" x14ac:dyDescent="0.25">
      <c r="A53" s="3" t="s">
        <v>3</v>
      </c>
      <c r="B53" s="7">
        <v>0</v>
      </c>
      <c r="C53" s="7">
        <v>0</v>
      </c>
      <c r="D53" s="7">
        <v>0</v>
      </c>
      <c r="E53" s="7">
        <v>0</v>
      </c>
      <c r="F53" s="7">
        <v>0</v>
      </c>
      <c r="G53" s="7">
        <f>84460/12</f>
        <v>7038.333333333333</v>
      </c>
      <c r="H53" s="7">
        <f t="shared" ref="H53:M53" si="22">84460/12</f>
        <v>7038.333333333333</v>
      </c>
      <c r="I53" s="7">
        <f t="shared" si="22"/>
        <v>7038.333333333333</v>
      </c>
      <c r="J53" s="7">
        <f t="shared" si="22"/>
        <v>7038.333333333333</v>
      </c>
      <c r="K53" s="7">
        <f t="shared" si="22"/>
        <v>7038.333333333333</v>
      </c>
      <c r="L53" s="7">
        <f t="shared" si="22"/>
        <v>7038.333333333333</v>
      </c>
      <c r="M53" s="7">
        <f t="shared" si="22"/>
        <v>7038.333333333333</v>
      </c>
      <c r="O53" s="7">
        <f t="shared" si="16"/>
        <v>49268.333333333336</v>
      </c>
      <c r="Q53" s="7">
        <f t="shared" si="17"/>
        <v>0</v>
      </c>
      <c r="R53" s="7">
        <f t="shared" si="18"/>
        <v>7038.333333333333</v>
      </c>
      <c r="S53" s="7">
        <f t="shared" si="19"/>
        <v>21115</v>
      </c>
      <c r="T53" s="7">
        <f t="shared" si="20"/>
        <v>21115</v>
      </c>
      <c r="V53" s="7">
        <f t="shared" si="21"/>
        <v>49268.333333333328</v>
      </c>
    </row>
    <row r="54" spans="1:22" x14ac:dyDescent="0.25">
      <c r="A54" s="3" t="s">
        <v>4</v>
      </c>
      <c r="B54" s="7">
        <v>0</v>
      </c>
      <c r="C54" s="7">
        <v>0</v>
      </c>
      <c r="D54" s="7">
        <v>0</v>
      </c>
      <c r="E54" s="7">
        <v>0</v>
      </c>
      <c r="F54" s="7">
        <v>0</v>
      </c>
      <c r="G54" s="7">
        <v>2575</v>
      </c>
      <c r="H54" s="7">
        <v>2575</v>
      </c>
      <c r="I54" s="7">
        <v>2575</v>
      </c>
      <c r="J54" s="7">
        <v>2575</v>
      </c>
      <c r="K54" s="7">
        <v>2575</v>
      </c>
      <c r="L54" s="7">
        <v>2575</v>
      </c>
      <c r="M54" s="7">
        <v>2575</v>
      </c>
      <c r="O54" s="7">
        <f t="shared" si="16"/>
        <v>18025</v>
      </c>
      <c r="Q54" s="7">
        <f t="shared" si="17"/>
        <v>0</v>
      </c>
      <c r="R54" s="7">
        <f t="shared" si="18"/>
        <v>2575</v>
      </c>
      <c r="S54" s="7">
        <f t="shared" si="19"/>
        <v>7725</v>
      </c>
      <c r="T54" s="7">
        <f t="shared" si="20"/>
        <v>7725</v>
      </c>
      <c r="V54" s="7">
        <f t="shared" si="21"/>
        <v>18025</v>
      </c>
    </row>
    <row r="55" spans="1:22" x14ac:dyDescent="0.25">
      <c r="A55" s="3" t="s">
        <v>5</v>
      </c>
      <c r="B55" s="7">
        <v>0</v>
      </c>
      <c r="C55" s="7">
        <v>0</v>
      </c>
      <c r="D55" s="7">
        <v>0</v>
      </c>
      <c r="E55" s="7">
        <v>0</v>
      </c>
      <c r="F55" s="7">
        <v>0</v>
      </c>
      <c r="G55" s="7">
        <v>0</v>
      </c>
      <c r="H55" s="7">
        <v>0</v>
      </c>
      <c r="I55" s="7">
        <v>0</v>
      </c>
      <c r="J55" s="7">
        <v>0</v>
      </c>
      <c r="K55" s="7">
        <v>0</v>
      </c>
      <c r="L55" s="7">
        <v>0</v>
      </c>
      <c r="M55" s="37">
        <v>0</v>
      </c>
      <c r="O55" s="7">
        <f t="shared" si="16"/>
        <v>0</v>
      </c>
      <c r="Q55" s="7">
        <f t="shared" si="17"/>
        <v>0</v>
      </c>
      <c r="R55" s="7">
        <f t="shared" si="18"/>
        <v>0</v>
      </c>
      <c r="S55" s="7">
        <f t="shared" si="19"/>
        <v>0</v>
      </c>
      <c r="T55" s="7">
        <f t="shared" si="20"/>
        <v>0</v>
      </c>
      <c r="V55" s="7">
        <f t="shared" si="21"/>
        <v>0</v>
      </c>
    </row>
    <row r="56" spans="1:22" x14ac:dyDescent="0.25">
      <c r="A56" s="3" t="s">
        <v>14</v>
      </c>
      <c r="B56" s="7">
        <v>0</v>
      </c>
      <c r="C56" s="7">
        <v>0</v>
      </c>
      <c r="D56" s="7">
        <v>0</v>
      </c>
      <c r="E56" s="7">
        <v>0</v>
      </c>
      <c r="F56" s="7">
        <v>0</v>
      </c>
      <c r="G56" s="7">
        <v>0</v>
      </c>
      <c r="H56" s="7">
        <v>0</v>
      </c>
      <c r="I56" s="7">
        <v>0</v>
      </c>
      <c r="J56" s="7">
        <v>0</v>
      </c>
      <c r="K56" s="7">
        <v>0</v>
      </c>
      <c r="L56" s="7">
        <v>0</v>
      </c>
      <c r="M56" s="7">
        <v>0</v>
      </c>
      <c r="O56" s="7">
        <f t="shared" si="16"/>
        <v>0</v>
      </c>
      <c r="Q56" s="7">
        <f t="shared" si="17"/>
        <v>0</v>
      </c>
      <c r="R56" s="7">
        <f t="shared" si="18"/>
        <v>0</v>
      </c>
      <c r="S56" s="7">
        <f t="shared" si="19"/>
        <v>0</v>
      </c>
      <c r="T56" s="7">
        <f t="shared" si="20"/>
        <v>0</v>
      </c>
      <c r="V56" s="7">
        <f t="shared" si="21"/>
        <v>0</v>
      </c>
    </row>
    <row r="57" spans="1:22" x14ac:dyDescent="0.25">
      <c r="A57" s="3"/>
      <c r="O57" s="7">
        <f t="shared" si="16"/>
        <v>0</v>
      </c>
      <c r="Q57" s="7">
        <f t="shared" si="17"/>
        <v>0</v>
      </c>
      <c r="R57" s="7">
        <f t="shared" si="18"/>
        <v>0</v>
      </c>
      <c r="S57" s="7">
        <f t="shared" si="19"/>
        <v>0</v>
      </c>
      <c r="T57" s="7">
        <f t="shared" si="20"/>
        <v>0</v>
      </c>
      <c r="V57" s="7">
        <f t="shared" si="21"/>
        <v>0</v>
      </c>
    </row>
    <row r="58" spans="1:22" ht="13.8" thickBot="1" x14ac:dyDescent="0.3">
      <c r="A58" s="4" t="s">
        <v>15</v>
      </c>
      <c r="B58" s="21">
        <f t="shared" ref="B58:K58" si="23">SUM(B50:B57)</f>
        <v>0</v>
      </c>
      <c r="C58" s="21">
        <f t="shared" si="23"/>
        <v>0</v>
      </c>
      <c r="D58" s="21">
        <f t="shared" si="23"/>
        <v>0</v>
      </c>
      <c r="E58" s="21">
        <f t="shared" si="23"/>
        <v>0</v>
      </c>
      <c r="F58" s="21">
        <f t="shared" si="23"/>
        <v>0</v>
      </c>
      <c r="G58" s="21">
        <f t="shared" si="23"/>
        <v>40028.833333333336</v>
      </c>
      <c r="H58" s="21">
        <f t="shared" si="23"/>
        <v>40028.833333333336</v>
      </c>
      <c r="I58" s="21">
        <f t="shared" si="23"/>
        <v>40029.833333333336</v>
      </c>
      <c r="J58" s="21">
        <f t="shared" si="23"/>
        <v>40028.833333333336</v>
      </c>
      <c r="K58" s="21">
        <f t="shared" si="23"/>
        <v>40029.833333333336</v>
      </c>
      <c r="L58" s="21">
        <f>SUM(L50:L57)</f>
        <v>40029.833333333336</v>
      </c>
      <c r="M58" s="21">
        <f>SUM(M50:M57)</f>
        <v>40028.833333333336</v>
      </c>
      <c r="O58" s="21">
        <f>SUM(O50:O57)</f>
        <v>280204.83333333331</v>
      </c>
      <c r="Q58" s="21">
        <f t="shared" si="17"/>
        <v>0</v>
      </c>
      <c r="R58" s="21">
        <f t="shared" si="18"/>
        <v>40028.833333333336</v>
      </c>
      <c r="S58" s="21">
        <f t="shared" si="19"/>
        <v>120087.5</v>
      </c>
      <c r="T58" s="21">
        <f t="shared" si="20"/>
        <v>120088.5</v>
      </c>
      <c r="V58" s="21">
        <f t="shared" si="21"/>
        <v>280204.83333333337</v>
      </c>
    </row>
    <row r="59" spans="1:22" x14ac:dyDescent="0.25">
      <c r="A59" s="3"/>
    </row>
    <row r="60" spans="1:22" x14ac:dyDescent="0.25">
      <c r="A60" s="1" t="s">
        <v>12</v>
      </c>
    </row>
    <row r="61" spans="1:22" x14ac:dyDescent="0.25">
      <c r="A61" s="3" t="s">
        <v>6</v>
      </c>
      <c r="B61" s="7">
        <v>0</v>
      </c>
      <c r="C61" s="7">
        <v>0</v>
      </c>
      <c r="D61" s="7">
        <v>0</v>
      </c>
      <c r="E61" s="7">
        <v>0</v>
      </c>
      <c r="F61" s="7">
        <v>0</v>
      </c>
      <c r="G61" s="7">
        <v>0</v>
      </c>
      <c r="H61" s="7">
        <v>0</v>
      </c>
      <c r="I61" s="7">
        <v>0</v>
      </c>
      <c r="J61" s="7">
        <v>0</v>
      </c>
      <c r="K61" s="7">
        <v>0</v>
      </c>
      <c r="L61" s="7">
        <v>0</v>
      </c>
      <c r="M61" s="7">
        <v>0</v>
      </c>
      <c r="O61" s="7">
        <f>SUM(B61:M61)</f>
        <v>0</v>
      </c>
      <c r="Q61" s="7">
        <f>SUM(B61:D61)</f>
        <v>0</v>
      </c>
      <c r="R61" s="7">
        <f>SUM(E61:G61)</f>
        <v>0</v>
      </c>
      <c r="S61" s="7">
        <f>SUM(H61:J61)</f>
        <v>0</v>
      </c>
      <c r="T61" s="7">
        <f>SUM(K61:M61)</f>
        <v>0</v>
      </c>
      <c r="V61" s="7">
        <f>SUM(Q61:U61)</f>
        <v>0</v>
      </c>
    </row>
    <row r="62" spans="1:22" x14ac:dyDescent="0.25">
      <c r="A62" s="3" t="s">
        <v>7</v>
      </c>
      <c r="B62" s="7">
        <v>0</v>
      </c>
      <c r="C62" s="7">
        <v>0</v>
      </c>
      <c r="D62" s="7">
        <v>0</v>
      </c>
      <c r="E62" s="7">
        <v>0</v>
      </c>
      <c r="F62" s="7">
        <v>0</v>
      </c>
      <c r="G62" s="7">
        <v>905802</v>
      </c>
      <c r="H62" s="7">
        <v>881156</v>
      </c>
      <c r="I62" s="7">
        <v>794057</v>
      </c>
      <c r="J62" s="7">
        <v>720636</v>
      </c>
      <c r="K62" s="7">
        <v>724496</v>
      </c>
      <c r="L62" s="7">
        <v>730065</v>
      </c>
      <c r="M62" s="7">
        <v>735734</v>
      </c>
      <c r="O62" s="7">
        <f>SUM(B62:M62)</f>
        <v>5491946</v>
      </c>
      <c r="Q62" s="7">
        <f>SUM(B62:D62)</f>
        <v>0</v>
      </c>
      <c r="R62" s="7">
        <f>SUM(E62:G62)</f>
        <v>905802</v>
      </c>
      <c r="S62" s="7">
        <f>SUM(H62:J62)</f>
        <v>2395849</v>
      </c>
      <c r="T62" s="7">
        <f>SUM(K62:M62)</f>
        <v>2190295</v>
      </c>
      <c r="V62" s="7">
        <f>SUM(Q62:U62)</f>
        <v>5491946</v>
      </c>
    </row>
    <row r="63" spans="1:22" x14ac:dyDescent="0.25">
      <c r="A63" s="3" t="s">
        <v>8</v>
      </c>
      <c r="B63" s="7">
        <v>0</v>
      </c>
      <c r="C63" s="7">
        <v>0</v>
      </c>
      <c r="D63" s="7">
        <v>0</v>
      </c>
      <c r="E63" s="7">
        <v>0</v>
      </c>
      <c r="F63" s="7">
        <v>0</v>
      </c>
      <c r="G63" s="7">
        <v>0</v>
      </c>
      <c r="H63" s="7">
        <v>408019</v>
      </c>
      <c r="I63" s="7">
        <v>408019</v>
      </c>
      <c r="J63" s="7">
        <v>408019</v>
      </c>
      <c r="K63" s="7">
        <v>408019</v>
      </c>
      <c r="L63" s="7">
        <v>408019</v>
      </c>
      <c r="M63" s="7">
        <v>408019</v>
      </c>
      <c r="O63" s="7">
        <f>SUM(B63:M63)</f>
        <v>2448114</v>
      </c>
      <c r="Q63" s="7">
        <f>SUM(B63:D63)</f>
        <v>0</v>
      </c>
      <c r="R63" s="7">
        <f>SUM(E63:G63)</f>
        <v>0</v>
      </c>
      <c r="S63" s="7">
        <f>SUM(H63:J63)</f>
        <v>1224057</v>
      </c>
      <c r="T63" s="7">
        <f>SUM(K63:M63)</f>
        <v>1224057</v>
      </c>
      <c r="V63" s="7">
        <f>SUM(Q63:U63)</f>
        <v>2448114</v>
      </c>
    </row>
    <row r="64" spans="1:22" x14ac:dyDescent="0.25">
      <c r="A64" s="3"/>
      <c r="O64" s="7">
        <f>SUM(B64:M64)</f>
        <v>0</v>
      </c>
      <c r="Q64" s="7">
        <f>SUM(B64:D64)</f>
        <v>0</v>
      </c>
      <c r="R64" s="7">
        <f>SUM(E64:G64)</f>
        <v>0</v>
      </c>
      <c r="S64" s="7">
        <f>SUM(H64:J64)</f>
        <v>0</v>
      </c>
      <c r="T64" s="7">
        <f>SUM(K64:M64)</f>
        <v>0</v>
      </c>
      <c r="V64" s="7">
        <f>SUM(Q64:U64)</f>
        <v>0</v>
      </c>
    </row>
    <row r="65" spans="1:22" ht="13.8" thickBot="1" x14ac:dyDescent="0.3">
      <c r="A65" s="4" t="s">
        <v>17</v>
      </c>
      <c r="B65" s="21">
        <f t="shared" ref="B65:M65" si="24">SUM(B60:B64)</f>
        <v>0</v>
      </c>
      <c r="C65" s="21">
        <f t="shared" si="24"/>
        <v>0</v>
      </c>
      <c r="D65" s="21">
        <f t="shared" si="24"/>
        <v>0</v>
      </c>
      <c r="E65" s="21">
        <f t="shared" si="24"/>
        <v>0</v>
      </c>
      <c r="F65" s="21">
        <f t="shared" si="24"/>
        <v>0</v>
      </c>
      <c r="G65" s="21">
        <f t="shared" si="24"/>
        <v>905802</v>
      </c>
      <c r="H65" s="21">
        <f t="shared" si="24"/>
        <v>1289175</v>
      </c>
      <c r="I65" s="21">
        <f t="shared" si="24"/>
        <v>1202076</v>
      </c>
      <c r="J65" s="21">
        <f t="shared" si="24"/>
        <v>1128655</v>
      </c>
      <c r="K65" s="21">
        <f t="shared" si="24"/>
        <v>1132515</v>
      </c>
      <c r="L65" s="21">
        <f t="shared" si="24"/>
        <v>1138084</v>
      </c>
      <c r="M65" s="21">
        <f t="shared" si="24"/>
        <v>1143753</v>
      </c>
      <c r="O65" s="21">
        <f>SUM(O60:O64)</f>
        <v>7940060</v>
      </c>
      <c r="Q65" s="21">
        <f>SUM(B65:D65)</f>
        <v>0</v>
      </c>
      <c r="R65" s="21">
        <f>SUM(E65:G65)</f>
        <v>905802</v>
      </c>
      <c r="S65" s="21">
        <f>SUM(H65:J65)</f>
        <v>3619906</v>
      </c>
      <c r="T65" s="21">
        <f>SUM(K65:M65)</f>
        <v>3414352</v>
      </c>
      <c r="V65" s="21">
        <f>SUM(Q65:U65)</f>
        <v>7940060</v>
      </c>
    </row>
    <row r="67" spans="1:22" ht="13.8" thickBot="1" x14ac:dyDescent="0.3">
      <c r="A67" s="1" t="s">
        <v>13</v>
      </c>
      <c r="B67" s="22">
        <f t="shared" ref="B67:M67" si="25">+B10+B48+B58+B65</f>
        <v>0</v>
      </c>
      <c r="C67" s="22">
        <f t="shared" si="25"/>
        <v>92868.55</v>
      </c>
      <c r="D67" s="22">
        <f t="shared" si="25"/>
        <v>92613</v>
      </c>
      <c r="E67" s="22">
        <f t="shared" si="25"/>
        <v>175056.89</v>
      </c>
      <c r="F67" s="22">
        <f t="shared" si="25"/>
        <v>200000</v>
      </c>
      <c r="G67" s="22">
        <f t="shared" si="25"/>
        <v>1468369.8219047619</v>
      </c>
      <c r="H67" s="22">
        <f t="shared" si="25"/>
        <v>1567241.2619047619</v>
      </c>
      <c r="I67" s="22">
        <f t="shared" si="25"/>
        <v>1480142.2619047619</v>
      </c>
      <c r="J67" s="22">
        <f t="shared" si="25"/>
        <v>1406720.2619047619</v>
      </c>
      <c r="K67" s="22">
        <f t="shared" si="25"/>
        <v>1487926.2619047619</v>
      </c>
      <c r="L67" s="22">
        <f t="shared" si="25"/>
        <v>1416150.2619047619</v>
      </c>
      <c r="M67" s="22">
        <f t="shared" si="25"/>
        <v>1421818.2619047619</v>
      </c>
      <c r="O67" s="22">
        <f>+O10+O48+O58+O65</f>
        <v>10808906.833333334</v>
      </c>
      <c r="Q67" s="22">
        <f>SUM(B67:D67)</f>
        <v>185481.55</v>
      </c>
      <c r="R67" s="22">
        <f>SUM(E67:G67)</f>
        <v>1843426.7119047618</v>
      </c>
      <c r="S67" s="22">
        <f>SUM(H67:J67)</f>
        <v>4454103.7857142854</v>
      </c>
      <c r="T67" s="22">
        <f>SUM(K67:M67)</f>
        <v>4325894.7857142854</v>
      </c>
      <c r="V67" s="22">
        <f>SUM(Q67:U67)</f>
        <v>10808906.833333332</v>
      </c>
    </row>
    <row r="68" spans="1:22" ht="13.8" thickTop="1" x14ac:dyDescent="0.25">
      <c r="A68" s="1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/>
      <c r="N68"/>
      <c r="O68"/>
      <c r="Q68" s="20"/>
      <c r="R68" s="20"/>
      <c r="S68" s="20"/>
      <c r="T68" s="20"/>
      <c r="V68" s="20"/>
    </row>
    <row r="69" spans="1:22" x14ac:dyDescent="0.25">
      <c r="A69" s="1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/>
      <c r="N69"/>
      <c r="O69"/>
      <c r="Q69" s="20"/>
      <c r="R69" s="20"/>
      <c r="S69" s="20"/>
      <c r="T69" s="20"/>
      <c r="V69" s="20"/>
    </row>
    <row r="71" spans="1:22" ht="15.6" x14ac:dyDescent="0.3">
      <c r="A71" s="41" t="str">
        <f>+A1</f>
        <v>GENCO - Gleason</v>
      </c>
      <c r="B71" s="41"/>
      <c r="C71" s="41"/>
      <c r="D71" s="41"/>
      <c r="E71" s="41"/>
      <c r="F71" s="41"/>
      <c r="G71" s="41"/>
      <c r="H71" s="41"/>
      <c r="I71" s="41"/>
      <c r="J71" s="41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1"/>
    </row>
    <row r="72" spans="1:22" ht="15.6" x14ac:dyDescent="0.3">
      <c r="A72" s="41" t="str">
        <f>+A2</f>
        <v>Expense Analysis Summary</v>
      </c>
      <c r="B72" s="41"/>
      <c r="C72" s="41"/>
      <c r="D72" s="41"/>
      <c r="E72" s="41"/>
      <c r="F72" s="41"/>
      <c r="G72" s="41"/>
      <c r="H72" s="41"/>
      <c r="I72" s="41"/>
      <c r="J72" s="41"/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41"/>
      <c r="V72" s="41"/>
    </row>
    <row r="73" spans="1:22" ht="15.6" x14ac:dyDescent="0.3">
      <c r="A73" s="42" t="s">
        <v>64</v>
      </c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</row>
    <row r="74" spans="1:22" ht="15.6" x14ac:dyDescent="0.3">
      <c r="A74" s="43">
        <f>+A4</f>
        <v>36616</v>
      </c>
      <c r="B74" s="43"/>
      <c r="C74" s="43"/>
      <c r="D74" s="43"/>
      <c r="E74" s="43"/>
      <c r="F74" s="43"/>
      <c r="G74" s="43"/>
      <c r="H74" s="43"/>
      <c r="I74" s="43"/>
      <c r="J74" s="43"/>
      <c r="K74" s="43"/>
      <c r="L74" s="43"/>
      <c r="M74" s="43"/>
      <c r="N74" s="43"/>
      <c r="O74" s="43"/>
      <c r="P74" s="43"/>
      <c r="Q74" s="43"/>
      <c r="R74" s="43"/>
      <c r="S74" s="43"/>
      <c r="T74" s="43"/>
      <c r="U74" s="43"/>
      <c r="V74" s="43"/>
    </row>
    <row r="75" spans="1:22" ht="15.6" x14ac:dyDescent="0.3">
      <c r="A75" s="14" t="str">
        <f ca="1">CELL("filename")</f>
        <v>H:\Genco\Valuation\06-19-00\[00 O&amp;M analysis - 0003.xls]Consol Summary</v>
      </c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</row>
    <row r="76" spans="1:22" ht="15.6" x14ac:dyDescent="0.3">
      <c r="A76" s="15">
        <f ca="1">NOW()</f>
        <v>36697.489127083332</v>
      </c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</row>
    <row r="77" spans="1:22" x14ac:dyDescent="0.25">
      <c r="B77" s="16" t="s">
        <v>25</v>
      </c>
      <c r="C77" s="16" t="s">
        <v>25</v>
      </c>
      <c r="D77" s="16" t="s">
        <v>25</v>
      </c>
      <c r="E77" s="16" t="s">
        <v>25</v>
      </c>
      <c r="F77" s="16" t="s">
        <v>25</v>
      </c>
      <c r="G77" s="16" t="s">
        <v>25</v>
      </c>
      <c r="H77" s="16" t="s">
        <v>25</v>
      </c>
      <c r="I77" s="16" t="s">
        <v>25</v>
      </c>
      <c r="J77" s="16" t="s">
        <v>25</v>
      </c>
      <c r="K77" s="16" t="s">
        <v>25</v>
      </c>
      <c r="L77" s="16" t="s">
        <v>25</v>
      </c>
      <c r="M77" s="16" t="s">
        <v>25</v>
      </c>
      <c r="O77" s="16" t="s">
        <v>25</v>
      </c>
      <c r="Q77" s="16" t="s">
        <v>25</v>
      </c>
      <c r="R77" s="16" t="s">
        <v>25</v>
      </c>
      <c r="S77" s="16" t="s">
        <v>25</v>
      </c>
      <c r="T77" s="16" t="s">
        <v>25</v>
      </c>
      <c r="V77" s="16" t="s">
        <v>25</v>
      </c>
    </row>
    <row r="78" spans="1:22" x14ac:dyDescent="0.25">
      <c r="A78" s="10"/>
      <c r="B78" s="11">
        <v>36161</v>
      </c>
      <c r="C78" s="11">
        <v>36192</v>
      </c>
      <c r="D78" s="11">
        <v>36220</v>
      </c>
      <c r="E78" s="11">
        <v>36251</v>
      </c>
      <c r="F78" s="11">
        <v>36281</v>
      </c>
      <c r="G78" s="11">
        <v>36312</v>
      </c>
      <c r="H78" s="11">
        <v>36342</v>
      </c>
      <c r="I78" s="11">
        <v>36373</v>
      </c>
      <c r="J78" s="11">
        <v>36404</v>
      </c>
      <c r="K78" s="11">
        <v>36434</v>
      </c>
      <c r="L78" s="11">
        <v>36465</v>
      </c>
      <c r="M78" s="11">
        <v>36495</v>
      </c>
      <c r="N78" s="11"/>
      <c r="O78" s="12" t="s">
        <v>18</v>
      </c>
      <c r="P78" s="12"/>
      <c r="Q78" s="12" t="s">
        <v>19</v>
      </c>
      <c r="R78" s="12" t="s">
        <v>20</v>
      </c>
      <c r="S78" s="12" t="s">
        <v>21</v>
      </c>
      <c r="T78" s="12" t="s">
        <v>22</v>
      </c>
      <c r="U78" s="12"/>
      <c r="V78" s="12" t="s">
        <v>18</v>
      </c>
    </row>
    <row r="80" spans="1:22" ht="13.8" thickBot="1" x14ac:dyDescent="0.3">
      <c r="A80" s="1" t="s">
        <v>9</v>
      </c>
      <c r="B80" s="9">
        <f>16134+53574+349465-283709+100+30833</f>
        <v>166397</v>
      </c>
      <c r="C80" s="9">
        <f>432628-283709+100+30833</f>
        <v>179852</v>
      </c>
      <c r="D80" s="9">
        <f>452133-283709+30833+100</f>
        <v>199357</v>
      </c>
      <c r="E80" s="9">
        <f>121924+100+30833</f>
        <v>152857</v>
      </c>
      <c r="F80" s="9">
        <f>84708+30833+204</f>
        <v>115745</v>
      </c>
      <c r="G80" s="9">
        <v>30833</v>
      </c>
      <c r="H80" s="9">
        <v>0</v>
      </c>
      <c r="I80" s="9">
        <v>0</v>
      </c>
      <c r="J80" s="9">
        <v>0</v>
      </c>
      <c r="K80" s="9">
        <v>0</v>
      </c>
      <c r="L80" s="9">
        <v>0</v>
      </c>
      <c r="M80" s="9">
        <v>0</v>
      </c>
      <c r="O80" s="9">
        <f>SUM(B80:M80)</f>
        <v>845041</v>
      </c>
      <c r="Q80" s="9">
        <f>SUM(B80:D80)</f>
        <v>545606</v>
      </c>
      <c r="R80" s="9">
        <f>SUM(E80:G80)</f>
        <v>299435</v>
      </c>
      <c r="S80" s="9">
        <f>SUM(H80:J80)</f>
        <v>0</v>
      </c>
      <c r="T80" s="9">
        <f>SUM(K80:M80)</f>
        <v>0</v>
      </c>
      <c r="V80" s="9">
        <f>SUM(Q80:U80)</f>
        <v>845041</v>
      </c>
    </row>
    <row r="82" spans="1:22" x14ac:dyDescent="0.25">
      <c r="A82" s="1" t="s">
        <v>10</v>
      </c>
    </row>
    <row r="83" spans="1:22" x14ac:dyDescent="0.25">
      <c r="A83" s="17" t="s">
        <v>55</v>
      </c>
    </row>
    <row r="84" spans="1:22" x14ac:dyDescent="0.25">
      <c r="A84" s="18" t="s">
        <v>80</v>
      </c>
      <c r="B84" s="7">
        <v>0</v>
      </c>
      <c r="C84" s="7">
        <v>0</v>
      </c>
      <c r="D84" s="7">
        <v>0</v>
      </c>
      <c r="E84" s="7">
        <v>0</v>
      </c>
      <c r="F84" s="7">
        <v>0</v>
      </c>
      <c r="G84" s="7">
        <v>0</v>
      </c>
      <c r="H84" s="7">
        <v>0</v>
      </c>
      <c r="I84" s="7">
        <v>0</v>
      </c>
      <c r="J84" s="7">
        <v>0</v>
      </c>
      <c r="K84" s="7">
        <v>0</v>
      </c>
      <c r="L84" s="7">
        <v>0</v>
      </c>
      <c r="M84" s="7">
        <v>0</v>
      </c>
      <c r="O84" s="7">
        <f t="shared" ref="O84:O109" si="26">SUM(B84:M84)</f>
        <v>0</v>
      </c>
      <c r="Q84" s="7">
        <f t="shared" ref="Q84:Q110" si="27">SUM(B84:D84)</f>
        <v>0</v>
      </c>
      <c r="R84" s="7">
        <f t="shared" ref="R84:R110" si="28">SUM(E84:G84)</f>
        <v>0</v>
      </c>
      <c r="S84" s="7">
        <f t="shared" ref="S84:S110" si="29">SUM(H84:J84)</f>
        <v>0</v>
      </c>
      <c r="T84" s="7">
        <f t="shared" ref="T84:T110" si="30">SUM(K84:M84)</f>
        <v>0</v>
      </c>
      <c r="V84" s="7">
        <f t="shared" ref="V84:V110" si="31">SUM(Q84:U84)</f>
        <v>0</v>
      </c>
    </row>
    <row r="85" spans="1:22" x14ac:dyDescent="0.25">
      <c r="A85" s="18" t="s">
        <v>81</v>
      </c>
      <c r="B85" s="7">
        <v>0</v>
      </c>
      <c r="C85" s="7">
        <v>0</v>
      </c>
      <c r="D85" s="7">
        <v>0</v>
      </c>
      <c r="E85" s="7">
        <v>0</v>
      </c>
      <c r="F85" s="7">
        <v>0</v>
      </c>
      <c r="G85" s="7">
        <v>0</v>
      </c>
      <c r="H85" s="7">
        <v>0</v>
      </c>
      <c r="I85" s="7">
        <v>0</v>
      </c>
      <c r="J85" s="7">
        <v>0</v>
      </c>
      <c r="K85" s="7">
        <v>0</v>
      </c>
      <c r="L85" s="7">
        <v>0</v>
      </c>
      <c r="M85" s="7">
        <v>0</v>
      </c>
      <c r="O85" s="7">
        <f t="shared" si="26"/>
        <v>0</v>
      </c>
      <c r="Q85" s="7">
        <f t="shared" si="27"/>
        <v>0</v>
      </c>
      <c r="R85" s="7">
        <f t="shared" si="28"/>
        <v>0</v>
      </c>
      <c r="S85" s="7">
        <f t="shared" si="29"/>
        <v>0</v>
      </c>
      <c r="T85" s="7">
        <f t="shared" si="30"/>
        <v>0</v>
      </c>
      <c r="V85" s="7">
        <f t="shared" si="31"/>
        <v>0</v>
      </c>
    </row>
    <row r="86" spans="1:22" x14ac:dyDescent="0.25">
      <c r="A86" s="18" t="s">
        <v>82</v>
      </c>
      <c r="B86" s="7">
        <v>0</v>
      </c>
      <c r="C86" s="7">
        <v>0</v>
      </c>
      <c r="D86" s="7">
        <v>0</v>
      </c>
      <c r="E86" s="7">
        <v>0</v>
      </c>
      <c r="F86" s="7">
        <v>0</v>
      </c>
      <c r="G86" s="7">
        <v>0</v>
      </c>
      <c r="H86" s="7">
        <v>0</v>
      </c>
      <c r="I86" s="7">
        <v>0</v>
      </c>
      <c r="J86" s="7">
        <v>0</v>
      </c>
      <c r="K86" s="7">
        <v>0</v>
      </c>
      <c r="L86" s="7">
        <v>0</v>
      </c>
      <c r="M86" s="7">
        <v>0</v>
      </c>
      <c r="O86" s="7">
        <f t="shared" si="26"/>
        <v>0</v>
      </c>
      <c r="Q86" s="7">
        <f t="shared" si="27"/>
        <v>0</v>
      </c>
      <c r="R86" s="7">
        <f t="shared" si="28"/>
        <v>0</v>
      </c>
      <c r="S86" s="7">
        <f t="shared" si="29"/>
        <v>0</v>
      </c>
      <c r="T86" s="7">
        <f t="shared" si="30"/>
        <v>0</v>
      </c>
      <c r="V86" s="7">
        <f t="shared" si="31"/>
        <v>0</v>
      </c>
    </row>
    <row r="87" spans="1:22" x14ac:dyDescent="0.25">
      <c r="A87" s="18" t="s">
        <v>83</v>
      </c>
      <c r="B87" s="7">
        <v>0</v>
      </c>
      <c r="C87" s="7">
        <v>0</v>
      </c>
      <c r="D87" s="7">
        <v>0</v>
      </c>
      <c r="E87" s="7">
        <v>0</v>
      </c>
      <c r="F87" s="7">
        <v>0</v>
      </c>
      <c r="G87" s="7">
        <v>0</v>
      </c>
      <c r="H87" s="7">
        <v>0</v>
      </c>
      <c r="I87" s="7">
        <v>0</v>
      </c>
      <c r="J87" s="7">
        <v>0</v>
      </c>
      <c r="K87" s="7">
        <v>0</v>
      </c>
      <c r="L87" s="7">
        <v>0</v>
      </c>
      <c r="M87" s="7">
        <v>0</v>
      </c>
      <c r="O87" s="7">
        <f t="shared" si="26"/>
        <v>0</v>
      </c>
      <c r="Q87" s="7">
        <f t="shared" si="27"/>
        <v>0</v>
      </c>
      <c r="R87" s="7">
        <f t="shared" si="28"/>
        <v>0</v>
      </c>
      <c r="S87" s="7">
        <f t="shared" si="29"/>
        <v>0</v>
      </c>
      <c r="T87" s="7">
        <f t="shared" si="30"/>
        <v>0</v>
      </c>
      <c r="V87" s="7">
        <f t="shared" si="31"/>
        <v>0</v>
      </c>
    </row>
    <row r="88" spans="1:22" x14ac:dyDescent="0.25">
      <c r="A88" s="18" t="s">
        <v>84</v>
      </c>
      <c r="B88" s="7">
        <v>0</v>
      </c>
      <c r="C88" s="7">
        <v>0</v>
      </c>
      <c r="D88" s="7">
        <v>0</v>
      </c>
      <c r="E88" s="7">
        <v>0</v>
      </c>
      <c r="F88" s="7">
        <v>0</v>
      </c>
      <c r="G88" s="7">
        <v>0</v>
      </c>
      <c r="H88" s="7">
        <v>0</v>
      </c>
      <c r="I88" s="7">
        <v>0</v>
      </c>
      <c r="J88" s="7">
        <v>0</v>
      </c>
      <c r="K88" s="7">
        <v>0</v>
      </c>
      <c r="L88" s="7">
        <v>0</v>
      </c>
      <c r="M88" s="7">
        <v>0</v>
      </c>
      <c r="O88" s="7">
        <f t="shared" si="26"/>
        <v>0</v>
      </c>
      <c r="Q88" s="7">
        <f t="shared" si="27"/>
        <v>0</v>
      </c>
      <c r="R88" s="7">
        <f t="shared" si="28"/>
        <v>0</v>
      </c>
      <c r="S88" s="7">
        <f t="shared" si="29"/>
        <v>0</v>
      </c>
      <c r="T88" s="7">
        <f t="shared" si="30"/>
        <v>0</v>
      </c>
      <c r="V88" s="7">
        <f t="shared" si="31"/>
        <v>0</v>
      </c>
    </row>
    <row r="89" spans="1:22" x14ac:dyDescent="0.25">
      <c r="A89" s="18" t="s">
        <v>85</v>
      </c>
      <c r="B89" s="7">
        <v>0</v>
      </c>
      <c r="C89" s="7">
        <v>0</v>
      </c>
      <c r="D89" s="7">
        <v>0</v>
      </c>
      <c r="E89" s="7">
        <v>0</v>
      </c>
      <c r="F89" s="7">
        <v>0</v>
      </c>
      <c r="G89" s="7">
        <v>0</v>
      </c>
      <c r="H89" s="7">
        <v>0</v>
      </c>
      <c r="I89" s="7">
        <v>0</v>
      </c>
      <c r="J89" s="7">
        <v>0</v>
      </c>
      <c r="K89" s="7">
        <v>0</v>
      </c>
      <c r="L89" s="7">
        <v>0</v>
      </c>
      <c r="M89" s="7">
        <v>0</v>
      </c>
      <c r="O89" s="7">
        <f t="shared" si="26"/>
        <v>0</v>
      </c>
      <c r="Q89" s="7">
        <f t="shared" si="27"/>
        <v>0</v>
      </c>
      <c r="R89" s="7">
        <f t="shared" si="28"/>
        <v>0</v>
      </c>
      <c r="S89" s="7">
        <f t="shared" si="29"/>
        <v>0</v>
      </c>
      <c r="T89" s="7">
        <f t="shared" si="30"/>
        <v>0</v>
      </c>
      <c r="V89" s="7">
        <f t="shared" si="31"/>
        <v>0</v>
      </c>
    </row>
    <row r="90" spans="1:22" x14ac:dyDescent="0.25">
      <c r="A90" s="18" t="s">
        <v>44</v>
      </c>
      <c r="B90" s="7">
        <v>0</v>
      </c>
      <c r="C90" s="7">
        <v>0</v>
      </c>
      <c r="D90" s="7">
        <v>0</v>
      </c>
      <c r="E90" s="7">
        <v>0</v>
      </c>
      <c r="F90" s="7">
        <v>0</v>
      </c>
      <c r="G90" s="23">
        <v>1972</v>
      </c>
      <c r="H90" s="23">
        <v>1972</v>
      </c>
      <c r="I90" s="23">
        <v>1972</v>
      </c>
      <c r="J90" s="23">
        <v>1973</v>
      </c>
      <c r="K90" s="23">
        <v>7889</v>
      </c>
      <c r="L90" s="23">
        <v>1972</v>
      </c>
      <c r="M90" s="23">
        <v>1973</v>
      </c>
      <c r="O90" s="7">
        <f t="shared" si="26"/>
        <v>19723</v>
      </c>
      <c r="Q90" s="7">
        <f t="shared" si="27"/>
        <v>0</v>
      </c>
      <c r="R90" s="7">
        <f t="shared" si="28"/>
        <v>1972</v>
      </c>
      <c r="S90" s="7">
        <f t="shared" si="29"/>
        <v>5917</v>
      </c>
      <c r="T90" s="7">
        <f t="shared" si="30"/>
        <v>11834</v>
      </c>
      <c r="V90" s="7">
        <f t="shared" si="31"/>
        <v>19723</v>
      </c>
    </row>
    <row r="91" spans="1:22" x14ac:dyDescent="0.25">
      <c r="A91" s="18" t="s">
        <v>86</v>
      </c>
      <c r="B91" s="7">
        <v>0</v>
      </c>
      <c r="C91" s="7">
        <v>0</v>
      </c>
      <c r="D91" s="7">
        <v>0</v>
      </c>
      <c r="E91" s="7">
        <v>0</v>
      </c>
      <c r="F91" s="7">
        <v>0</v>
      </c>
      <c r="G91" s="7">
        <v>0</v>
      </c>
      <c r="H91" s="7">
        <v>0</v>
      </c>
      <c r="I91" s="7">
        <v>0</v>
      </c>
      <c r="J91" s="7">
        <v>0</v>
      </c>
      <c r="K91" s="7">
        <v>0</v>
      </c>
      <c r="L91" s="7">
        <v>0</v>
      </c>
      <c r="M91" s="7">
        <v>0</v>
      </c>
      <c r="O91" s="7">
        <f t="shared" si="26"/>
        <v>0</v>
      </c>
      <c r="Q91" s="7">
        <f t="shared" si="27"/>
        <v>0</v>
      </c>
      <c r="R91" s="7">
        <f t="shared" si="28"/>
        <v>0</v>
      </c>
      <c r="S91" s="7">
        <f t="shared" si="29"/>
        <v>0</v>
      </c>
      <c r="T91" s="7">
        <f t="shared" si="30"/>
        <v>0</v>
      </c>
      <c r="V91" s="7">
        <f t="shared" si="31"/>
        <v>0</v>
      </c>
    </row>
    <row r="92" spans="1:22" x14ac:dyDescent="0.25">
      <c r="A92" s="18" t="s">
        <v>87</v>
      </c>
      <c r="B92" s="7">
        <v>0</v>
      </c>
      <c r="C92" s="7">
        <v>0</v>
      </c>
      <c r="D92" s="7">
        <v>0</v>
      </c>
      <c r="E92" s="7">
        <v>0</v>
      </c>
      <c r="F92" s="7">
        <v>0</v>
      </c>
      <c r="G92" s="7">
        <v>0</v>
      </c>
      <c r="H92" s="7">
        <v>0</v>
      </c>
      <c r="I92" s="7">
        <v>0</v>
      </c>
      <c r="J92" s="7">
        <v>0</v>
      </c>
      <c r="K92" s="7">
        <v>0</v>
      </c>
      <c r="L92" s="7">
        <v>0</v>
      </c>
      <c r="M92" s="7">
        <v>0</v>
      </c>
      <c r="O92" s="7">
        <f t="shared" si="26"/>
        <v>0</v>
      </c>
      <c r="Q92" s="7">
        <f t="shared" si="27"/>
        <v>0</v>
      </c>
      <c r="R92" s="7">
        <f t="shared" si="28"/>
        <v>0</v>
      </c>
      <c r="S92" s="7">
        <f t="shared" si="29"/>
        <v>0</v>
      </c>
      <c r="T92" s="7">
        <f t="shared" si="30"/>
        <v>0</v>
      </c>
      <c r="V92" s="7">
        <f t="shared" si="31"/>
        <v>0</v>
      </c>
    </row>
    <row r="93" spans="1:22" x14ac:dyDescent="0.25">
      <c r="A93" s="18" t="s">
        <v>45</v>
      </c>
      <c r="B93" s="7">
        <v>0</v>
      </c>
      <c r="C93" s="7">
        <v>0</v>
      </c>
      <c r="D93" s="7">
        <v>0</v>
      </c>
      <c r="E93" s="7">
        <v>0</v>
      </c>
      <c r="F93" s="7">
        <v>0</v>
      </c>
      <c r="G93" s="23">
        <v>7969</v>
      </c>
      <c r="H93" s="23">
        <v>7970</v>
      </c>
      <c r="I93" s="23">
        <v>7969</v>
      </c>
      <c r="J93" s="23">
        <v>7970</v>
      </c>
      <c r="K93" s="23">
        <v>31878</v>
      </c>
      <c r="L93" s="23">
        <v>7969</v>
      </c>
      <c r="M93" s="23">
        <v>7970</v>
      </c>
      <c r="O93" s="7">
        <f t="shared" si="26"/>
        <v>79695</v>
      </c>
      <c r="Q93" s="7">
        <f t="shared" si="27"/>
        <v>0</v>
      </c>
      <c r="R93" s="7">
        <f t="shared" si="28"/>
        <v>7969</v>
      </c>
      <c r="S93" s="7">
        <f t="shared" si="29"/>
        <v>23909</v>
      </c>
      <c r="T93" s="7">
        <f t="shared" si="30"/>
        <v>47817</v>
      </c>
      <c r="V93" s="7">
        <f t="shared" si="31"/>
        <v>79695</v>
      </c>
    </row>
    <row r="94" spans="1:22" x14ac:dyDescent="0.25">
      <c r="A94" s="18" t="s">
        <v>88</v>
      </c>
      <c r="B94" s="7">
        <v>0</v>
      </c>
      <c r="C94" s="7">
        <v>0</v>
      </c>
      <c r="D94" s="7">
        <v>0</v>
      </c>
      <c r="E94" s="7">
        <v>0</v>
      </c>
      <c r="F94" s="7">
        <v>0</v>
      </c>
      <c r="G94" s="7">
        <v>0</v>
      </c>
      <c r="H94" s="7">
        <v>0</v>
      </c>
      <c r="I94" s="7">
        <v>0</v>
      </c>
      <c r="J94" s="7">
        <v>0</v>
      </c>
      <c r="K94" s="7">
        <v>0</v>
      </c>
      <c r="L94" s="7">
        <v>0</v>
      </c>
      <c r="M94" s="7">
        <v>0</v>
      </c>
      <c r="O94" s="7">
        <f t="shared" si="26"/>
        <v>0</v>
      </c>
      <c r="Q94" s="7">
        <f t="shared" si="27"/>
        <v>0</v>
      </c>
      <c r="R94" s="7">
        <f t="shared" si="28"/>
        <v>0</v>
      </c>
      <c r="S94" s="7">
        <f t="shared" si="29"/>
        <v>0</v>
      </c>
      <c r="T94" s="7">
        <f t="shared" si="30"/>
        <v>0</v>
      </c>
      <c r="V94" s="7">
        <f t="shared" si="31"/>
        <v>0</v>
      </c>
    </row>
    <row r="95" spans="1:22" x14ac:dyDescent="0.25">
      <c r="A95" s="18" t="s">
        <v>89</v>
      </c>
      <c r="B95" s="7">
        <v>0</v>
      </c>
      <c r="C95" s="7">
        <v>0</v>
      </c>
      <c r="D95" s="7">
        <v>0</v>
      </c>
      <c r="E95" s="7">
        <v>0</v>
      </c>
      <c r="F95" s="7">
        <v>0</v>
      </c>
      <c r="G95" s="7">
        <v>0</v>
      </c>
      <c r="H95" s="7">
        <v>0</v>
      </c>
      <c r="I95" s="7">
        <v>0</v>
      </c>
      <c r="J95" s="7">
        <v>0</v>
      </c>
      <c r="K95" s="7">
        <v>0</v>
      </c>
      <c r="L95" s="7">
        <v>0</v>
      </c>
      <c r="M95" s="7">
        <v>0</v>
      </c>
      <c r="O95" s="7">
        <f t="shared" si="26"/>
        <v>0</v>
      </c>
      <c r="Q95" s="7">
        <f t="shared" si="27"/>
        <v>0</v>
      </c>
      <c r="R95" s="7">
        <f t="shared" si="28"/>
        <v>0</v>
      </c>
      <c r="S95" s="7">
        <f t="shared" si="29"/>
        <v>0</v>
      </c>
      <c r="T95" s="7">
        <f t="shared" si="30"/>
        <v>0</v>
      </c>
      <c r="V95" s="7">
        <f t="shared" si="31"/>
        <v>0</v>
      </c>
    </row>
    <row r="96" spans="1:22" x14ac:dyDescent="0.25">
      <c r="A96" s="18" t="s">
        <v>90</v>
      </c>
      <c r="B96" s="7">
        <v>0</v>
      </c>
      <c r="C96" s="7">
        <v>0</v>
      </c>
      <c r="D96" s="7">
        <v>0</v>
      </c>
      <c r="E96" s="7">
        <v>0</v>
      </c>
      <c r="F96" s="7">
        <v>0</v>
      </c>
      <c r="G96" s="7">
        <v>0</v>
      </c>
      <c r="H96" s="7">
        <v>0</v>
      </c>
      <c r="I96" s="7">
        <v>0</v>
      </c>
      <c r="J96" s="7">
        <v>0</v>
      </c>
      <c r="K96" s="7">
        <v>0</v>
      </c>
      <c r="L96" s="7">
        <v>0</v>
      </c>
      <c r="M96" s="7">
        <v>0</v>
      </c>
      <c r="O96" s="7">
        <f t="shared" si="26"/>
        <v>0</v>
      </c>
      <c r="Q96" s="7">
        <f t="shared" si="27"/>
        <v>0</v>
      </c>
      <c r="R96" s="7">
        <f t="shared" si="28"/>
        <v>0</v>
      </c>
      <c r="S96" s="7">
        <f t="shared" si="29"/>
        <v>0</v>
      </c>
      <c r="T96" s="7">
        <f t="shared" si="30"/>
        <v>0</v>
      </c>
      <c r="V96" s="7">
        <f t="shared" si="31"/>
        <v>0</v>
      </c>
    </row>
    <row r="97" spans="1:22" x14ac:dyDescent="0.25">
      <c r="A97" s="18" t="s">
        <v>46</v>
      </c>
      <c r="B97" s="7">
        <v>0</v>
      </c>
      <c r="C97" s="7">
        <v>0</v>
      </c>
      <c r="D97" s="7">
        <v>0</v>
      </c>
      <c r="E97" s="7">
        <v>0</v>
      </c>
      <c r="F97" s="7">
        <v>0</v>
      </c>
      <c r="G97" s="23">
        <v>225</v>
      </c>
      <c r="H97" s="23">
        <v>224</v>
      </c>
      <c r="I97" s="23">
        <v>225</v>
      </c>
      <c r="J97" s="23">
        <v>225</v>
      </c>
      <c r="K97" s="23">
        <v>898</v>
      </c>
      <c r="L97" s="23">
        <v>225</v>
      </c>
      <c r="M97" s="23">
        <v>224</v>
      </c>
      <c r="O97" s="7">
        <f t="shared" si="26"/>
        <v>2246</v>
      </c>
      <c r="Q97" s="7">
        <f t="shared" si="27"/>
        <v>0</v>
      </c>
      <c r="R97" s="7">
        <f t="shared" si="28"/>
        <v>225</v>
      </c>
      <c r="S97" s="7">
        <f t="shared" si="29"/>
        <v>674</v>
      </c>
      <c r="T97" s="7">
        <f t="shared" si="30"/>
        <v>1347</v>
      </c>
      <c r="V97" s="7">
        <f t="shared" si="31"/>
        <v>2246</v>
      </c>
    </row>
    <row r="98" spans="1:22" x14ac:dyDescent="0.25">
      <c r="A98" s="18" t="s">
        <v>47</v>
      </c>
      <c r="B98" s="7">
        <v>0</v>
      </c>
      <c r="C98" s="7">
        <v>0</v>
      </c>
      <c r="D98" s="7">
        <v>0</v>
      </c>
      <c r="E98" s="7">
        <v>0</v>
      </c>
      <c r="F98" s="7">
        <v>0</v>
      </c>
      <c r="G98" s="23">
        <v>1193</v>
      </c>
      <c r="H98" s="23">
        <v>1193</v>
      </c>
      <c r="I98" s="23">
        <v>1193</v>
      </c>
      <c r="J98" s="23">
        <v>1193</v>
      </c>
      <c r="K98" s="23">
        <v>4771</v>
      </c>
      <c r="L98" s="23">
        <v>1193</v>
      </c>
      <c r="M98" s="23">
        <v>1193</v>
      </c>
      <c r="O98" s="7">
        <f t="shared" si="26"/>
        <v>11929</v>
      </c>
      <c r="Q98" s="7">
        <f t="shared" si="27"/>
        <v>0</v>
      </c>
      <c r="R98" s="7">
        <f t="shared" si="28"/>
        <v>1193</v>
      </c>
      <c r="S98" s="7">
        <f t="shared" si="29"/>
        <v>3579</v>
      </c>
      <c r="T98" s="7">
        <f t="shared" si="30"/>
        <v>7157</v>
      </c>
      <c r="V98" s="7">
        <f t="shared" si="31"/>
        <v>11929</v>
      </c>
    </row>
    <row r="99" spans="1:22" x14ac:dyDescent="0.25">
      <c r="A99" s="18" t="s">
        <v>91</v>
      </c>
      <c r="B99" s="7">
        <v>0</v>
      </c>
      <c r="C99" s="7">
        <v>0</v>
      </c>
      <c r="D99" s="7">
        <v>0</v>
      </c>
      <c r="E99" s="7">
        <v>0</v>
      </c>
      <c r="F99" s="7">
        <v>0</v>
      </c>
      <c r="G99" s="7">
        <v>0</v>
      </c>
      <c r="H99" s="7">
        <v>0</v>
      </c>
      <c r="I99" s="7">
        <v>0</v>
      </c>
      <c r="J99" s="7">
        <v>0</v>
      </c>
      <c r="K99" s="7">
        <v>0</v>
      </c>
      <c r="L99" s="7">
        <v>0</v>
      </c>
      <c r="M99" s="7">
        <v>0</v>
      </c>
      <c r="O99" s="7">
        <f t="shared" si="26"/>
        <v>0</v>
      </c>
      <c r="Q99" s="7">
        <f t="shared" si="27"/>
        <v>0</v>
      </c>
      <c r="R99" s="7">
        <f t="shared" si="28"/>
        <v>0</v>
      </c>
      <c r="S99" s="7">
        <f t="shared" si="29"/>
        <v>0</v>
      </c>
      <c r="T99" s="7">
        <f t="shared" si="30"/>
        <v>0</v>
      </c>
      <c r="V99" s="7">
        <f t="shared" si="31"/>
        <v>0</v>
      </c>
    </row>
    <row r="100" spans="1:22" x14ac:dyDescent="0.25">
      <c r="A100" s="18" t="s">
        <v>48</v>
      </c>
      <c r="B100" s="7">
        <v>0</v>
      </c>
      <c r="C100" s="7">
        <v>0</v>
      </c>
      <c r="D100" s="7">
        <v>0</v>
      </c>
      <c r="E100" s="7">
        <v>0</v>
      </c>
      <c r="F100" s="7">
        <v>0</v>
      </c>
      <c r="G100" s="23">
        <v>466</v>
      </c>
      <c r="H100" s="23">
        <v>467</v>
      </c>
      <c r="I100" s="23">
        <v>467</v>
      </c>
      <c r="J100" s="23">
        <v>466</v>
      </c>
      <c r="K100" s="23">
        <v>1867</v>
      </c>
      <c r="L100" s="23">
        <v>467</v>
      </c>
      <c r="M100" s="23">
        <v>467</v>
      </c>
      <c r="O100" s="7">
        <f t="shared" si="26"/>
        <v>4667</v>
      </c>
      <c r="Q100" s="7">
        <f t="shared" si="27"/>
        <v>0</v>
      </c>
      <c r="R100" s="7">
        <f t="shared" si="28"/>
        <v>466</v>
      </c>
      <c r="S100" s="7">
        <f t="shared" si="29"/>
        <v>1400</v>
      </c>
      <c r="T100" s="7">
        <f t="shared" si="30"/>
        <v>2801</v>
      </c>
      <c r="V100" s="7">
        <f t="shared" si="31"/>
        <v>4667</v>
      </c>
    </row>
    <row r="101" spans="1:22" x14ac:dyDescent="0.25">
      <c r="A101" s="18" t="s">
        <v>49</v>
      </c>
      <c r="B101" s="7">
        <v>0</v>
      </c>
      <c r="C101" s="7">
        <v>0</v>
      </c>
      <c r="D101" s="7">
        <v>0</v>
      </c>
      <c r="E101" s="7">
        <v>0</v>
      </c>
      <c r="F101" s="7">
        <v>0</v>
      </c>
      <c r="G101" s="23">
        <v>1380</v>
      </c>
      <c r="H101" s="23">
        <v>1379</v>
      </c>
      <c r="I101" s="23">
        <v>1379</v>
      </c>
      <c r="J101" s="23">
        <v>1379</v>
      </c>
      <c r="K101" s="23">
        <v>1379</v>
      </c>
      <c r="L101" s="23">
        <v>1379</v>
      </c>
      <c r="M101" s="23">
        <v>1379</v>
      </c>
      <c r="O101" s="7">
        <f t="shared" si="26"/>
        <v>9654</v>
      </c>
      <c r="Q101" s="7">
        <f t="shared" si="27"/>
        <v>0</v>
      </c>
      <c r="R101" s="7">
        <f t="shared" si="28"/>
        <v>1380</v>
      </c>
      <c r="S101" s="7">
        <f t="shared" si="29"/>
        <v>4137</v>
      </c>
      <c r="T101" s="7">
        <f t="shared" si="30"/>
        <v>4137</v>
      </c>
      <c r="V101" s="7">
        <f t="shared" si="31"/>
        <v>9654</v>
      </c>
    </row>
    <row r="102" spans="1:22" x14ac:dyDescent="0.25">
      <c r="A102" s="18" t="s">
        <v>50</v>
      </c>
      <c r="B102" s="7">
        <v>0</v>
      </c>
      <c r="C102" s="7">
        <v>0</v>
      </c>
      <c r="D102" s="7">
        <v>0</v>
      </c>
      <c r="E102" s="7">
        <v>0</v>
      </c>
      <c r="F102" s="7">
        <v>0</v>
      </c>
      <c r="G102" s="23">
        <v>16877</v>
      </c>
      <c r="H102" s="23">
        <v>16877</v>
      </c>
      <c r="I102" s="23">
        <v>16877</v>
      </c>
      <c r="J102" s="23">
        <v>16877</v>
      </c>
      <c r="K102" s="23">
        <v>16877</v>
      </c>
      <c r="L102" s="23">
        <v>16877</v>
      </c>
      <c r="M102" s="23">
        <v>16878</v>
      </c>
      <c r="O102" s="7">
        <f t="shared" si="26"/>
        <v>118140</v>
      </c>
      <c r="Q102" s="7">
        <f t="shared" si="27"/>
        <v>0</v>
      </c>
      <c r="R102" s="7">
        <f t="shared" si="28"/>
        <v>16877</v>
      </c>
      <c r="S102" s="7">
        <f t="shared" si="29"/>
        <v>50631</v>
      </c>
      <c r="T102" s="7">
        <f t="shared" si="30"/>
        <v>50632</v>
      </c>
      <c r="V102" s="7">
        <f t="shared" si="31"/>
        <v>118140</v>
      </c>
    </row>
    <row r="103" spans="1:22" x14ac:dyDescent="0.25">
      <c r="A103" s="18" t="s">
        <v>43</v>
      </c>
      <c r="B103" s="7">
        <v>0</v>
      </c>
      <c r="C103" s="7">
        <v>0</v>
      </c>
      <c r="D103" s="7">
        <v>0</v>
      </c>
      <c r="E103" s="7">
        <v>0</v>
      </c>
      <c r="F103" s="7">
        <v>0</v>
      </c>
      <c r="G103" s="30">
        <v>63436</v>
      </c>
      <c r="H103" s="30">
        <v>63435</v>
      </c>
      <c r="I103" s="30">
        <v>63436</v>
      </c>
      <c r="J103" s="30">
        <v>63435</v>
      </c>
      <c r="K103" s="30">
        <v>63435</v>
      </c>
      <c r="L103" s="30">
        <v>63435</v>
      </c>
      <c r="M103" s="30">
        <v>63435</v>
      </c>
      <c r="O103" s="7">
        <f t="shared" si="26"/>
        <v>444047</v>
      </c>
      <c r="Q103" s="7">
        <f t="shared" si="27"/>
        <v>0</v>
      </c>
      <c r="R103" s="7">
        <f t="shared" si="28"/>
        <v>63436</v>
      </c>
      <c r="S103" s="7">
        <f t="shared" si="29"/>
        <v>190306</v>
      </c>
      <c r="T103" s="7">
        <f t="shared" si="30"/>
        <v>190305</v>
      </c>
      <c r="V103" s="7">
        <f t="shared" si="31"/>
        <v>444047</v>
      </c>
    </row>
    <row r="104" spans="1:22" x14ac:dyDescent="0.25">
      <c r="A104" s="18" t="s">
        <v>51</v>
      </c>
      <c r="B104" s="7">
        <v>0</v>
      </c>
      <c r="C104" s="7">
        <v>0</v>
      </c>
      <c r="D104" s="7">
        <v>0</v>
      </c>
      <c r="E104" s="7">
        <v>0</v>
      </c>
      <c r="F104" s="7">
        <v>0</v>
      </c>
      <c r="G104" s="23">
        <v>1571</v>
      </c>
      <c r="H104" s="23">
        <v>1572</v>
      </c>
      <c r="I104" s="23">
        <v>1571</v>
      </c>
      <c r="J104" s="23">
        <v>1571</v>
      </c>
      <c r="K104" s="23">
        <v>1572</v>
      </c>
      <c r="L104" s="23">
        <v>1572</v>
      </c>
      <c r="M104" s="23">
        <v>1571</v>
      </c>
      <c r="O104" s="7">
        <f t="shared" si="26"/>
        <v>11000</v>
      </c>
      <c r="Q104" s="7">
        <f t="shared" si="27"/>
        <v>0</v>
      </c>
      <c r="R104" s="7">
        <f t="shared" si="28"/>
        <v>1571</v>
      </c>
      <c r="S104" s="7">
        <f t="shared" si="29"/>
        <v>4714</v>
      </c>
      <c r="T104" s="7">
        <f t="shared" si="30"/>
        <v>4715</v>
      </c>
      <c r="V104" s="7">
        <f t="shared" si="31"/>
        <v>11000</v>
      </c>
    </row>
    <row r="105" spans="1:22" x14ac:dyDescent="0.25">
      <c r="A105" s="18" t="s">
        <v>2</v>
      </c>
      <c r="B105" s="7">
        <v>0</v>
      </c>
      <c r="C105" s="7">
        <v>0</v>
      </c>
      <c r="D105" s="7">
        <v>0</v>
      </c>
      <c r="E105" s="7">
        <v>0</v>
      </c>
      <c r="F105" s="7">
        <v>0</v>
      </c>
      <c r="G105" s="23">
        <f>1070+12177</f>
        <v>13247</v>
      </c>
      <c r="H105" s="23">
        <f t="shared" ref="H105:M105" si="32">1070+12177</f>
        <v>13247</v>
      </c>
      <c r="I105" s="23">
        <f t="shared" si="32"/>
        <v>13247</v>
      </c>
      <c r="J105" s="23">
        <f t="shared" si="32"/>
        <v>13247</v>
      </c>
      <c r="K105" s="23">
        <f t="shared" si="32"/>
        <v>13247</v>
      </c>
      <c r="L105" s="23">
        <f t="shared" si="32"/>
        <v>13247</v>
      </c>
      <c r="M105" s="23">
        <f t="shared" si="32"/>
        <v>13247</v>
      </c>
      <c r="O105" s="7">
        <f t="shared" si="26"/>
        <v>92729</v>
      </c>
      <c r="Q105" s="7">
        <f t="shared" si="27"/>
        <v>0</v>
      </c>
      <c r="R105" s="7">
        <f t="shared" si="28"/>
        <v>13247</v>
      </c>
      <c r="S105" s="7">
        <f t="shared" si="29"/>
        <v>39741</v>
      </c>
      <c r="T105" s="7">
        <f t="shared" si="30"/>
        <v>39741</v>
      </c>
      <c r="V105" s="7">
        <f t="shared" si="31"/>
        <v>92729</v>
      </c>
    </row>
    <row r="106" spans="1:22" x14ac:dyDescent="0.25">
      <c r="A106" s="18" t="s">
        <v>92</v>
      </c>
      <c r="B106" s="7">
        <v>0</v>
      </c>
      <c r="C106" s="7">
        <v>0</v>
      </c>
      <c r="D106" s="7">
        <v>0</v>
      </c>
      <c r="E106" s="7">
        <v>0</v>
      </c>
      <c r="F106" s="7">
        <v>0</v>
      </c>
      <c r="G106" s="7">
        <v>0</v>
      </c>
      <c r="H106" s="7">
        <v>0</v>
      </c>
      <c r="I106" s="7">
        <v>0</v>
      </c>
      <c r="J106" s="7">
        <v>0</v>
      </c>
      <c r="K106" s="7">
        <v>0</v>
      </c>
      <c r="L106" s="7">
        <v>0</v>
      </c>
      <c r="M106" s="7">
        <v>0</v>
      </c>
      <c r="O106" s="7">
        <f t="shared" si="26"/>
        <v>0</v>
      </c>
      <c r="Q106" s="7">
        <f t="shared" si="27"/>
        <v>0</v>
      </c>
      <c r="R106" s="7">
        <f t="shared" si="28"/>
        <v>0</v>
      </c>
      <c r="S106" s="7">
        <f t="shared" si="29"/>
        <v>0</v>
      </c>
      <c r="T106" s="7">
        <f t="shared" si="30"/>
        <v>0</v>
      </c>
      <c r="V106" s="7">
        <f t="shared" si="31"/>
        <v>0</v>
      </c>
    </row>
    <row r="107" spans="1:22" x14ac:dyDescent="0.25">
      <c r="A107" s="18" t="s">
        <v>52</v>
      </c>
      <c r="B107" s="7">
        <v>0</v>
      </c>
      <c r="C107" s="7">
        <v>0</v>
      </c>
      <c r="D107" s="7">
        <v>0</v>
      </c>
      <c r="E107" s="7">
        <v>0</v>
      </c>
      <c r="F107" s="7">
        <v>0</v>
      </c>
      <c r="G107" s="23">
        <v>44</v>
      </c>
      <c r="H107" s="23">
        <v>44</v>
      </c>
      <c r="I107" s="23">
        <v>44</v>
      </c>
      <c r="J107" s="23">
        <v>44</v>
      </c>
      <c r="K107" s="23">
        <v>174</v>
      </c>
      <c r="L107" s="23">
        <v>44</v>
      </c>
      <c r="M107" s="23">
        <v>44</v>
      </c>
      <c r="O107" s="7">
        <f t="shared" si="26"/>
        <v>438</v>
      </c>
      <c r="Q107" s="7">
        <f t="shared" si="27"/>
        <v>0</v>
      </c>
      <c r="R107" s="7">
        <f t="shared" si="28"/>
        <v>44</v>
      </c>
      <c r="S107" s="7">
        <f t="shared" si="29"/>
        <v>132</v>
      </c>
      <c r="T107" s="7">
        <f t="shared" si="30"/>
        <v>262</v>
      </c>
      <c r="V107" s="7">
        <f t="shared" si="31"/>
        <v>438</v>
      </c>
    </row>
    <row r="108" spans="1:22" x14ac:dyDescent="0.25">
      <c r="A108" s="18" t="s">
        <v>53</v>
      </c>
      <c r="B108" s="7">
        <v>0</v>
      </c>
      <c r="C108" s="7">
        <v>0</v>
      </c>
      <c r="D108" s="7">
        <v>0</v>
      </c>
      <c r="E108" s="7">
        <v>0</v>
      </c>
      <c r="F108" s="7">
        <v>0</v>
      </c>
      <c r="G108" s="23">
        <v>13912</v>
      </c>
      <c r="H108" s="23">
        <v>13913</v>
      </c>
      <c r="I108" s="23">
        <v>13913</v>
      </c>
      <c r="J108" s="23">
        <v>13912</v>
      </c>
      <c r="K108" s="23">
        <v>55650</v>
      </c>
      <c r="L108" s="23">
        <v>13913</v>
      </c>
      <c r="M108" s="23">
        <v>13912</v>
      </c>
      <c r="O108" s="7">
        <f t="shared" si="26"/>
        <v>139125</v>
      </c>
      <c r="Q108" s="7">
        <f t="shared" si="27"/>
        <v>0</v>
      </c>
      <c r="R108" s="7">
        <f t="shared" si="28"/>
        <v>13912</v>
      </c>
      <c r="S108" s="7">
        <f t="shared" si="29"/>
        <v>41738</v>
      </c>
      <c r="T108" s="7">
        <f t="shared" si="30"/>
        <v>83475</v>
      </c>
      <c r="V108" s="7">
        <f t="shared" si="31"/>
        <v>139125</v>
      </c>
    </row>
    <row r="109" spans="1:22" x14ac:dyDescent="0.25">
      <c r="A109" s="18" t="s">
        <v>93</v>
      </c>
      <c r="B109" s="7">
        <v>0</v>
      </c>
      <c r="C109" s="7">
        <v>0</v>
      </c>
      <c r="D109" s="7">
        <v>0</v>
      </c>
      <c r="E109" s="7">
        <v>0</v>
      </c>
      <c r="F109" s="7">
        <v>0</v>
      </c>
      <c r="G109" s="7">
        <v>0</v>
      </c>
      <c r="H109" s="7">
        <v>0</v>
      </c>
      <c r="I109" s="7">
        <v>0</v>
      </c>
      <c r="J109" s="7">
        <v>0</v>
      </c>
      <c r="K109" s="7">
        <v>0</v>
      </c>
      <c r="L109" s="7">
        <v>0</v>
      </c>
      <c r="M109" s="7">
        <v>0</v>
      </c>
      <c r="O109" s="7">
        <f t="shared" si="26"/>
        <v>0</v>
      </c>
      <c r="Q109" s="7">
        <f t="shared" si="27"/>
        <v>0</v>
      </c>
      <c r="R109" s="7">
        <f t="shared" si="28"/>
        <v>0</v>
      </c>
      <c r="S109" s="7">
        <f t="shared" si="29"/>
        <v>0</v>
      </c>
      <c r="T109" s="7">
        <f t="shared" si="30"/>
        <v>0</v>
      </c>
      <c r="V109" s="7">
        <f t="shared" si="31"/>
        <v>0</v>
      </c>
    </row>
    <row r="110" spans="1:22" x14ac:dyDescent="0.25">
      <c r="A110" s="18" t="s">
        <v>54</v>
      </c>
      <c r="B110" s="7">
        <v>0</v>
      </c>
      <c r="C110" s="7">
        <v>0</v>
      </c>
      <c r="D110" s="7">
        <v>0</v>
      </c>
      <c r="E110" s="7">
        <v>0</v>
      </c>
      <c r="F110" s="7">
        <v>0</v>
      </c>
      <c r="G110" s="23">
        <v>1459</v>
      </c>
      <c r="H110" s="23">
        <v>1458</v>
      </c>
      <c r="I110" s="23">
        <v>1458</v>
      </c>
      <c r="J110" s="23">
        <v>1459</v>
      </c>
      <c r="K110" s="23">
        <v>1458</v>
      </c>
      <c r="L110" s="23">
        <v>1458</v>
      </c>
      <c r="M110" s="23">
        <v>1458</v>
      </c>
      <c r="O110" s="7">
        <f>SUM(B110:M110)</f>
        <v>10208</v>
      </c>
      <c r="Q110" s="7">
        <f t="shared" si="27"/>
        <v>0</v>
      </c>
      <c r="R110" s="7">
        <f t="shared" si="28"/>
        <v>1459</v>
      </c>
      <c r="S110" s="7">
        <f t="shared" si="29"/>
        <v>4375</v>
      </c>
      <c r="T110" s="7">
        <f t="shared" si="30"/>
        <v>4374</v>
      </c>
      <c r="V110" s="7">
        <f t="shared" si="31"/>
        <v>10208</v>
      </c>
    </row>
    <row r="111" spans="1:22" x14ac:dyDescent="0.25">
      <c r="A111" s="18"/>
      <c r="Q111" s="7">
        <f>SUM(B111:D111)</f>
        <v>0</v>
      </c>
      <c r="R111" s="7">
        <f>SUM(E111:G111)</f>
        <v>0</v>
      </c>
      <c r="S111" s="7">
        <f>SUM(H111:J111)</f>
        <v>0</v>
      </c>
      <c r="T111" s="7">
        <f>SUM(K111:M111)</f>
        <v>0</v>
      </c>
      <c r="V111" s="7">
        <f>SUM(Q111:U111)</f>
        <v>0</v>
      </c>
    </row>
    <row r="112" spans="1:22" x14ac:dyDescent="0.25">
      <c r="A112" s="19" t="s">
        <v>28</v>
      </c>
      <c r="B112" s="8">
        <f t="shared" ref="B112:M112" si="33">SUM(B83:B111)</f>
        <v>0</v>
      </c>
      <c r="C112" s="8">
        <f t="shared" si="33"/>
        <v>0</v>
      </c>
      <c r="D112" s="8">
        <f t="shared" si="33"/>
        <v>0</v>
      </c>
      <c r="E112" s="8">
        <f t="shared" si="33"/>
        <v>0</v>
      </c>
      <c r="F112" s="8">
        <f t="shared" si="33"/>
        <v>0</v>
      </c>
      <c r="G112" s="8">
        <f t="shared" si="33"/>
        <v>123751</v>
      </c>
      <c r="H112" s="8">
        <f t="shared" si="33"/>
        <v>123751</v>
      </c>
      <c r="I112" s="8">
        <f t="shared" si="33"/>
        <v>123751</v>
      </c>
      <c r="J112" s="8">
        <f t="shared" si="33"/>
        <v>123751</v>
      </c>
      <c r="K112" s="8">
        <f t="shared" si="33"/>
        <v>201095</v>
      </c>
      <c r="L112" s="8">
        <f t="shared" si="33"/>
        <v>123751</v>
      </c>
      <c r="M112" s="8">
        <f t="shared" si="33"/>
        <v>123751</v>
      </c>
      <c r="O112" s="8">
        <f>SUM(O83:O111)</f>
        <v>943601</v>
      </c>
      <c r="Q112" s="8">
        <f>SUM(B112:D112)</f>
        <v>0</v>
      </c>
      <c r="R112" s="8">
        <f>SUM(E112:G112)</f>
        <v>123751</v>
      </c>
      <c r="S112" s="8">
        <f>SUM(H112:J112)</f>
        <v>371253</v>
      </c>
      <c r="T112" s="8">
        <f>SUM(K112:M112)</f>
        <v>448597</v>
      </c>
      <c r="V112" s="8">
        <f>SUM(Q112:U112)</f>
        <v>943601</v>
      </c>
    </row>
    <row r="113" spans="1:22" x14ac:dyDescent="0.25">
      <c r="A113" s="19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O113" s="20"/>
      <c r="Q113" s="20"/>
      <c r="R113" s="20"/>
      <c r="S113" s="20"/>
      <c r="T113" s="20"/>
      <c r="V113" s="20"/>
    </row>
    <row r="114" spans="1:22" x14ac:dyDescent="0.25">
      <c r="A114" s="17" t="s">
        <v>29</v>
      </c>
      <c r="B114" s="6">
        <v>0</v>
      </c>
      <c r="C114" s="6">
        <v>0</v>
      </c>
      <c r="D114" s="6">
        <v>0</v>
      </c>
      <c r="E114" s="6">
        <v>0</v>
      </c>
      <c r="F114" s="6">
        <v>0</v>
      </c>
      <c r="G114" s="6">
        <f>200000/12</f>
        <v>16666.666666666668</v>
      </c>
      <c r="H114" s="6">
        <f t="shared" ref="H114:M114" si="34">200000/12</f>
        <v>16666.666666666668</v>
      </c>
      <c r="I114" s="6">
        <f t="shared" si="34"/>
        <v>16666.666666666668</v>
      </c>
      <c r="J114" s="6">
        <f t="shared" si="34"/>
        <v>16666.666666666668</v>
      </c>
      <c r="K114" s="6">
        <f t="shared" si="34"/>
        <v>16666.666666666668</v>
      </c>
      <c r="L114" s="6">
        <f t="shared" si="34"/>
        <v>16666.666666666668</v>
      </c>
      <c r="M114" s="6">
        <f t="shared" si="34"/>
        <v>16666.666666666668</v>
      </c>
      <c r="O114" s="6">
        <f>SUM(B114:M114)</f>
        <v>116666.66666666669</v>
      </c>
      <c r="Q114" s="6">
        <f>SUM(B114:D114)</f>
        <v>0</v>
      </c>
      <c r="R114" s="6">
        <f>SUM(E114:G114)</f>
        <v>16666.666666666668</v>
      </c>
      <c r="S114" s="6">
        <f>SUM(H114:J114)</f>
        <v>50000</v>
      </c>
      <c r="T114" s="6">
        <f>SUM(K114:M114)</f>
        <v>50000</v>
      </c>
      <c r="V114" s="6">
        <f>SUM(Q114:U114)</f>
        <v>116666.66666666667</v>
      </c>
    </row>
    <row r="115" spans="1:22" x14ac:dyDescent="0.25">
      <c r="A115" s="17"/>
    </row>
    <row r="116" spans="1:22" x14ac:dyDescent="0.25">
      <c r="A116" s="17" t="s">
        <v>30</v>
      </c>
      <c r="B116" s="6">
        <v>0</v>
      </c>
      <c r="C116" s="6">
        <v>0</v>
      </c>
      <c r="D116" s="6">
        <v>0</v>
      </c>
      <c r="E116" s="6">
        <v>0</v>
      </c>
      <c r="F116" s="6">
        <v>0</v>
      </c>
      <c r="G116" s="25">
        <v>85714</v>
      </c>
      <c r="H116" s="25">
        <v>85714</v>
      </c>
      <c r="I116" s="25">
        <v>85714</v>
      </c>
      <c r="J116" s="25">
        <v>85714</v>
      </c>
      <c r="K116" s="25">
        <v>85714</v>
      </c>
      <c r="L116" s="25">
        <v>85715</v>
      </c>
      <c r="M116" s="25">
        <v>85715</v>
      </c>
      <c r="O116" s="6">
        <f>SUM(B116:M116)</f>
        <v>600000</v>
      </c>
      <c r="Q116" s="6">
        <f>SUM(B116:D116)</f>
        <v>0</v>
      </c>
      <c r="R116" s="6">
        <f>SUM(E116:G116)</f>
        <v>85714</v>
      </c>
      <c r="S116" s="6">
        <f>SUM(H116:J116)</f>
        <v>257142</v>
      </c>
      <c r="T116" s="6">
        <f>SUM(K116:M116)</f>
        <v>257144</v>
      </c>
      <c r="V116" s="6">
        <f>SUM(Q116:U116)</f>
        <v>600000</v>
      </c>
    </row>
    <row r="117" spans="1:22" x14ac:dyDescent="0.25">
      <c r="A117" s="17"/>
    </row>
    <row r="118" spans="1:22" ht="13.8" thickBot="1" x14ac:dyDescent="0.3">
      <c r="A118" s="4" t="s">
        <v>16</v>
      </c>
      <c r="B118" s="9">
        <f>+B112+B114+B116</f>
        <v>0</v>
      </c>
      <c r="C118" s="9">
        <f t="shared" ref="C118:M118" si="35">+C112+C114+C116</f>
        <v>0</v>
      </c>
      <c r="D118" s="9">
        <f t="shared" si="35"/>
        <v>0</v>
      </c>
      <c r="E118" s="9">
        <f t="shared" si="35"/>
        <v>0</v>
      </c>
      <c r="F118" s="9">
        <f t="shared" si="35"/>
        <v>0</v>
      </c>
      <c r="G118" s="9">
        <f t="shared" si="35"/>
        <v>226131.66666666666</v>
      </c>
      <c r="H118" s="9">
        <f t="shared" si="35"/>
        <v>226131.66666666666</v>
      </c>
      <c r="I118" s="9">
        <f t="shared" si="35"/>
        <v>226131.66666666666</v>
      </c>
      <c r="J118" s="9">
        <f t="shared" si="35"/>
        <v>226131.66666666666</v>
      </c>
      <c r="K118" s="9">
        <f t="shared" si="35"/>
        <v>303475.66666666663</v>
      </c>
      <c r="L118" s="9">
        <f t="shared" si="35"/>
        <v>226132.66666666666</v>
      </c>
      <c r="M118" s="9">
        <f t="shared" si="35"/>
        <v>226132.66666666666</v>
      </c>
      <c r="O118" s="9">
        <f>+O112+O114+O116</f>
        <v>1660267.6666666667</v>
      </c>
      <c r="Q118" s="9">
        <f>SUM(B118:D118)</f>
        <v>0</v>
      </c>
      <c r="R118" s="9">
        <f>SUM(E118:G118)</f>
        <v>226131.66666666666</v>
      </c>
      <c r="S118" s="9">
        <f>SUM(H118:J118)</f>
        <v>678395</v>
      </c>
      <c r="T118" s="9">
        <f>SUM(K118:M118)</f>
        <v>755740.99999999988</v>
      </c>
      <c r="V118" s="9">
        <f>SUM(Q118:U118)</f>
        <v>1660267.6666666665</v>
      </c>
    </row>
    <row r="119" spans="1:22" x14ac:dyDescent="0.25">
      <c r="A119" s="1"/>
    </row>
    <row r="120" spans="1:22" x14ac:dyDescent="0.25">
      <c r="A120" s="1" t="s">
        <v>11</v>
      </c>
    </row>
    <row r="121" spans="1:22" x14ac:dyDescent="0.25">
      <c r="A121" s="3" t="s">
        <v>0</v>
      </c>
      <c r="B121" s="7">
        <v>0</v>
      </c>
      <c r="C121" s="7">
        <v>0</v>
      </c>
      <c r="D121" s="7">
        <v>0</v>
      </c>
      <c r="E121" s="7">
        <v>0</v>
      </c>
      <c r="F121" s="7">
        <v>0</v>
      </c>
      <c r="G121" s="7">
        <f>275010/12-5677</f>
        <v>17240.5</v>
      </c>
      <c r="H121" s="7">
        <f>275010/12-5677</f>
        <v>17240.5</v>
      </c>
      <c r="I121" s="7">
        <f>275010/12-5676</f>
        <v>17241.5</v>
      </c>
      <c r="J121" s="7">
        <f>275010/12-5677</f>
        <v>17240.5</v>
      </c>
      <c r="K121" s="7">
        <f>275010/12-5676</f>
        <v>17241.5</v>
      </c>
      <c r="L121" s="7">
        <f>275010/12-5676</f>
        <v>17241.5</v>
      </c>
      <c r="M121" s="7">
        <f>275010/12-5677</f>
        <v>17240.5</v>
      </c>
      <c r="O121" s="7">
        <f t="shared" ref="O121:O127" si="36">SUM(B121:M121)</f>
        <v>120686.5</v>
      </c>
      <c r="Q121" s="7">
        <f t="shared" ref="Q121:Q128" si="37">SUM(B121:D121)</f>
        <v>0</v>
      </c>
      <c r="R121" s="7">
        <f t="shared" ref="R121:R128" si="38">SUM(E121:G121)</f>
        <v>17240.5</v>
      </c>
      <c r="S121" s="7">
        <f t="shared" ref="S121:S128" si="39">SUM(H121:J121)</f>
        <v>51722.5</v>
      </c>
      <c r="T121" s="7">
        <f t="shared" ref="T121:T128" si="40">SUM(K121:M121)</f>
        <v>51723.5</v>
      </c>
      <c r="V121" s="7">
        <f t="shared" ref="V121:V128" si="41">SUM(Q121:U121)</f>
        <v>120686.5</v>
      </c>
    </row>
    <row r="122" spans="1:22" x14ac:dyDescent="0.25">
      <c r="A122" s="3" t="s">
        <v>1</v>
      </c>
      <c r="B122" s="7">
        <v>0</v>
      </c>
      <c r="C122" s="7">
        <v>0</v>
      </c>
      <c r="D122" s="7">
        <v>0</v>
      </c>
      <c r="E122" s="7">
        <v>0</v>
      </c>
      <c r="F122" s="7">
        <v>0</v>
      </c>
      <c r="G122" s="7">
        <f>207050/12</f>
        <v>17254.166666666668</v>
      </c>
      <c r="H122" s="7">
        <f t="shared" ref="H122:M122" si="42">207050/12</f>
        <v>17254.166666666668</v>
      </c>
      <c r="I122" s="7">
        <f t="shared" si="42"/>
        <v>17254.166666666668</v>
      </c>
      <c r="J122" s="7">
        <f t="shared" si="42"/>
        <v>17254.166666666668</v>
      </c>
      <c r="K122" s="7">
        <f t="shared" si="42"/>
        <v>17254.166666666668</v>
      </c>
      <c r="L122" s="7">
        <f t="shared" si="42"/>
        <v>17254.166666666668</v>
      </c>
      <c r="M122" s="7">
        <f t="shared" si="42"/>
        <v>17254.166666666668</v>
      </c>
      <c r="O122" s="7">
        <f t="shared" si="36"/>
        <v>120779.16666666669</v>
      </c>
      <c r="Q122" s="7">
        <f t="shared" si="37"/>
        <v>0</v>
      </c>
      <c r="R122" s="7">
        <f t="shared" si="38"/>
        <v>17254.166666666668</v>
      </c>
      <c r="S122" s="7">
        <f t="shared" si="39"/>
        <v>51762.5</v>
      </c>
      <c r="T122" s="7">
        <f t="shared" si="40"/>
        <v>51762.5</v>
      </c>
      <c r="V122" s="7">
        <f t="shared" si="41"/>
        <v>120779.16666666667</v>
      </c>
    </row>
    <row r="123" spans="1:22" x14ac:dyDescent="0.25">
      <c r="A123" s="3" t="s">
        <v>3</v>
      </c>
      <c r="B123" s="7">
        <v>0</v>
      </c>
      <c r="C123" s="7">
        <v>0</v>
      </c>
      <c r="D123" s="7">
        <v>0</v>
      </c>
      <c r="E123" s="7">
        <v>0</v>
      </c>
      <c r="F123" s="7">
        <v>0</v>
      </c>
      <c r="G123" s="7">
        <f>84460/12</f>
        <v>7038.333333333333</v>
      </c>
      <c r="H123" s="7">
        <f t="shared" ref="H123:M123" si="43">84460/12</f>
        <v>7038.333333333333</v>
      </c>
      <c r="I123" s="7">
        <f t="shared" si="43"/>
        <v>7038.333333333333</v>
      </c>
      <c r="J123" s="7">
        <f t="shared" si="43"/>
        <v>7038.333333333333</v>
      </c>
      <c r="K123" s="7">
        <f t="shared" si="43"/>
        <v>7038.333333333333</v>
      </c>
      <c r="L123" s="7">
        <f t="shared" si="43"/>
        <v>7038.333333333333</v>
      </c>
      <c r="M123" s="7">
        <f t="shared" si="43"/>
        <v>7038.333333333333</v>
      </c>
      <c r="O123" s="7">
        <f t="shared" si="36"/>
        <v>49268.333333333336</v>
      </c>
      <c r="Q123" s="7">
        <f t="shared" si="37"/>
        <v>0</v>
      </c>
      <c r="R123" s="7">
        <f t="shared" si="38"/>
        <v>7038.333333333333</v>
      </c>
      <c r="S123" s="7">
        <f t="shared" si="39"/>
        <v>21115</v>
      </c>
      <c r="T123" s="7">
        <f t="shared" si="40"/>
        <v>21115</v>
      </c>
      <c r="V123" s="7">
        <f t="shared" si="41"/>
        <v>49268.333333333328</v>
      </c>
    </row>
    <row r="124" spans="1:22" x14ac:dyDescent="0.25">
      <c r="A124" s="3" t="s">
        <v>4</v>
      </c>
      <c r="B124" s="7">
        <v>0</v>
      </c>
      <c r="C124" s="7">
        <v>0</v>
      </c>
      <c r="D124" s="7">
        <v>0</v>
      </c>
      <c r="E124" s="7">
        <v>0</v>
      </c>
      <c r="F124" s="7">
        <v>0</v>
      </c>
      <c r="G124" s="7">
        <v>2575</v>
      </c>
      <c r="H124" s="7">
        <v>2575</v>
      </c>
      <c r="I124" s="7">
        <v>2575</v>
      </c>
      <c r="J124" s="7">
        <v>2575</v>
      </c>
      <c r="K124" s="7">
        <v>2575</v>
      </c>
      <c r="L124" s="7">
        <v>2575</v>
      </c>
      <c r="M124" s="7">
        <v>2575</v>
      </c>
      <c r="O124" s="7">
        <f t="shared" si="36"/>
        <v>18025</v>
      </c>
      <c r="Q124" s="7">
        <f t="shared" si="37"/>
        <v>0</v>
      </c>
      <c r="R124" s="7">
        <f t="shared" si="38"/>
        <v>2575</v>
      </c>
      <c r="S124" s="7">
        <f t="shared" si="39"/>
        <v>7725</v>
      </c>
      <c r="T124" s="7">
        <f t="shared" si="40"/>
        <v>7725</v>
      </c>
      <c r="V124" s="7">
        <f t="shared" si="41"/>
        <v>18025</v>
      </c>
    </row>
    <row r="125" spans="1:22" x14ac:dyDescent="0.25">
      <c r="A125" s="3" t="s">
        <v>5</v>
      </c>
      <c r="B125" s="7">
        <v>0</v>
      </c>
      <c r="C125" s="7">
        <v>0</v>
      </c>
      <c r="D125" s="7">
        <v>0</v>
      </c>
      <c r="E125" s="7">
        <v>0</v>
      </c>
      <c r="F125" s="7">
        <v>0</v>
      </c>
      <c r="G125" s="7">
        <v>0</v>
      </c>
      <c r="H125" s="7">
        <v>0</v>
      </c>
      <c r="I125" s="7">
        <v>0</v>
      </c>
      <c r="J125" s="7">
        <v>0</v>
      </c>
      <c r="K125" s="7">
        <v>0</v>
      </c>
      <c r="L125" s="7">
        <v>0</v>
      </c>
      <c r="M125" s="37">
        <v>0</v>
      </c>
      <c r="O125" s="7">
        <f t="shared" si="36"/>
        <v>0</v>
      </c>
      <c r="Q125" s="7">
        <f t="shared" si="37"/>
        <v>0</v>
      </c>
      <c r="R125" s="7">
        <f t="shared" si="38"/>
        <v>0</v>
      </c>
      <c r="S125" s="7">
        <f t="shared" si="39"/>
        <v>0</v>
      </c>
      <c r="T125" s="7">
        <f t="shared" si="40"/>
        <v>0</v>
      </c>
      <c r="V125" s="7">
        <f t="shared" si="41"/>
        <v>0</v>
      </c>
    </row>
    <row r="126" spans="1:22" x14ac:dyDescent="0.25">
      <c r="A126" s="3" t="s">
        <v>14</v>
      </c>
      <c r="B126" s="7">
        <v>0</v>
      </c>
      <c r="C126" s="7">
        <v>0</v>
      </c>
      <c r="D126" s="7">
        <v>0</v>
      </c>
      <c r="E126" s="7">
        <v>0</v>
      </c>
      <c r="F126" s="7">
        <v>0</v>
      </c>
      <c r="G126" s="7">
        <v>0</v>
      </c>
      <c r="H126" s="7">
        <v>0</v>
      </c>
      <c r="I126" s="7">
        <v>0</v>
      </c>
      <c r="J126" s="7">
        <v>0</v>
      </c>
      <c r="K126" s="7">
        <v>0</v>
      </c>
      <c r="L126" s="7">
        <v>0</v>
      </c>
      <c r="M126" s="7">
        <v>0</v>
      </c>
      <c r="O126" s="7">
        <f t="shared" si="36"/>
        <v>0</v>
      </c>
      <c r="Q126" s="7">
        <f t="shared" si="37"/>
        <v>0</v>
      </c>
      <c r="R126" s="7">
        <f t="shared" si="38"/>
        <v>0</v>
      </c>
      <c r="S126" s="7">
        <f t="shared" si="39"/>
        <v>0</v>
      </c>
      <c r="T126" s="7">
        <f t="shared" si="40"/>
        <v>0</v>
      </c>
      <c r="V126" s="7">
        <f t="shared" si="41"/>
        <v>0</v>
      </c>
    </row>
    <row r="127" spans="1:22" x14ac:dyDescent="0.25">
      <c r="A127" s="3"/>
      <c r="O127" s="7">
        <f t="shared" si="36"/>
        <v>0</v>
      </c>
      <c r="Q127" s="7">
        <f t="shared" si="37"/>
        <v>0</v>
      </c>
      <c r="R127" s="7">
        <f t="shared" si="38"/>
        <v>0</v>
      </c>
      <c r="S127" s="7">
        <f t="shared" si="39"/>
        <v>0</v>
      </c>
      <c r="T127" s="7">
        <f t="shared" si="40"/>
        <v>0</v>
      </c>
      <c r="V127" s="7">
        <f t="shared" si="41"/>
        <v>0</v>
      </c>
    </row>
    <row r="128" spans="1:22" ht="13.8" thickBot="1" x14ac:dyDescent="0.3">
      <c r="A128" s="4" t="s">
        <v>15</v>
      </c>
      <c r="B128" s="21">
        <f t="shared" ref="B128:M128" si="44">SUM(B120:B127)</f>
        <v>0</v>
      </c>
      <c r="C128" s="21">
        <f t="shared" si="44"/>
        <v>0</v>
      </c>
      <c r="D128" s="21">
        <f t="shared" si="44"/>
        <v>0</v>
      </c>
      <c r="E128" s="21">
        <f t="shared" si="44"/>
        <v>0</v>
      </c>
      <c r="F128" s="21">
        <f t="shared" si="44"/>
        <v>0</v>
      </c>
      <c r="G128" s="21">
        <f t="shared" si="44"/>
        <v>44108.000000000007</v>
      </c>
      <c r="H128" s="21">
        <f t="shared" si="44"/>
        <v>44108.000000000007</v>
      </c>
      <c r="I128" s="21">
        <f t="shared" si="44"/>
        <v>44109.000000000007</v>
      </c>
      <c r="J128" s="21">
        <f t="shared" si="44"/>
        <v>44108.000000000007</v>
      </c>
      <c r="K128" s="21">
        <f t="shared" si="44"/>
        <v>44109.000000000007</v>
      </c>
      <c r="L128" s="21">
        <f t="shared" si="44"/>
        <v>44109.000000000007</v>
      </c>
      <c r="M128" s="21">
        <f t="shared" si="44"/>
        <v>44108.000000000007</v>
      </c>
      <c r="O128" s="21">
        <f>SUM(O120:O127)</f>
        <v>308759</v>
      </c>
      <c r="Q128" s="21">
        <f t="shared" si="37"/>
        <v>0</v>
      </c>
      <c r="R128" s="21">
        <f t="shared" si="38"/>
        <v>44108.000000000007</v>
      </c>
      <c r="S128" s="21">
        <f t="shared" si="39"/>
        <v>132325.00000000003</v>
      </c>
      <c r="T128" s="21">
        <f t="shared" si="40"/>
        <v>132326.00000000003</v>
      </c>
      <c r="V128" s="21">
        <f t="shared" si="41"/>
        <v>308759.00000000006</v>
      </c>
    </row>
    <row r="129" spans="1:22" x14ac:dyDescent="0.25">
      <c r="A129" s="3"/>
    </row>
    <row r="130" spans="1:22" x14ac:dyDescent="0.25">
      <c r="A130" s="1" t="s">
        <v>12</v>
      </c>
    </row>
    <row r="131" spans="1:22" x14ac:dyDescent="0.25">
      <c r="A131" s="3" t="s">
        <v>6</v>
      </c>
      <c r="B131" s="7">
        <v>0</v>
      </c>
      <c r="C131" s="7">
        <v>0</v>
      </c>
      <c r="D131" s="7">
        <v>0</v>
      </c>
      <c r="E131" s="7">
        <v>0</v>
      </c>
      <c r="F131" s="7">
        <v>0</v>
      </c>
      <c r="G131" s="7">
        <v>0</v>
      </c>
      <c r="H131" s="7">
        <v>0</v>
      </c>
      <c r="I131" s="7">
        <v>0</v>
      </c>
      <c r="J131" s="7">
        <v>0</v>
      </c>
      <c r="K131" s="7">
        <v>0</v>
      </c>
      <c r="L131" s="7">
        <v>0</v>
      </c>
      <c r="M131" s="7">
        <v>0</v>
      </c>
      <c r="O131" s="7">
        <f>SUM(B131:M131)</f>
        <v>0</v>
      </c>
      <c r="Q131" s="7">
        <f>SUM(B131:D131)</f>
        <v>0</v>
      </c>
      <c r="R131" s="7">
        <f>SUM(E131:G131)</f>
        <v>0</v>
      </c>
      <c r="S131" s="7">
        <f>SUM(H131:J131)</f>
        <v>0</v>
      </c>
      <c r="T131" s="7">
        <f>SUM(K131:M131)</f>
        <v>0</v>
      </c>
      <c r="V131" s="7">
        <f>SUM(Q131:U131)</f>
        <v>0</v>
      </c>
    </row>
    <row r="132" spans="1:22" x14ac:dyDescent="0.25">
      <c r="A132" s="3" t="s">
        <v>7</v>
      </c>
      <c r="B132" s="7">
        <v>0</v>
      </c>
      <c r="C132" s="7">
        <v>0</v>
      </c>
      <c r="D132" s="7">
        <v>0</v>
      </c>
      <c r="E132" s="7">
        <v>0</v>
      </c>
      <c r="F132" s="7">
        <v>0</v>
      </c>
      <c r="G132" s="7">
        <f>936121-33124</f>
        <v>902997</v>
      </c>
      <c r="H132" s="7">
        <f>933788-62355</f>
        <v>871433</v>
      </c>
      <c r="I132" s="7">
        <f>931454-91145</f>
        <v>840309</v>
      </c>
      <c r="J132" s="7">
        <f>929121-90978</f>
        <v>838143</v>
      </c>
      <c r="K132" s="7">
        <f>926787-85040</f>
        <v>841747</v>
      </c>
      <c r="L132" s="7">
        <f>924454-78105</f>
        <v>846349</v>
      </c>
      <c r="M132" s="7">
        <f>922120-71134</f>
        <v>850986</v>
      </c>
      <c r="O132" s="7">
        <f>SUM(B132:M132)</f>
        <v>5991964</v>
      </c>
      <c r="Q132" s="7">
        <f>SUM(B132:D132)</f>
        <v>0</v>
      </c>
      <c r="R132" s="7">
        <f>SUM(E132:G132)</f>
        <v>902997</v>
      </c>
      <c r="S132" s="7">
        <f>SUM(H132:J132)</f>
        <v>2549885</v>
      </c>
      <c r="T132" s="7">
        <f>SUM(K132:M132)</f>
        <v>2539082</v>
      </c>
      <c r="V132" s="7">
        <f>SUM(Q132:U132)</f>
        <v>5991964</v>
      </c>
    </row>
    <row r="133" spans="1:22" x14ac:dyDescent="0.25">
      <c r="A133" s="3" t="s">
        <v>8</v>
      </c>
      <c r="B133" s="7">
        <v>0</v>
      </c>
      <c r="C133" s="7">
        <v>0</v>
      </c>
      <c r="D133" s="7">
        <v>0</v>
      </c>
      <c r="E133" s="7">
        <v>0</v>
      </c>
      <c r="F133" s="7">
        <v>0</v>
      </c>
      <c r="G133" s="7">
        <v>0</v>
      </c>
      <c r="H133" s="7">
        <f t="shared" ref="H133:M133" si="45">2585000/6</f>
        <v>430833.33333333331</v>
      </c>
      <c r="I133" s="7">
        <f t="shared" si="45"/>
        <v>430833.33333333331</v>
      </c>
      <c r="J133" s="7">
        <f t="shared" si="45"/>
        <v>430833.33333333331</v>
      </c>
      <c r="K133" s="7">
        <f t="shared" si="45"/>
        <v>430833.33333333331</v>
      </c>
      <c r="L133" s="7">
        <f t="shared" si="45"/>
        <v>430833.33333333331</v>
      </c>
      <c r="M133" s="7">
        <f t="shared" si="45"/>
        <v>430833.33333333331</v>
      </c>
      <c r="O133" s="7">
        <f>SUM(B133:M133)</f>
        <v>2585000</v>
      </c>
      <c r="Q133" s="7">
        <f>SUM(B133:D133)</f>
        <v>0</v>
      </c>
      <c r="R133" s="7">
        <f>SUM(E133:G133)</f>
        <v>0</v>
      </c>
      <c r="S133" s="7">
        <f>SUM(H133:J133)</f>
        <v>1292500</v>
      </c>
      <c r="T133" s="7">
        <f>SUM(K133:M133)</f>
        <v>1292500</v>
      </c>
      <c r="V133" s="7">
        <f>SUM(Q133:U133)</f>
        <v>2585000</v>
      </c>
    </row>
    <row r="134" spans="1:22" x14ac:dyDescent="0.25">
      <c r="A134" s="3"/>
      <c r="O134" s="7">
        <f>SUM(B134:M134)</f>
        <v>0</v>
      </c>
      <c r="Q134" s="7">
        <f>SUM(B134:D134)</f>
        <v>0</v>
      </c>
      <c r="R134" s="7">
        <f>SUM(E134:G134)</f>
        <v>0</v>
      </c>
      <c r="S134" s="7">
        <f>SUM(H134:J134)</f>
        <v>0</v>
      </c>
      <c r="T134" s="7">
        <f>SUM(K134:M134)</f>
        <v>0</v>
      </c>
      <c r="V134" s="7">
        <f>SUM(Q134:U134)</f>
        <v>0</v>
      </c>
    </row>
    <row r="135" spans="1:22" ht="13.8" thickBot="1" x14ac:dyDescent="0.3">
      <c r="A135" s="4" t="s">
        <v>17</v>
      </c>
      <c r="B135" s="21">
        <f t="shared" ref="B135:M135" si="46">SUM(B130:B134)</f>
        <v>0</v>
      </c>
      <c r="C135" s="21">
        <f t="shared" si="46"/>
        <v>0</v>
      </c>
      <c r="D135" s="21">
        <f t="shared" si="46"/>
        <v>0</v>
      </c>
      <c r="E135" s="21">
        <f t="shared" si="46"/>
        <v>0</v>
      </c>
      <c r="F135" s="21">
        <f t="shared" si="46"/>
        <v>0</v>
      </c>
      <c r="G135" s="21">
        <f t="shared" si="46"/>
        <v>902997</v>
      </c>
      <c r="H135" s="21">
        <f t="shared" si="46"/>
        <v>1302266.3333333333</v>
      </c>
      <c r="I135" s="21">
        <f t="shared" si="46"/>
        <v>1271142.3333333333</v>
      </c>
      <c r="J135" s="21">
        <f t="shared" si="46"/>
        <v>1268976.3333333333</v>
      </c>
      <c r="K135" s="21">
        <f t="shared" si="46"/>
        <v>1272580.3333333333</v>
      </c>
      <c r="L135" s="21">
        <f t="shared" si="46"/>
        <v>1277182.3333333333</v>
      </c>
      <c r="M135" s="21">
        <f t="shared" si="46"/>
        <v>1281819.3333333333</v>
      </c>
      <c r="O135" s="21">
        <f>SUM(O130:O134)</f>
        <v>8576964</v>
      </c>
      <c r="Q135" s="21">
        <f>SUM(B135:D135)</f>
        <v>0</v>
      </c>
      <c r="R135" s="21">
        <f>SUM(E135:G135)</f>
        <v>902997</v>
      </c>
      <c r="S135" s="21">
        <f>SUM(H135:J135)</f>
        <v>3842385</v>
      </c>
      <c r="T135" s="21">
        <f>SUM(K135:M135)</f>
        <v>3831582</v>
      </c>
      <c r="V135" s="21">
        <f>SUM(Q135:U135)</f>
        <v>8576964</v>
      </c>
    </row>
    <row r="137" spans="1:22" ht="13.8" thickBot="1" x14ac:dyDescent="0.3">
      <c r="A137" s="1" t="s">
        <v>13</v>
      </c>
      <c r="B137" s="22">
        <f t="shared" ref="B137:M137" si="47">+B80+B118+B128+B135</f>
        <v>166397</v>
      </c>
      <c r="C137" s="22">
        <f t="shared" si="47"/>
        <v>179852</v>
      </c>
      <c r="D137" s="22">
        <f t="shared" si="47"/>
        <v>199357</v>
      </c>
      <c r="E137" s="22">
        <f t="shared" si="47"/>
        <v>152857</v>
      </c>
      <c r="F137" s="22">
        <f t="shared" si="47"/>
        <v>115745</v>
      </c>
      <c r="G137" s="22">
        <f t="shared" si="47"/>
        <v>1204069.6666666667</v>
      </c>
      <c r="H137" s="22">
        <f t="shared" si="47"/>
        <v>1572506</v>
      </c>
      <c r="I137" s="22">
        <f t="shared" si="47"/>
        <v>1541383</v>
      </c>
      <c r="J137" s="22">
        <f t="shared" si="47"/>
        <v>1539216</v>
      </c>
      <c r="K137" s="22">
        <f t="shared" si="47"/>
        <v>1620165</v>
      </c>
      <c r="L137" s="22">
        <f t="shared" si="47"/>
        <v>1547424</v>
      </c>
      <c r="M137" s="22">
        <f t="shared" si="47"/>
        <v>1552060</v>
      </c>
      <c r="O137" s="22">
        <f>+O80+O118+O128+O135</f>
        <v>11391031.666666668</v>
      </c>
      <c r="Q137" s="22">
        <f>SUM(B137:D137)</f>
        <v>545606</v>
      </c>
      <c r="R137" s="22">
        <f>SUM(E137:G137)</f>
        <v>1472671.6666666667</v>
      </c>
      <c r="S137" s="22">
        <f>SUM(H137:J137)</f>
        <v>4653105</v>
      </c>
      <c r="T137" s="22">
        <f>SUM(K137:M137)</f>
        <v>4719649</v>
      </c>
      <c r="V137" s="22">
        <f>SUM(Q137:U137)</f>
        <v>11391031.666666668</v>
      </c>
    </row>
    <row r="138" spans="1:22" ht="13.8" thickTop="1" x14ac:dyDescent="0.25"/>
    <row r="141" spans="1:22" ht="15.6" x14ac:dyDescent="0.3">
      <c r="A141" s="41" t="str">
        <f>+A1</f>
        <v>GENCO - Gleason</v>
      </c>
      <c r="B141" s="41"/>
      <c r="C141" s="41"/>
      <c r="D141" s="41"/>
      <c r="E141" s="41"/>
      <c r="F141" s="41"/>
      <c r="G141" s="41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41"/>
      <c r="T141" s="41"/>
      <c r="U141" s="41"/>
      <c r="V141" s="41"/>
    </row>
    <row r="142" spans="1:22" ht="15.6" x14ac:dyDescent="0.3">
      <c r="A142" s="41" t="str">
        <f>+A2</f>
        <v>Expense Analysis Summary</v>
      </c>
      <c r="B142" s="41"/>
      <c r="C142" s="41"/>
      <c r="D142" s="41"/>
      <c r="E142" s="41"/>
      <c r="F142" s="41"/>
      <c r="G142" s="41"/>
      <c r="H142" s="41"/>
      <c r="I142" s="41"/>
      <c r="J142" s="41"/>
      <c r="K142" s="41"/>
      <c r="L142" s="41"/>
      <c r="M142" s="41"/>
      <c r="N142" s="41"/>
      <c r="O142" s="41"/>
      <c r="P142" s="41"/>
      <c r="Q142" s="41"/>
      <c r="R142" s="41"/>
      <c r="S142" s="41"/>
      <c r="T142" s="41"/>
      <c r="U142" s="41"/>
      <c r="V142" s="41"/>
    </row>
    <row r="143" spans="1:22" ht="15.6" x14ac:dyDescent="0.3">
      <c r="A143" s="42" t="s">
        <v>65</v>
      </c>
      <c r="B143" s="42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</row>
    <row r="144" spans="1:22" ht="15.6" x14ac:dyDescent="0.3">
      <c r="A144" s="43">
        <f>+A4</f>
        <v>36616</v>
      </c>
      <c r="B144" s="43"/>
      <c r="C144" s="43"/>
      <c r="D144" s="43"/>
      <c r="E144" s="43"/>
      <c r="F144" s="43"/>
      <c r="G144" s="43"/>
      <c r="H144" s="43"/>
      <c r="I144" s="43"/>
      <c r="J144" s="43"/>
      <c r="K144" s="43"/>
      <c r="L144" s="43"/>
      <c r="M144" s="43"/>
      <c r="N144" s="43"/>
      <c r="O144" s="43"/>
      <c r="P144" s="43"/>
      <c r="Q144" s="43"/>
      <c r="R144" s="43"/>
      <c r="S144" s="43"/>
      <c r="T144" s="43"/>
      <c r="U144" s="43"/>
      <c r="V144" s="43"/>
    </row>
    <row r="145" spans="1:22" ht="15.6" x14ac:dyDescent="0.3">
      <c r="A145" s="14" t="str">
        <f ca="1">CELL("filename")</f>
        <v>H:\Genco\Valuation\06-19-00\[00 O&amp;M analysis - 0003.xls]Consol Summary</v>
      </c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</row>
    <row r="146" spans="1:22" ht="15.6" x14ac:dyDescent="0.3">
      <c r="A146" s="15">
        <f ca="1">NOW()</f>
        <v>36697.489127083332</v>
      </c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</row>
    <row r="147" spans="1:22" x14ac:dyDescent="0.25">
      <c r="B147" s="16" t="s">
        <v>27</v>
      </c>
      <c r="C147" s="16" t="s">
        <v>27</v>
      </c>
      <c r="D147" s="16" t="s">
        <v>27</v>
      </c>
      <c r="E147" s="16" t="s">
        <v>27</v>
      </c>
      <c r="F147" s="16" t="s">
        <v>27</v>
      </c>
      <c r="G147" s="16" t="s">
        <v>27</v>
      </c>
      <c r="H147" s="16" t="s">
        <v>27</v>
      </c>
      <c r="I147" s="16" t="s">
        <v>27</v>
      </c>
      <c r="J147" s="16" t="s">
        <v>27</v>
      </c>
      <c r="K147" s="16" t="s">
        <v>27</v>
      </c>
      <c r="L147" s="16" t="s">
        <v>27</v>
      </c>
      <c r="M147" s="16" t="s">
        <v>27</v>
      </c>
      <c r="O147" s="16" t="s">
        <v>27</v>
      </c>
      <c r="Q147" s="16" t="s">
        <v>27</v>
      </c>
      <c r="R147" s="16" t="s">
        <v>27</v>
      </c>
      <c r="S147" s="16" t="s">
        <v>27</v>
      </c>
      <c r="T147" s="16" t="s">
        <v>27</v>
      </c>
      <c r="V147" s="16" t="s">
        <v>27</v>
      </c>
    </row>
    <row r="148" spans="1:22" x14ac:dyDescent="0.25">
      <c r="A148" s="10"/>
      <c r="B148" s="11">
        <v>36161</v>
      </c>
      <c r="C148" s="11">
        <v>36192</v>
      </c>
      <c r="D148" s="11">
        <v>36220</v>
      </c>
      <c r="E148" s="11">
        <v>36251</v>
      </c>
      <c r="F148" s="11">
        <v>36281</v>
      </c>
      <c r="G148" s="11">
        <v>36312</v>
      </c>
      <c r="H148" s="11">
        <v>36342</v>
      </c>
      <c r="I148" s="11">
        <v>36373</v>
      </c>
      <c r="J148" s="11">
        <v>36404</v>
      </c>
      <c r="K148" s="11">
        <v>36434</v>
      </c>
      <c r="L148" s="11">
        <v>36465</v>
      </c>
      <c r="M148" s="11">
        <v>36495</v>
      </c>
      <c r="N148" s="11"/>
      <c r="O148" s="12" t="s">
        <v>18</v>
      </c>
      <c r="P148" s="12"/>
      <c r="Q148" s="12" t="s">
        <v>19</v>
      </c>
      <c r="R148" s="12" t="s">
        <v>20</v>
      </c>
      <c r="S148" s="12" t="s">
        <v>21</v>
      </c>
      <c r="T148" s="12" t="s">
        <v>22</v>
      </c>
      <c r="U148" s="12"/>
      <c r="V148" s="12" t="s">
        <v>18</v>
      </c>
    </row>
    <row r="150" spans="1:22" ht="13.8" thickBot="1" x14ac:dyDescent="0.3">
      <c r="A150" s="1" t="s">
        <v>9</v>
      </c>
      <c r="B150" s="9">
        <f t="shared" ref="B150:M150" si="48">+B80-B10</f>
        <v>166397</v>
      </c>
      <c r="C150" s="9">
        <f t="shared" si="48"/>
        <v>86983.45</v>
      </c>
      <c r="D150" s="9">
        <f t="shared" si="48"/>
        <v>106744</v>
      </c>
      <c r="E150" s="9">
        <f t="shared" si="48"/>
        <v>-22199.890000000014</v>
      </c>
      <c r="F150" s="9">
        <f t="shared" si="48"/>
        <v>-84255</v>
      </c>
      <c r="G150" s="9">
        <f t="shared" si="48"/>
        <v>-253669.56000000006</v>
      </c>
      <c r="H150" s="9">
        <f t="shared" si="48"/>
        <v>0</v>
      </c>
      <c r="I150" s="9">
        <f t="shared" si="48"/>
        <v>0</v>
      </c>
      <c r="J150" s="9">
        <f t="shared" si="48"/>
        <v>0</v>
      </c>
      <c r="K150" s="9">
        <f t="shared" si="48"/>
        <v>0</v>
      </c>
      <c r="L150" s="9">
        <f t="shared" si="48"/>
        <v>0</v>
      </c>
      <c r="M150" s="9">
        <f t="shared" si="48"/>
        <v>0</v>
      </c>
      <c r="O150" s="9">
        <f>SUM(B150:M150)</f>
        <v>-5.8207660913467407E-11</v>
      </c>
      <c r="Q150" s="9">
        <f>SUM(B150:D150)</f>
        <v>360124.45</v>
      </c>
      <c r="R150" s="9">
        <f>SUM(E150:G150)</f>
        <v>-360124.45000000007</v>
      </c>
      <c r="S150" s="9">
        <f>SUM(H150:J150)</f>
        <v>0</v>
      </c>
      <c r="T150" s="9">
        <f>SUM(K150:M150)</f>
        <v>0</v>
      </c>
      <c r="V150" s="9">
        <f>SUM(Q150:U150)</f>
        <v>-5.8207660913467407E-11</v>
      </c>
    </row>
    <row r="152" spans="1:22" x14ac:dyDescent="0.25">
      <c r="A152" s="1" t="s">
        <v>10</v>
      </c>
    </row>
    <row r="153" spans="1:22" x14ac:dyDescent="0.25">
      <c r="A153" s="17" t="s">
        <v>55</v>
      </c>
    </row>
    <row r="154" spans="1:22" x14ac:dyDescent="0.25">
      <c r="A154" s="18" t="s">
        <v>80</v>
      </c>
      <c r="B154" s="7">
        <f t="shared" ref="B154:M154" si="49">+B84-B14</f>
        <v>0</v>
      </c>
      <c r="C154" s="7">
        <f t="shared" si="49"/>
        <v>0</v>
      </c>
      <c r="D154" s="7">
        <f t="shared" si="49"/>
        <v>0</v>
      </c>
      <c r="E154" s="7">
        <f t="shared" si="49"/>
        <v>0</v>
      </c>
      <c r="F154" s="7">
        <f t="shared" si="49"/>
        <v>0</v>
      </c>
      <c r="G154" s="7">
        <f t="shared" si="49"/>
        <v>0</v>
      </c>
      <c r="H154" s="7">
        <f t="shared" si="49"/>
        <v>0</v>
      </c>
      <c r="I154" s="7">
        <f t="shared" si="49"/>
        <v>0</v>
      </c>
      <c r="J154" s="7">
        <f t="shared" si="49"/>
        <v>0</v>
      </c>
      <c r="K154" s="7">
        <f t="shared" si="49"/>
        <v>0</v>
      </c>
      <c r="L154" s="7">
        <f t="shared" si="49"/>
        <v>0</v>
      </c>
      <c r="M154" s="7">
        <f t="shared" si="49"/>
        <v>0</v>
      </c>
      <c r="O154" s="7">
        <f t="shared" ref="O154:O180" si="50">SUM(B154:M154)</f>
        <v>0</v>
      </c>
      <c r="Q154" s="7">
        <f t="shared" ref="Q154:Q180" si="51">SUM(B154:D154)</f>
        <v>0</v>
      </c>
      <c r="R154" s="7">
        <f t="shared" ref="R154:R180" si="52">SUM(E154:G154)</f>
        <v>0</v>
      </c>
      <c r="S154" s="7">
        <f t="shared" ref="S154:S180" si="53">SUM(H154:J154)</f>
        <v>0</v>
      </c>
      <c r="T154" s="7">
        <f t="shared" ref="T154:T180" si="54">SUM(K154:M154)</f>
        <v>0</v>
      </c>
      <c r="V154" s="7">
        <f t="shared" ref="V154:V180" si="55">SUM(Q154:U154)</f>
        <v>0</v>
      </c>
    </row>
    <row r="155" spans="1:22" x14ac:dyDescent="0.25">
      <c r="A155" s="18" t="s">
        <v>81</v>
      </c>
      <c r="B155" s="7">
        <f t="shared" ref="B155:M155" si="56">+B85-B15</f>
        <v>0</v>
      </c>
      <c r="C155" s="7">
        <f t="shared" si="56"/>
        <v>0</v>
      </c>
      <c r="D155" s="7">
        <f t="shared" si="56"/>
        <v>0</v>
      </c>
      <c r="E155" s="7">
        <f t="shared" si="56"/>
        <v>0</v>
      </c>
      <c r="F155" s="7">
        <f t="shared" si="56"/>
        <v>0</v>
      </c>
      <c r="G155" s="7">
        <f t="shared" si="56"/>
        <v>0</v>
      </c>
      <c r="H155" s="7">
        <f t="shared" si="56"/>
        <v>0</v>
      </c>
      <c r="I155" s="7">
        <f t="shared" si="56"/>
        <v>0</v>
      </c>
      <c r="J155" s="7">
        <f t="shared" si="56"/>
        <v>0</v>
      </c>
      <c r="K155" s="7">
        <f t="shared" si="56"/>
        <v>0</v>
      </c>
      <c r="L155" s="7">
        <f t="shared" si="56"/>
        <v>0</v>
      </c>
      <c r="M155" s="7">
        <f t="shared" si="56"/>
        <v>0</v>
      </c>
      <c r="O155" s="7">
        <f t="shared" si="50"/>
        <v>0</v>
      </c>
      <c r="Q155" s="7">
        <f t="shared" si="51"/>
        <v>0</v>
      </c>
      <c r="R155" s="7">
        <f t="shared" si="52"/>
        <v>0</v>
      </c>
      <c r="S155" s="7">
        <f t="shared" si="53"/>
        <v>0</v>
      </c>
      <c r="T155" s="7">
        <f t="shared" si="54"/>
        <v>0</v>
      </c>
      <c r="V155" s="7">
        <f t="shared" si="55"/>
        <v>0</v>
      </c>
    </row>
    <row r="156" spans="1:22" x14ac:dyDescent="0.25">
      <c r="A156" s="18" t="s">
        <v>82</v>
      </c>
      <c r="B156" s="7">
        <f t="shared" ref="B156:M156" si="57">+B86-B16</f>
        <v>0</v>
      </c>
      <c r="C156" s="7">
        <f t="shared" si="57"/>
        <v>0</v>
      </c>
      <c r="D156" s="7">
        <f t="shared" si="57"/>
        <v>0</v>
      </c>
      <c r="E156" s="7">
        <f t="shared" si="57"/>
        <v>0</v>
      </c>
      <c r="F156" s="7">
        <f t="shared" si="57"/>
        <v>0</v>
      </c>
      <c r="G156" s="7">
        <f t="shared" si="57"/>
        <v>0</v>
      </c>
      <c r="H156" s="7">
        <f t="shared" si="57"/>
        <v>0</v>
      </c>
      <c r="I156" s="7">
        <f t="shared" si="57"/>
        <v>0</v>
      </c>
      <c r="J156" s="7">
        <f t="shared" si="57"/>
        <v>0</v>
      </c>
      <c r="K156" s="7">
        <f t="shared" si="57"/>
        <v>0</v>
      </c>
      <c r="L156" s="7">
        <f t="shared" si="57"/>
        <v>0</v>
      </c>
      <c r="M156" s="7">
        <f t="shared" si="57"/>
        <v>0</v>
      </c>
      <c r="O156" s="7">
        <f t="shared" si="50"/>
        <v>0</v>
      </c>
      <c r="Q156" s="7">
        <f t="shared" si="51"/>
        <v>0</v>
      </c>
      <c r="R156" s="7">
        <f t="shared" si="52"/>
        <v>0</v>
      </c>
      <c r="S156" s="7">
        <f t="shared" si="53"/>
        <v>0</v>
      </c>
      <c r="T156" s="7">
        <f t="shared" si="54"/>
        <v>0</v>
      </c>
      <c r="V156" s="7">
        <f t="shared" si="55"/>
        <v>0</v>
      </c>
    </row>
    <row r="157" spans="1:22" x14ac:dyDescent="0.25">
      <c r="A157" s="18" t="s">
        <v>83</v>
      </c>
      <c r="B157" s="7">
        <f t="shared" ref="B157:M157" si="58">+B87-B17</f>
        <v>0</v>
      </c>
      <c r="C157" s="7">
        <f t="shared" si="58"/>
        <v>0</v>
      </c>
      <c r="D157" s="7">
        <f t="shared" si="58"/>
        <v>0</v>
      </c>
      <c r="E157" s="7">
        <f t="shared" si="58"/>
        <v>0</v>
      </c>
      <c r="F157" s="7">
        <f t="shared" si="58"/>
        <v>0</v>
      </c>
      <c r="G157" s="7">
        <f t="shared" si="58"/>
        <v>0</v>
      </c>
      <c r="H157" s="7">
        <f t="shared" si="58"/>
        <v>0</v>
      </c>
      <c r="I157" s="7">
        <f t="shared" si="58"/>
        <v>0</v>
      </c>
      <c r="J157" s="7">
        <f t="shared" si="58"/>
        <v>0</v>
      </c>
      <c r="K157" s="7">
        <f t="shared" si="58"/>
        <v>0</v>
      </c>
      <c r="L157" s="7">
        <f t="shared" si="58"/>
        <v>0</v>
      </c>
      <c r="M157" s="7">
        <f t="shared" si="58"/>
        <v>0</v>
      </c>
      <c r="O157" s="7">
        <f t="shared" si="50"/>
        <v>0</v>
      </c>
      <c r="Q157" s="7">
        <f t="shared" si="51"/>
        <v>0</v>
      </c>
      <c r="R157" s="7">
        <f t="shared" si="52"/>
        <v>0</v>
      </c>
      <c r="S157" s="7">
        <f t="shared" si="53"/>
        <v>0</v>
      </c>
      <c r="T157" s="7">
        <f t="shared" si="54"/>
        <v>0</v>
      </c>
      <c r="V157" s="7">
        <f t="shared" si="55"/>
        <v>0</v>
      </c>
    </row>
    <row r="158" spans="1:22" x14ac:dyDescent="0.25">
      <c r="A158" s="18" t="s">
        <v>84</v>
      </c>
      <c r="B158" s="7">
        <f t="shared" ref="B158:M158" si="59">+B88-B18</f>
        <v>0</v>
      </c>
      <c r="C158" s="7">
        <f t="shared" si="59"/>
        <v>0</v>
      </c>
      <c r="D158" s="7">
        <f t="shared" si="59"/>
        <v>0</v>
      </c>
      <c r="E158" s="7">
        <f t="shared" si="59"/>
        <v>0</v>
      </c>
      <c r="F158" s="7">
        <f t="shared" si="59"/>
        <v>0</v>
      </c>
      <c r="G158" s="7">
        <f t="shared" si="59"/>
        <v>0</v>
      </c>
      <c r="H158" s="7">
        <f t="shared" si="59"/>
        <v>0</v>
      </c>
      <c r="I158" s="7">
        <f t="shared" si="59"/>
        <v>0</v>
      </c>
      <c r="J158" s="7">
        <f t="shared" si="59"/>
        <v>0</v>
      </c>
      <c r="K158" s="7">
        <f t="shared" si="59"/>
        <v>0</v>
      </c>
      <c r="L158" s="7">
        <f t="shared" si="59"/>
        <v>0</v>
      </c>
      <c r="M158" s="7">
        <f t="shared" si="59"/>
        <v>0</v>
      </c>
      <c r="O158" s="7">
        <f t="shared" si="50"/>
        <v>0</v>
      </c>
      <c r="Q158" s="7">
        <f t="shared" si="51"/>
        <v>0</v>
      </c>
      <c r="R158" s="7">
        <f t="shared" si="52"/>
        <v>0</v>
      </c>
      <c r="S158" s="7">
        <f t="shared" si="53"/>
        <v>0</v>
      </c>
      <c r="T158" s="7">
        <f t="shared" si="54"/>
        <v>0</v>
      </c>
      <c r="V158" s="7">
        <f t="shared" si="55"/>
        <v>0</v>
      </c>
    </row>
    <row r="159" spans="1:22" x14ac:dyDescent="0.25">
      <c r="A159" s="18" t="s">
        <v>85</v>
      </c>
      <c r="B159" s="7">
        <f t="shared" ref="B159:M159" si="60">+B89-B19</f>
        <v>0</v>
      </c>
      <c r="C159" s="7">
        <f t="shared" si="60"/>
        <v>0</v>
      </c>
      <c r="D159" s="7">
        <f t="shared" si="60"/>
        <v>0</v>
      </c>
      <c r="E159" s="7">
        <f t="shared" si="60"/>
        <v>0</v>
      </c>
      <c r="F159" s="7">
        <f t="shared" si="60"/>
        <v>0</v>
      </c>
      <c r="G159" s="7">
        <f t="shared" si="60"/>
        <v>0</v>
      </c>
      <c r="H159" s="7">
        <f t="shared" si="60"/>
        <v>0</v>
      </c>
      <c r="I159" s="7">
        <f t="shared" si="60"/>
        <v>0</v>
      </c>
      <c r="J159" s="7">
        <f t="shared" si="60"/>
        <v>0</v>
      </c>
      <c r="K159" s="7">
        <f t="shared" si="60"/>
        <v>0</v>
      </c>
      <c r="L159" s="7">
        <f t="shared" si="60"/>
        <v>0</v>
      </c>
      <c r="M159" s="7">
        <f t="shared" si="60"/>
        <v>0</v>
      </c>
      <c r="O159" s="7">
        <f t="shared" si="50"/>
        <v>0</v>
      </c>
      <c r="Q159" s="7">
        <f t="shared" si="51"/>
        <v>0</v>
      </c>
      <c r="R159" s="7">
        <f t="shared" si="52"/>
        <v>0</v>
      </c>
      <c r="S159" s="7">
        <f t="shared" si="53"/>
        <v>0</v>
      </c>
      <c r="T159" s="7">
        <f t="shared" si="54"/>
        <v>0</v>
      </c>
      <c r="V159" s="7">
        <f t="shared" si="55"/>
        <v>0</v>
      </c>
    </row>
    <row r="160" spans="1:22" x14ac:dyDescent="0.25">
      <c r="A160" s="18" t="s">
        <v>44</v>
      </c>
      <c r="B160" s="7">
        <f t="shared" ref="B160:M160" si="61">+B90-B20</f>
        <v>0</v>
      </c>
      <c r="C160" s="7">
        <f t="shared" si="61"/>
        <v>0</v>
      </c>
      <c r="D160" s="7">
        <f t="shared" si="61"/>
        <v>0</v>
      </c>
      <c r="E160" s="7">
        <f t="shared" si="61"/>
        <v>0</v>
      </c>
      <c r="F160" s="7">
        <f t="shared" si="61"/>
        <v>0</v>
      </c>
      <c r="G160" s="7">
        <f t="shared" si="61"/>
        <v>0</v>
      </c>
      <c r="H160" s="7">
        <f t="shared" si="61"/>
        <v>0</v>
      </c>
      <c r="I160" s="7">
        <f t="shared" si="61"/>
        <v>0</v>
      </c>
      <c r="J160" s="7">
        <f t="shared" si="61"/>
        <v>0</v>
      </c>
      <c r="K160" s="7">
        <f t="shared" si="61"/>
        <v>0</v>
      </c>
      <c r="L160" s="7">
        <f t="shared" si="61"/>
        <v>0</v>
      </c>
      <c r="M160" s="7">
        <f t="shared" si="61"/>
        <v>0</v>
      </c>
      <c r="O160" s="7">
        <f>SUM(B160:M160)</f>
        <v>0</v>
      </c>
      <c r="Q160" s="7">
        <f t="shared" si="51"/>
        <v>0</v>
      </c>
      <c r="R160" s="7">
        <f t="shared" si="52"/>
        <v>0</v>
      </c>
      <c r="S160" s="7">
        <f t="shared" si="53"/>
        <v>0</v>
      </c>
      <c r="T160" s="7">
        <f t="shared" si="54"/>
        <v>0</v>
      </c>
      <c r="V160" s="7">
        <f t="shared" si="55"/>
        <v>0</v>
      </c>
    </row>
    <row r="161" spans="1:22" x14ac:dyDescent="0.25">
      <c r="A161" s="18" t="s">
        <v>86</v>
      </c>
      <c r="B161" s="7">
        <f t="shared" ref="B161:M161" si="62">+B91-B21</f>
        <v>0</v>
      </c>
      <c r="C161" s="7">
        <f t="shared" si="62"/>
        <v>0</v>
      </c>
      <c r="D161" s="7">
        <f t="shared" si="62"/>
        <v>0</v>
      </c>
      <c r="E161" s="7">
        <f t="shared" si="62"/>
        <v>0</v>
      </c>
      <c r="F161" s="7">
        <f t="shared" si="62"/>
        <v>0</v>
      </c>
      <c r="G161" s="7">
        <f t="shared" si="62"/>
        <v>0</v>
      </c>
      <c r="H161" s="7">
        <f t="shared" si="62"/>
        <v>0</v>
      </c>
      <c r="I161" s="7">
        <f t="shared" si="62"/>
        <v>0</v>
      </c>
      <c r="J161" s="7">
        <f t="shared" si="62"/>
        <v>0</v>
      </c>
      <c r="K161" s="7">
        <f t="shared" si="62"/>
        <v>0</v>
      </c>
      <c r="L161" s="7">
        <f t="shared" si="62"/>
        <v>0</v>
      </c>
      <c r="M161" s="7">
        <f t="shared" si="62"/>
        <v>0</v>
      </c>
      <c r="O161" s="7">
        <f t="shared" si="50"/>
        <v>0</v>
      </c>
      <c r="Q161" s="7">
        <f t="shared" si="51"/>
        <v>0</v>
      </c>
      <c r="R161" s="7">
        <f t="shared" si="52"/>
        <v>0</v>
      </c>
      <c r="S161" s="7">
        <f t="shared" si="53"/>
        <v>0</v>
      </c>
      <c r="T161" s="7">
        <f t="shared" si="54"/>
        <v>0</v>
      </c>
      <c r="V161" s="7">
        <f t="shared" si="55"/>
        <v>0</v>
      </c>
    </row>
    <row r="162" spans="1:22" x14ac:dyDescent="0.25">
      <c r="A162" s="18" t="s">
        <v>87</v>
      </c>
      <c r="B162" s="7">
        <f t="shared" ref="B162:M162" si="63">+B92-B22</f>
        <v>0</v>
      </c>
      <c r="C162" s="7">
        <f t="shared" si="63"/>
        <v>0</v>
      </c>
      <c r="D162" s="7">
        <f t="shared" si="63"/>
        <v>0</v>
      </c>
      <c r="E162" s="7">
        <f t="shared" si="63"/>
        <v>0</v>
      </c>
      <c r="F162" s="7">
        <f t="shared" si="63"/>
        <v>0</v>
      </c>
      <c r="G162" s="7">
        <f t="shared" si="63"/>
        <v>0</v>
      </c>
      <c r="H162" s="7">
        <f t="shared" si="63"/>
        <v>0</v>
      </c>
      <c r="I162" s="7">
        <f t="shared" si="63"/>
        <v>0</v>
      </c>
      <c r="J162" s="7">
        <f t="shared" si="63"/>
        <v>0</v>
      </c>
      <c r="K162" s="7">
        <f t="shared" si="63"/>
        <v>0</v>
      </c>
      <c r="L162" s="7">
        <f t="shared" si="63"/>
        <v>0</v>
      </c>
      <c r="M162" s="7">
        <f t="shared" si="63"/>
        <v>0</v>
      </c>
      <c r="O162" s="7">
        <f t="shared" si="50"/>
        <v>0</v>
      </c>
      <c r="Q162" s="7">
        <f t="shared" si="51"/>
        <v>0</v>
      </c>
      <c r="R162" s="7">
        <f t="shared" si="52"/>
        <v>0</v>
      </c>
      <c r="S162" s="7">
        <f t="shared" si="53"/>
        <v>0</v>
      </c>
      <c r="T162" s="7">
        <f t="shared" si="54"/>
        <v>0</v>
      </c>
      <c r="V162" s="7">
        <f t="shared" si="55"/>
        <v>0</v>
      </c>
    </row>
    <row r="163" spans="1:22" x14ac:dyDescent="0.25">
      <c r="A163" s="18" t="s">
        <v>45</v>
      </c>
      <c r="B163" s="7">
        <f t="shared" ref="B163:M163" si="64">+B93-B23</f>
        <v>0</v>
      </c>
      <c r="C163" s="7">
        <f t="shared" si="64"/>
        <v>0</v>
      </c>
      <c r="D163" s="7">
        <f t="shared" si="64"/>
        <v>0</v>
      </c>
      <c r="E163" s="7">
        <f t="shared" si="64"/>
        <v>0</v>
      </c>
      <c r="F163" s="7">
        <f t="shared" si="64"/>
        <v>0</v>
      </c>
      <c r="G163" s="7">
        <f t="shared" si="64"/>
        <v>0</v>
      </c>
      <c r="H163" s="7">
        <f t="shared" si="64"/>
        <v>0</v>
      </c>
      <c r="I163" s="7">
        <f t="shared" si="64"/>
        <v>0</v>
      </c>
      <c r="J163" s="7">
        <f t="shared" si="64"/>
        <v>0</v>
      </c>
      <c r="K163" s="7">
        <f t="shared" si="64"/>
        <v>0</v>
      </c>
      <c r="L163" s="7">
        <f t="shared" si="64"/>
        <v>0</v>
      </c>
      <c r="M163" s="7">
        <f t="shared" si="64"/>
        <v>0</v>
      </c>
      <c r="O163" s="7">
        <f t="shared" si="50"/>
        <v>0</v>
      </c>
      <c r="Q163" s="7">
        <f t="shared" si="51"/>
        <v>0</v>
      </c>
      <c r="R163" s="7">
        <f t="shared" si="52"/>
        <v>0</v>
      </c>
      <c r="S163" s="7">
        <f t="shared" si="53"/>
        <v>0</v>
      </c>
      <c r="T163" s="7">
        <f t="shared" si="54"/>
        <v>0</v>
      </c>
      <c r="V163" s="7">
        <f t="shared" si="55"/>
        <v>0</v>
      </c>
    </row>
    <row r="164" spans="1:22" x14ac:dyDescent="0.25">
      <c r="A164" s="18" t="s">
        <v>88</v>
      </c>
      <c r="B164" s="7">
        <f t="shared" ref="B164:M164" si="65">+B94-B24</f>
        <v>0</v>
      </c>
      <c r="C164" s="7">
        <f t="shared" si="65"/>
        <v>0</v>
      </c>
      <c r="D164" s="7">
        <f t="shared" si="65"/>
        <v>0</v>
      </c>
      <c r="E164" s="7">
        <f t="shared" si="65"/>
        <v>0</v>
      </c>
      <c r="F164" s="7">
        <f t="shared" si="65"/>
        <v>0</v>
      </c>
      <c r="G164" s="7">
        <f t="shared" si="65"/>
        <v>0</v>
      </c>
      <c r="H164" s="7">
        <f t="shared" si="65"/>
        <v>0</v>
      </c>
      <c r="I164" s="7">
        <f t="shared" si="65"/>
        <v>0</v>
      </c>
      <c r="J164" s="7">
        <f t="shared" si="65"/>
        <v>0</v>
      </c>
      <c r="K164" s="7">
        <f t="shared" si="65"/>
        <v>0</v>
      </c>
      <c r="L164" s="7">
        <f t="shared" si="65"/>
        <v>0</v>
      </c>
      <c r="M164" s="7">
        <f t="shared" si="65"/>
        <v>0</v>
      </c>
      <c r="O164" s="7">
        <f t="shared" si="50"/>
        <v>0</v>
      </c>
      <c r="Q164" s="7">
        <f t="shared" si="51"/>
        <v>0</v>
      </c>
      <c r="R164" s="7">
        <f t="shared" si="52"/>
        <v>0</v>
      </c>
      <c r="S164" s="7">
        <f t="shared" si="53"/>
        <v>0</v>
      </c>
      <c r="T164" s="7">
        <f t="shared" si="54"/>
        <v>0</v>
      </c>
      <c r="V164" s="7">
        <f t="shared" si="55"/>
        <v>0</v>
      </c>
    </row>
    <row r="165" spans="1:22" x14ac:dyDescent="0.25">
      <c r="A165" s="18" t="s">
        <v>89</v>
      </c>
      <c r="B165" s="7">
        <f t="shared" ref="B165:M165" si="66">+B95-B25</f>
        <v>0</v>
      </c>
      <c r="C165" s="7">
        <f t="shared" si="66"/>
        <v>0</v>
      </c>
      <c r="D165" s="7">
        <f t="shared" si="66"/>
        <v>0</v>
      </c>
      <c r="E165" s="7">
        <f t="shared" si="66"/>
        <v>0</v>
      </c>
      <c r="F165" s="7">
        <f t="shared" si="66"/>
        <v>0</v>
      </c>
      <c r="G165" s="7">
        <f t="shared" si="66"/>
        <v>0</v>
      </c>
      <c r="H165" s="7">
        <f t="shared" si="66"/>
        <v>0</v>
      </c>
      <c r="I165" s="7">
        <f t="shared" si="66"/>
        <v>0</v>
      </c>
      <c r="J165" s="7">
        <f t="shared" si="66"/>
        <v>0</v>
      </c>
      <c r="K165" s="7">
        <f t="shared" si="66"/>
        <v>0</v>
      </c>
      <c r="L165" s="7">
        <f t="shared" si="66"/>
        <v>0</v>
      </c>
      <c r="M165" s="7">
        <f t="shared" si="66"/>
        <v>0</v>
      </c>
      <c r="O165" s="7">
        <f t="shared" si="50"/>
        <v>0</v>
      </c>
      <c r="Q165" s="7">
        <f t="shared" si="51"/>
        <v>0</v>
      </c>
      <c r="R165" s="7">
        <f t="shared" si="52"/>
        <v>0</v>
      </c>
      <c r="S165" s="7">
        <f t="shared" si="53"/>
        <v>0</v>
      </c>
      <c r="T165" s="7">
        <f t="shared" si="54"/>
        <v>0</v>
      </c>
      <c r="V165" s="7">
        <f t="shared" si="55"/>
        <v>0</v>
      </c>
    </row>
    <row r="166" spans="1:22" x14ac:dyDescent="0.25">
      <c r="A166" s="18" t="s">
        <v>90</v>
      </c>
      <c r="B166" s="7">
        <f t="shared" ref="B166:M166" si="67">+B96-B26</f>
        <v>0</v>
      </c>
      <c r="C166" s="7">
        <f t="shared" si="67"/>
        <v>0</v>
      </c>
      <c r="D166" s="7">
        <f t="shared" si="67"/>
        <v>0</v>
      </c>
      <c r="E166" s="7">
        <f t="shared" si="67"/>
        <v>0</v>
      </c>
      <c r="F166" s="7">
        <f t="shared" si="67"/>
        <v>0</v>
      </c>
      <c r="G166" s="7">
        <f t="shared" si="67"/>
        <v>0</v>
      </c>
      <c r="H166" s="7">
        <f t="shared" si="67"/>
        <v>0</v>
      </c>
      <c r="I166" s="7">
        <f t="shared" si="67"/>
        <v>0</v>
      </c>
      <c r="J166" s="7">
        <f t="shared" si="67"/>
        <v>0</v>
      </c>
      <c r="K166" s="7">
        <f t="shared" si="67"/>
        <v>0</v>
      </c>
      <c r="L166" s="7">
        <f t="shared" si="67"/>
        <v>0</v>
      </c>
      <c r="M166" s="7">
        <f t="shared" si="67"/>
        <v>0</v>
      </c>
      <c r="O166" s="7">
        <f t="shared" si="50"/>
        <v>0</v>
      </c>
      <c r="Q166" s="7">
        <f t="shared" si="51"/>
        <v>0</v>
      </c>
      <c r="R166" s="7">
        <f t="shared" si="52"/>
        <v>0</v>
      </c>
      <c r="S166" s="7">
        <f t="shared" si="53"/>
        <v>0</v>
      </c>
      <c r="T166" s="7">
        <f t="shared" si="54"/>
        <v>0</v>
      </c>
      <c r="V166" s="7">
        <f t="shared" si="55"/>
        <v>0</v>
      </c>
    </row>
    <row r="167" spans="1:22" x14ac:dyDescent="0.25">
      <c r="A167" s="18" t="s">
        <v>46</v>
      </c>
      <c r="B167" s="7">
        <f t="shared" ref="B167:M167" si="68">+B97-B27</f>
        <v>0</v>
      </c>
      <c r="C167" s="7">
        <f t="shared" si="68"/>
        <v>0</v>
      </c>
      <c r="D167" s="7">
        <f t="shared" si="68"/>
        <v>0</v>
      </c>
      <c r="E167" s="7">
        <f t="shared" si="68"/>
        <v>0</v>
      </c>
      <c r="F167" s="7">
        <f t="shared" si="68"/>
        <v>0</v>
      </c>
      <c r="G167" s="7">
        <f t="shared" si="68"/>
        <v>0</v>
      </c>
      <c r="H167" s="7">
        <f t="shared" si="68"/>
        <v>0</v>
      </c>
      <c r="I167" s="7">
        <f t="shared" si="68"/>
        <v>0</v>
      </c>
      <c r="J167" s="7">
        <f t="shared" si="68"/>
        <v>0</v>
      </c>
      <c r="K167" s="7">
        <f t="shared" si="68"/>
        <v>0</v>
      </c>
      <c r="L167" s="7">
        <f t="shared" si="68"/>
        <v>0</v>
      </c>
      <c r="M167" s="7">
        <f t="shared" si="68"/>
        <v>0</v>
      </c>
      <c r="O167" s="7">
        <f>SUM(B167:M167)</f>
        <v>0</v>
      </c>
      <c r="Q167" s="7">
        <f t="shared" si="51"/>
        <v>0</v>
      </c>
      <c r="R167" s="7">
        <f t="shared" si="52"/>
        <v>0</v>
      </c>
      <c r="S167" s="7">
        <f t="shared" si="53"/>
        <v>0</v>
      </c>
      <c r="T167" s="7">
        <f t="shared" si="54"/>
        <v>0</v>
      </c>
      <c r="V167" s="7">
        <f t="shared" si="55"/>
        <v>0</v>
      </c>
    </row>
    <row r="168" spans="1:22" x14ac:dyDescent="0.25">
      <c r="A168" s="18" t="s">
        <v>47</v>
      </c>
      <c r="B168" s="7">
        <f t="shared" ref="B168:M168" si="69">+B98-B28</f>
        <v>0</v>
      </c>
      <c r="C168" s="7">
        <f t="shared" si="69"/>
        <v>0</v>
      </c>
      <c r="D168" s="7">
        <f t="shared" si="69"/>
        <v>0</v>
      </c>
      <c r="E168" s="7">
        <f t="shared" si="69"/>
        <v>0</v>
      </c>
      <c r="F168" s="7">
        <f t="shared" si="69"/>
        <v>0</v>
      </c>
      <c r="G168" s="7">
        <f t="shared" si="69"/>
        <v>0</v>
      </c>
      <c r="H168" s="7">
        <f t="shared" si="69"/>
        <v>0</v>
      </c>
      <c r="I168" s="7">
        <f t="shared" si="69"/>
        <v>0</v>
      </c>
      <c r="J168" s="7">
        <f t="shared" si="69"/>
        <v>0</v>
      </c>
      <c r="K168" s="7">
        <f t="shared" si="69"/>
        <v>0</v>
      </c>
      <c r="L168" s="7">
        <f t="shared" si="69"/>
        <v>0</v>
      </c>
      <c r="M168" s="7">
        <f t="shared" si="69"/>
        <v>0</v>
      </c>
      <c r="O168" s="7">
        <f t="shared" si="50"/>
        <v>0</v>
      </c>
      <c r="Q168" s="7">
        <f t="shared" si="51"/>
        <v>0</v>
      </c>
      <c r="R168" s="7">
        <f t="shared" si="52"/>
        <v>0</v>
      </c>
      <c r="S168" s="7">
        <f t="shared" si="53"/>
        <v>0</v>
      </c>
      <c r="T168" s="7">
        <f t="shared" si="54"/>
        <v>0</v>
      </c>
      <c r="V168" s="7">
        <f t="shared" si="55"/>
        <v>0</v>
      </c>
    </row>
    <row r="169" spans="1:22" x14ac:dyDescent="0.25">
      <c r="A169" s="18" t="s">
        <v>91</v>
      </c>
      <c r="B169" s="7">
        <f t="shared" ref="B169:M169" si="70">+B99-B29</f>
        <v>0</v>
      </c>
      <c r="C169" s="7">
        <f t="shared" si="70"/>
        <v>0</v>
      </c>
      <c r="D169" s="7">
        <f t="shared" si="70"/>
        <v>0</v>
      </c>
      <c r="E169" s="7">
        <f t="shared" si="70"/>
        <v>0</v>
      </c>
      <c r="F169" s="7">
        <f t="shared" si="70"/>
        <v>0</v>
      </c>
      <c r="G169" s="7">
        <f t="shared" si="70"/>
        <v>0</v>
      </c>
      <c r="H169" s="7">
        <f t="shared" si="70"/>
        <v>0</v>
      </c>
      <c r="I169" s="7">
        <f t="shared" si="70"/>
        <v>0</v>
      </c>
      <c r="J169" s="7">
        <f t="shared" si="70"/>
        <v>0</v>
      </c>
      <c r="K169" s="7">
        <f t="shared" si="70"/>
        <v>0</v>
      </c>
      <c r="L169" s="7">
        <f t="shared" si="70"/>
        <v>0</v>
      </c>
      <c r="M169" s="7">
        <f t="shared" si="70"/>
        <v>0</v>
      </c>
      <c r="O169" s="7">
        <f t="shared" si="50"/>
        <v>0</v>
      </c>
      <c r="Q169" s="7">
        <f t="shared" si="51"/>
        <v>0</v>
      </c>
      <c r="R169" s="7">
        <f t="shared" si="52"/>
        <v>0</v>
      </c>
      <c r="S169" s="7">
        <f t="shared" si="53"/>
        <v>0</v>
      </c>
      <c r="T169" s="7">
        <f t="shared" si="54"/>
        <v>0</v>
      </c>
      <c r="V169" s="7">
        <f t="shared" si="55"/>
        <v>0</v>
      </c>
    </row>
    <row r="170" spans="1:22" x14ac:dyDescent="0.25">
      <c r="A170" s="18" t="s">
        <v>48</v>
      </c>
      <c r="B170" s="7">
        <f t="shared" ref="B170:M170" si="71">+B100-B30</f>
        <v>0</v>
      </c>
      <c r="C170" s="7">
        <f t="shared" si="71"/>
        <v>0</v>
      </c>
      <c r="D170" s="7">
        <f t="shared" si="71"/>
        <v>0</v>
      </c>
      <c r="E170" s="7">
        <f t="shared" si="71"/>
        <v>0</v>
      </c>
      <c r="F170" s="7">
        <f t="shared" si="71"/>
        <v>0</v>
      </c>
      <c r="G170" s="7">
        <f t="shared" si="71"/>
        <v>0</v>
      </c>
      <c r="H170" s="7">
        <f t="shared" si="71"/>
        <v>0</v>
      </c>
      <c r="I170" s="7">
        <f t="shared" si="71"/>
        <v>0</v>
      </c>
      <c r="J170" s="7">
        <f t="shared" si="71"/>
        <v>0</v>
      </c>
      <c r="K170" s="7">
        <f t="shared" si="71"/>
        <v>0</v>
      </c>
      <c r="L170" s="7">
        <f t="shared" si="71"/>
        <v>0</v>
      </c>
      <c r="M170" s="7">
        <f t="shared" si="71"/>
        <v>0</v>
      </c>
      <c r="O170" s="7">
        <f t="shared" si="50"/>
        <v>0</v>
      </c>
      <c r="Q170" s="7">
        <f t="shared" si="51"/>
        <v>0</v>
      </c>
      <c r="R170" s="7">
        <f t="shared" si="52"/>
        <v>0</v>
      </c>
      <c r="S170" s="7">
        <f t="shared" si="53"/>
        <v>0</v>
      </c>
      <c r="T170" s="7">
        <f t="shared" si="54"/>
        <v>0</v>
      </c>
      <c r="V170" s="7">
        <f t="shared" si="55"/>
        <v>0</v>
      </c>
    </row>
    <row r="171" spans="1:22" x14ac:dyDescent="0.25">
      <c r="A171" s="18" t="s">
        <v>49</v>
      </c>
      <c r="B171" s="7">
        <f t="shared" ref="B171:M171" si="72">+B101-B31</f>
        <v>0</v>
      </c>
      <c r="C171" s="7">
        <f t="shared" si="72"/>
        <v>0</v>
      </c>
      <c r="D171" s="7">
        <f t="shared" si="72"/>
        <v>0</v>
      </c>
      <c r="E171" s="7">
        <f t="shared" si="72"/>
        <v>0</v>
      </c>
      <c r="F171" s="7">
        <f t="shared" si="72"/>
        <v>0</v>
      </c>
      <c r="G171" s="7">
        <f t="shared" si="72"/>
        <v>0</v>
      </c>
      <c r="H171" s="7">
        <f t="shared" si="72"/>
        <v>0</v>
      </c>
      <c r="I171" s="7">
        <f t="shared" si="72"/>
        <v>0</v>
      </c>
      <c r="J171" s="7">
        <f t="shared" si="72"/>
        <v>0</v>
      </c>
      <c r="K171" s="7">
        <f t="shared" si="72"/>
        <v>0</v>
      </c>
      <c r="L171" s="7">
        <f t="shared" si="72"/>
        <v>0</v>
      </c>
      <c r="M171" s="7">
        <f t="shared" si="72"/>
        <v>0</v>
      </c>
      <c r="O171" s="7">
        <f t="shared" si="50"/>
        <v>0</v>
      </c>
      <c r="Q171" s="7">
        <f t="shared" si="51"/>
        <v>0</v>
      </c>
      <c r="R171" s="7">
        <f t="shared" si="52"/>
        <v>0</v>
      </c>
      <c r="S171" s="7">
        <f t="shared" si="53"/>
        <v>0</v>
      </c>
      <c r="T171" s="7">
        <f t="shared" si="54"/>
        <v>0</v>
      </c>
      <c r="V171" s="7">
        <f t="shared" si="55"/>
        <v>0</v>
      </c>
    </row>
    <row r="172" spans="1:22" x14ac:dyDescent="0.25">
      <c r="A172" s="18" t="s">
        <v>50</v>
      </c>
      <c r="B172" s="7">
        <f t="shared" ref="B172:M172" si="73">+B102-B32</f>
        <v>0</v>
      </c>
      <c r="C172" s="7">
        <f t="shared" si="73"/>
        <v>0</v>
      </c>
      <c r="D172" s="7">
        <f t="shared" si="73"/>
        <v>0</v>
      </c>
      <c r="E172" s="7">
        <f t="shared" si="73"/>
        <v>0</v>
      </c>
      <c r="F172" s="7">
        <f t="shared" si="73"/>
        <v>0</v>
      </c>
      <c r="G172" s="7">
        <f t="shared" si="73"/>
        <v>0</v>
      </c>
      <c r="H172" s="7">
        <f t="shared" si="73"/>
        <v>0</v>
      </c>
      <c r="I172" s="7">
        <f t="shared" si="73"/>
        <v>0</v>
      </c>
      <c r="J172" s="7">
        <f t="shared" si="73"/>
        <v>0</v>
      </c>
      <c r="K172" s="7">
        <f t="shared" si="73"/>
        <v>0</v>
      </c>
      <c r="L172" s="7">
        <f t="shared" si="73"/>
        <v>0</v>
      </c>
      <c r="M172" s="7">
        <f t="shared" si="73"/>
        <v>0</v>
      </c>
      <c r="O172" s="7">
        <f t="shared" si="50"/>
        <v>0</v>
      </c>
      <c r="Q172" s="7">
        <f t="shared" si="51"/>
        <v>0</v>
      </c>
      <c r="R172" s="7">
        <f t="shared" si="52"/>
        <v>0</v>
      </c>
      <c r="S172" s="7">
        <f t="shared" si="53"/>
        <v>0</v>
      </c>
      <c r="T172" s="7">
        <f t="shared" si="54"/>
        <v>0</v>
      </c>
      <c r="V172" s="7">
        <f t="shared" si="55"/>
        <v>0</v>
      </c>
    </row>
    <row r="173" spans="1:22" x14ac:dyDescent="0.25">
      <c r="A173" s="18" t="s">
        <v>43</v>
      </c>
      <c r="B173" s="7">
        <f t="shared" ref="B173:M173" si="74">+B103-B33</f>
        <v>0</v>
      </c>
      <c r="C173" s="7">
        <f t="shared" si="74"/>
        <v>0</v>
      </c>
      <c r="D173" s="7">
        <f t="shared" si="74"/>
        <v>0</v>
      </c>
      <c r="E173" s="7">
        <f t="shared" si="74"/>
        <v>0</v>
      </c>
      <c r="F173" s="7">
        <f t="shared" si="74"/>
        <v>0</v>
      </c>
      <c r="G173" s="7">
        <f t="shared" si="74"/>
        <v>0</v>
      </c>
      <c r="H173" s="7">
        <f t="shared" si="74"/>
        <v>0</v>
      </c>
      <c r="I173" s="7">
        <f t="shared" si="74"/>
        <v>0</v>
      </c>
      <c r="J173" s="7">
        <f t="shared" si="74"/>
        <v>0</v>
      </c>
      <c r="K173" s="7">
        <f t="shared" si="74"/>
        <v>0</v>
      </c>
      <c r="L173" s="7">
        <f t="shared" si="74"/>
        <v>0</v>
      </c>
      <c r="M173" s="7">
        <f t="shared" si="74"/>
        <v>0</v>
      </c>
      <c r="O173" s="7">
        <f t="shared" si="50"/>
        <v>0</v>
      </c>
      <c r="Q173" s="7">
        <f t="shared" si="51"/>
        <v>0</v>
      </c>
      <c r="R173" s="7">
        <f t="shared" si="52"/>
        <v>0</v>
      </c>
      <c r="S173" s="7">
        <f t="shared" si="53"/>
        <v>0</v>
      </c>
      <c r="T173" s="7">
        <f t="shared" si="54"/>
        <v>0</v>
      </c>
      <c r="V173" s="7">
        <f t="shared" si="55"/>
        <v>0</v>
      </c>
    </row>
    <row r="174" spans="1:22" x14ac:dyDescent="0.25">
      <c r="A174" s="18" t="s">
        <v>51</v>
      </c>
      <c r="B174" s="7">
        <f t="shared" ref="B174:M174" si="75">+B104-B34</f>
        <v>0</v>
      </c>
      <c r="C174" s="7">
        <f t="shared" si="75"/>
        <v>0</v>
      </c>
      <c r="D174" s="7">
        <f t="shared" si="75"/>
        <v>0</v>
      </c>
      <c r="E174" s="7">
        <f t="shared" si="75"/>
        <v>0</v>
      </c>
      <c r="F174" s="7">
        <f t="shared" si="75"/>
        <v>0</v>
      </c>
      <c r="G174" s="7">
        <f t="shared" si="75"/>
        <v>0</v>
      </c>
      <c r="H174" s="7">
        <f t="shared" si="75"/>
        <v>0</v>
      </c>
      <c r="I174" s="7">
        <f t="shared" si="75"/>
        <v>0</v>
      </c>
      <c r="J174" s="7">
        <f t="shared" si="75"/>
        <v>0</v>
      </c>
      <c r="K174" s="7">
        <f t="shared" si="75"/>
        <v>0</v>
      </c>
      <c r="L174" s="7">
        <f t="shared" si="75"/>
        <v>0</v>
      </c>
      <c r="M174" s="7">
        <f t="shared" si="75"/>
        <v>0</v>
      </c>
      <c r="O174" s="7">
        <f>SUM(B174:M174)</f>
        <v>0</v>
      </c>
      <c r="Q174" s="7">
        <f t="shared" si="51"/>
        <v>0</v>
      </c>
      <c r="R174" s="7">
        <f t="shared" si="52"/>
        <v>0</v>
      </c>
      <c r="S174" s="7">
        <f t="shared" si="53"/>
        <v>0</v>
      </c>
      <c r="T174" s="7">
        <f t="shared" si="54"/>
        <v>0</v>
      </c>
      <c r="V174" s="7">
        <f t="shared" si="55"/>
        <v>0</v>
      </c>
    </row>
    <row r="175" spans="1:22" x14ac:dyDescent="0.25">
      <c r="A175" s="18" t="s">
        <v>2</v>
      </c>
      <c r="B175" s="7">
        <f t="shared" ref="B175:M175" si="76">+B105-B35</f>
        <v>0</v>
      </c>
      <c r="C175" s="7">
        <f t="shared" si="76"/>
        <v>0</v>
      </c>
      <c r="D175" s="7">
        <f t="shared" si="76"/>
        <v>0</v>
      </c>
      <c r="E175" s="7">
        <f t="shared" si="76"/>
        <v>0</v>
      </c>
      <c r="F175" s="7">
        <f t="shared" si="76"/>
        <v>0</v>
      </c>
      <c r="G175" s="7">
        <f t="shared" si="76"/>
        <v>0</v>
      </c>
      <c r="H175" s="7">
        <f t="shared" si="76"/>
        <v>0</v>
      </c>
      <c r="I175" s="7">
        <f t="shared" si="76"/>
        <v>0</v>
      </c>
      <c r="J175" s="7">
        <f t="shared" si="76"/>
        <v>0</v>
      </c>
      <c r="K175" s="7">
        <f t="shared" si="76"/>
        <v>0</v>
      </c>
      <c r="L175" s="7">
        <f t="shared" si="76"/>
        <v>0</v>
      </c>
      <c r="M175" s="7">
        <f t="shared" si="76"/>
        <v>0</v>
      </c>
      <c r="O175" s="7">
        <f t="shared" si="50"/>
        <v>0</v>
      </c>
      <c r="Q175" s="7">
        <f t="shared" si="51"/>
        <v>0</v>
      </c>
      <c r="R175" s="7">
        <f t="shared" si="52"/>
        <v>0</v>
      </c>
      <c r="S175" s="7">
        <f t="shared" si="53"/>
        <v>0</v>
      </c>
      <c r="T175" s="7">
        <f t="shared" si="54"/>
        <v>0</v>
      </c>
      <c r="V175" s="7">
        <f t="shared" si="55"/>
        <v>0</v>
      </c>
    </row>
    <row r="176" spans="1:22" x14ac:dyDescent="0.25">
      <c r="A176" s="18" t="s">
        <v>92</v>
      </c>
      <c r="B176" s="7">
        <f t="shared" ref="B176:M176" si="77">+B106-B36</f>
        <v>0</v>
      </c>
      <c r="C176" s="7">
        <f t="shared" si="77"/>
        <v>0</v>
      </c>
      <c r="D176" s="7">
        <f t="shared" si="77"/>
        <v>0</v>
      </c>
      <c r="E176" s="7">
        <f t="shared" si="77"/>
        <v>0</v>
      </c>
      <c r="F176" s="7">
        <f t="shared" si="77"/>
        <v>0</v>
      </c>
      <c r="G176" s="7">
        <f t="shared" si="77"/>
        <v>0</v>
      </c>
      <c r="H176" s="7">
        <f t="shared" si="77"/>
        <v>0</v>
      </c>
      <c r="I176" s="7">
        <f t="shared" si="77"/>
        <v>0</v>
      </c>
      <c r="J176" s="7">
        <f t="shared" si="77"/>
        <v>0</v>
      </c>
      <c r="K176" s="7">
        <f t="shared" si="77"/>
        <v>0</v>
      </c>
      <c r="L176" s="7">
        <f t="shared" si="77"/>
        <v>0</v>
      </c>
      <c r="M176" s="7">
        <f t="shared" si="77"/>
        <v>0</v>
      </c>
      <c r="O176" s="7">
        <f t="shared" si="50"/>
        <v>0</v>
      </c>
      <c r="Q176" s="7">
        <f t="shared" si="51"/>
        <v>0</v>
      </c>
      <c r="R176" s="7">
        <f t="shared" si="52"/>
        <v>0</v>
      </c>
      <c r="S176" s="7">
        <f t="shared" si="53"/>
        <v>0</v>
      </c>
      <c r="T176" s="7">
        <f t="shared" si="54"/>
        <v>0</v>
      </c>
      <c r="V176" s="7">
        <f t="shared" si="55"/>
        <v>0</v>
      </c>
    </row>
    <row r="177" spans="1:22" x14ac:dyDescent="0.25">
      <c r="A177" s="18" t="s">
        <v>52</v>
      </c>
      <c r="B177" s="7">
        <f t="shared" ref="B177:M177" si="78">+B107-B37</f>
        <v>0</v>
      </c>
      <c r="C177" s="7">
        <f t="shared" si="78"/>
        <v>0</v>
      </c>
      <c r="D177" s="7">
        <f t="shared" si="78"/>
        <v>0</v>
      </c>
      <c r="E177" s="7">
        <f t="shared" si="78"/>
        <v>0</v>
      </c>
      <c r="F177" s="7">
        <f t="shared" si="78"/>
        <v>0</v>
      </c>
      <c r="G177" s="7">
        <f t="shared" si="78"/>
        <v>0</v>
      </c>
      <c r="H177" s="7">
        <f t="shared" si="78"/>
        <v>0</v>
      </c>
      <c r="I177" s="7">
        <f t="shared" si="78"/>
        <v>0</v>
      </c>
      <c r="J177" s="7">
        <f t="shared" si="78"/>
        <v>0</v>
      </c>
      <c r="K177" s="7">
        <f t="shared" si="78"/>
        <v>0</v>
      </c>
      <c r="L177" s="7">
        <f t="shared" si="78"/>
        <v>0</v>
      </c>
      <c r="M177" s="7">
        <f t="shared" si="78"/>
        <v>0</v>
      </c>
      <c r="O177" s="7">
        <f t="shared" si="50"/>
        <v>0</v>
      </c>
      <c r="Q177" s="7">
        <f t="shared" si="51"/>
        <v>0</v>
      </c>
      <c r="R177" s="7">
        <f t="shared" si="52"/>
        <v>0</v>
      </c>
      <c r="S177" s="7">
        <f t="shared" si="53"/>
        <v>0</v>
      </c>
      <c r="T177" s="7">
        <f t="shared" si="54"/>
        <v>0</v>
      </c>
      <c r="V177" s="7">
        <f t="shared" si="55"/>
        <v>0</v>
      </c>
    </row>
    <row r="178" spans="1:22" x14ac:dyDescent="0.25">
      <c r="A178" s="18" t="s">
        <v>53</v>
      </c>
      <c r="B178" s="7">
        <f t="shared" ref="B178:M178" si="79">+B108-B38</f>
        <v>0</v>
      </c>
      <c r="C178" s="7">
        <f t="shared" si="79"/>
        <v>0</v>
      </c>
      <c r="D178" s="7">
        <f t="shared" si="79"/>
        <v>0</v>
      </c>
      <c r="E178" s="7">
        <f t="shared" si="79"/>
        <v>0</v>
      </c>
      <c r="F178" s="7">
        <f t="shared" si="79"/>
        <v>0</v>
      </c>
      <c r="G178" s="7">
        <f t="shared" si="79"/>
        <v>0</v>
      </c>
      <c r="H178" s="7">
        <f t="shared" si="79"/>
        <v>0</v>
      </c>
      <c r="I178" s="7">
        <f t="shared" si="79"/>
        <v>0</v>
      </c>
      <c r="J178" s="7">
        <f t="shared" si="79"/>
        <v>0</v>
      </c>
      <c r="K178" s="7">
        <f t="shared" si="79"/>
        <v>0</v>
      </c>
      <c r="L178" s="7">
        <f t="shared" si="79"/>
        <v>0</v>
      </c>
      <c r="M178" s="7">
        <f t="shared" si="79"/>
        <v>0</v>
      </c>
      <c r="O178" s="7">
        <f t="shared" si="50"/>
        <v>0</v>
      </c>
      <c r="Q178" s="7">
        <f t="shared" si="51"/>
        <v>0</v>
      </c>
      <c r="R178" s="7">
        <f t="shared" si="52"/>
        <v>0</v>
      </c>
      <c r="S178" s="7">
        <f t="shared" si="53"/>
        <v>0</v>
      </c>
      <c r="T178" s="7">
        <f t="shared" si="54"/>
        <v>0</v>
      </c>
      <c r="V178" s="7">
        <f t="shared" si="55"/>
        <v>0</v>
      </c>
    </row>
    <row r="179" spans="1:22" x14ac:dyDescent="0.25">
      <c r="A179" s="18" t="s">
        <v>93</v>
      </c>
      <c r="B179" s="7">
        <f t="shared" ref="B179:M179" si="80">+B109-B39</f>
        <v>0</v>
      </c>
      <c r="C179" s="7">
        <f t="shared" si="80"/>
        <v>0</v>
      </c>
      <c r="D179" s="7">
        <f t="shared" si="80"/>
        <v>0</v>
      </c>
      <c r="E179" s="7">
        <f t="shared" si="80"/>
        <v>0</v>
      </c>
      <c r="F179" s="7">
        <f t="shared" si="80"/>
        <v>0</v>
      </c>
      <c r="G179" s="7">
        <f t="shared" si="80"/>
        <v>0</v>
      </c>
      <c r="H179" s="7">
        <f t="shared" si="80"/>
        <v>0</v>
      </c>
      <c r="I179" s="7">
        <f t="shared" si="80"/>
        <v>0</v>
      </c>
      <c r="J179" s="7">
        <f t="shared" si="80"/>
        <v>0</v>
      </c>
      <c r="K179" s="7">
        <f t="shared" si="80"/>
        <v>0</v>
      </c>
      <c r="L179" s="7">
        <f t="shared" si="80"/>
        <v>0</v>
      </c>
      <c r="M179" s="7">
        <f t="shared" si="80"/>
        <v>0</v>
      </c>
      <c r="O179" s="7">
        <f t="shared" si="50"/>
        <v>0</v>
      </c>
      <c r="Q179" s="7">
        <f t="shared" si="51"/>
        <v>0</v>
      </c>
      <c r="R179" s="7">
        <f t="shared" si="52"/>
        <v>0</v>
      </c>
      <c r="S179" s="7">
        <f t="shared" si="53"/>
        <v>0</v>
      </c>
      <c r="T179" s="7">
        <f t="shared" si="54"/>
        <v>0</v>
      </c>
      <c r="V179" s="7">
        <f t="shared" si="55"/>
        <v>0</v>
      </c>
    </row>
    <row r="180" spans="1:22" x14ac:dyDescent="0.25">
      <c r="A180" s="18" t="s">
        <v>54</v>
      </c>
      <c r="B180" s="7">
        <f t="shared" ref="B180:M180" si="81">+B110-B40</f>
        <v>0</v>
      </c>
      <c r="C180" s="7">
        <f t="shared" si="81"/>
        <v>0</v>
      </c>
      <c r="D180" s="7">
        <f t="shared" si="81"/>
        <v>0</v>
      </c>
      <c r="E180" s="7">
        <f t="shared" si="81"/>
        <v>0</v>
      </c>
      <c r="F180" s="7">
        <f t="shared" si="81"/>
        <v>0</v>
      </c>
      <c r="G180" s="7">
        <f t="shared" si="81"/>
        <v>0</v>
      </c>
      <c r="H180" s="7">
        <f t="shared" si="81"/>
        <v>0</v>
      </c>
      <c r="I180" s="7">
        <f t="shared" si="81"/>
        <v>0</v>
      </c>
      <c r="J180" s="7">
        <f t="shared" si="81"/>
        <v>0</v>
      </c>
      <c r="K180" s="7">
        <f t="shared" si="81"/>
        <v>0</v>
      </c>
      <c r="L180" s="7">
        <f t="shared" si="81"/>
        <v>0</v>
      </c>
      <c r="M180" s="7">
        <f t="shared" si="81"/>
        <v>0</v>
      </c>
      <c r="O180" s="7">
        <f t="shared" si="50"/>
        <v>0</v>
      </c>
      <c r="Q180" s="7">
        <f t="shared" si="51"/>
        <v>0</v>
      </c>
      <c r="R180" s="7">
        <f t="shared" si="52"/>
        <v>0</v>
      </c>
      <c r="S180" s="7">
        <f t="shared" si="53"/>
        <v>0</v>
      </c>
      <c r="T180" s="7">
        <f t="shared" si="54"/>
        <v>0</v>
      </c>
      <c r="V180" s="7">
        <f t="shared" si="55"/>
        <v>0</v>
      </c>
    </row>
    <row r="181" spans="1:22" x14ac:dyDescent="0.25">
      <c r="A181" s="18"/>
      <c r="Q181" s="7">
        <f>SUM(B181:D181)</f>
        <v>0</v>
      </c>
      <c r="R181" s="7">
        <f>SUM(E181:G181)</f>
        <v>0</v>
      </c>
      <c r="S181" s="7">
        <f>SUM(H181:J181)</f>
        <v>0</v>
      </c>
      <c r="T181" s="7">
        <f>SUM(K181:M181)</f>
        <v>0</v>
      </c>
      <c r="V181" s="7">
        <f>SUM(Q181:U181)</f>
        <v>0</v>
      </c>
    </row>
    <row r="182" spans="1:22" x14ac:dyDescent="0.25">
      <c r="A182" s="19" t="s">
        <v>28</v>
      </c>
      <c r="B182" s="8">
        <f t="shared" ref="B182:M182" si="82">SUM(B153:B181)</f>
        <v>0</v>
      </c>
      <c r="C182" s="8">
        <f t="shared" si="82"/>
        <v>0</v>
      </c>
      <c r="D182" s="8">
        <f t="shared" si="82"/>
        <v>0</v>
      </c>
      <c r="E182" s="8">
        <f t="shared" si="82"/>
        <v>0</v>
      </c>
      <c r="F182" s="8">
        <f t="shared" si="82"/>
        <v>0</v>
      </c>
      <c r="G182" s="8">
        <f t="shared" si="82"/>
        <v>0</v>
      </c>
      <c r="H182" s="8">
        <f t="shared" si="82"/>
        <v>0</v>
      </c>
      <c r="I182" s="8">
        <f t="shared" si="82"/>
        <v>0</v>
      </c>
      <c r="J182" s="8">
        <f t="shared" si="82"/>
        <v>0</v>
      </c>
      <c r="K182" s="8">
        <f t="shared" si="82"/>
        <v>0</v>
      </c>
      <c r="L182" s="8">
        <f t="shared" si="82"/>
        <v>0</v>
      </c>
      <c r="M182" s="8">
        <f t="shared" si="82"/>
        <v>0</v>
      </c>
      <c r="O182" s="8">
        <f>SUM(O153:O181)</f>
        <v>0</v>
      </c>
      <c r="Q182" s="8">
        <f>SUM(B182:D182)</f>
        <v>0</v>
      </c>
      <c r="R182" s="8">
        <f>SUM(E182:G182)</f>
        <v>0</v>
      </c>
      <c r="S182" s="8">
        <f>SUM(H182:J182)</f>
        <v>0</v>
      </c>
      <c r="T182" s="8">
        <f>SUM(K182:M182)</f>
        <v>0</v>
      </c>
      <c r="V182" s="8">
        <f>SUM(Q182:U182)</f>
        <v>0</v>
      </c>
    </row>
    <row r="183" spans="1:22" x14ac:dyDescent="0.25">
      <c r="A183" s="19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O183" s="20"/>
      <c r="Q183" s="20"/>
      <c r="R183" s="20"/>
      <c r="S183" s="20"/>
      <c r="T183" s="20"/>
      <c r="V183" s="20"/>
    </row>
    <row r="184" spans="1:22" x14ac:dyDescent="0.25">
      <c r="A184" s="17" t="s">
        <v>29</v>
      </c>
      <c r="B184" s="6">
        <f t="shared" ref="B184:M184" si="83">+B114-B44</f>
        <v>0</v>
      </c>
      <c r="C184" s="6">
        <f t="shared" si="83"/>
        <v>0</v>
      </c>
      <c r="D184" s="6">
        <f t="shared" si="83"/>
        <v>0</v>
      </c>
      <c r="E184" s="6">
        <f t="shared" si="83"/>
        <v>0</v>
      </c>
      <c r="F184" s="6">
        <f t="shared" si="83"/>
        <v>0</v>
      </c>
      <c r="G184" s="6">
        <f t="shared" si="83"/>
        <v>-11904.761904761905</v>
      </c>
      <c r="H184" s="6">
        <f t="shared" si="83"/>
        <v>-11904.761904761905</v>
      </c>
      <c r="I184" s="6">
        <f t="shared" si="83"/>
        <v>-11904.761904761905</v>
      </c>
      <c r="J184" s="6">
        <f t="shared" si="83"/>
        <v>-11904.761904761905</v>
      </c>
      <c r="K184" s="6">
        <f t="shared" si="83"/>
        <v>-11904.761904761905</v>
      </c>
      <c r="L184" s="6">
        <f t="shared" si="83"/>
        <v>-11904.761904761905</v>
      </c>
      <c r="M184" s="6">
        <f t="shared" si="83"/>
        <v>-11904.761904761905</v>
      </c>
      <c r="O184" s="6">
        <f>SUM(B184:M184)</f>
        <v>-83333.333333333343</v>
      </c>
      <c r="Q184" s="6">
        <f>SUM(B184:D184)</f>
        <v>0</v>
      </c>
      <c r="R184" s="6">
        <f>SUM(E184:G184)</f>
        <v>-11904.761904761905</v>
      </c>
      <c r="S184" s="6">
        <f>SUM(H184:J184)</f>
        <v>-35714.28571428571</v>
      </c>
      <c r="T184" s="6">
        <f>SUM(K184:M184)</f>
        <v>-35714.28571428571</v>
      </c>
      <c r="V184" s="6">
        <f>SUM(Q184:U184)</f>
        <v>-83333.333333333328</v>
      </c>
    </row>
    <row r="185" spans="1:22" x14ac:dyDescent="0.25">
      <c r="A185" s="17"/>
    </row>
    <row r="186" spans="1:22" x14ac:dyDescent="0.25">
      <c r="A186" s="17" t="s">
        <v>30</v>
      </c>
      <c r="B186" s="6">
        <f t="shared" ref="B186:M186" si="84">+B116-B46</f>
        <v>0</v>
      </c>
      <c r="C186" s="6">
        <f t="shared" si="84"/>
        <v>0</v>
      </c>
      <c r="D186" s="6">
        <f t="shared" si="84"/>
        <v>0</v>
      </c>
      <c r="E186" s="6">
        <f t="shared" si="84"/>
        <v>0</v>
      </c>
      <c r="F186" s="6">
        <f t="shared" si="84"/>
        <v>0</v>
      </c>
      <c r="G186" s="6">
        <f t="shared" si="84"/>
        <v>0</v>
      </c>
      <c r="H186" s="6">
        <f t="shared" si="84"/>
        <v>-1</v>
      </c>
      <c r="I186" s="6">
        <f t="shared" si="84"/>
        <v>0</v>
      </c>
      <c r="J186" s="6">
        <f t="shared" si="84"/>
        <v>0</v>
      </c>
      <c r="K186" s="6">
        <f t="shared" si="84"/>
        <v>-1</v>
      </c>
      <c r="L186" s="6">
        <f t="shared" si="84"/>
        <v>1</v>
      </c>
      <c r="M186" s="6">
        <f t="shared" si="84"/>
        <v>1</v>
      </c>
      <c r="O186" s="6">
        <f>SUM(B186:M186)</f>
        <v>0</v>
      </c>
      <c r="Q186" s="6">
        <f>SUM(B186:D186)</f>
        <v>0</v>
      </c>
      <c r="R186" s="6">
        <f>SUM(E186:G186)</f>
        <v>0</v>
      </c>
      <c r="S186" s="6">
        <f>SUM(H186:J186)</f>
        <v>-1</v>
      </c>
      <c r="T186" s="6">
        <f>SUM(K186:M186)</f>
        <v>1</v>
      </c>
      <c r="V186" s="6">
        <f>SUM(Q186:U186)</f>
        <v>0</v>
      </c>
    </row>
    <row r="187" spans="1:22" x14ac:dyDescent="0.25">
      <c r="A187" s="17"/>
    </row>
    <row r="188" spans="1:22" ht="13.8" thickBot="1" x14ac:dyDescent="0.3">
      <c r="A188" s="4" t="s">
        <v>16</v>
      </c>
      <c r="B188" s="9">
        <f>+B182+B184+B186</f>
        <v>0</v>
      </c>
      <c r="C188" s="9">
        <f t="shared" ref="C188:V188" si="85">+C182+C184+C186</f>
        <v>0</v>
      </c>
      <c r="D188" s="9">
        <f t="shared" si="85"/>
        <v>0</v>
      </c>
      <c r="E188" s="9">
        <f t="shared" si="85"/>
        <v>0</v>
      </c>
      <c r="F188" s="9">
        <f t="shared" si="85"/>
        <v>0</v>
      </c>
      <c r="G188" s="9">
        <f t="shared" si="85"/>
        <v>-11904.761904761905</v>
      </c>
      <c r="H188" s="9">
        <f t="shared" si="85"/>
        <v>-11905.761904761905</v>
      </c>
      <c r="I188" s="9">
        <f t="shared" si="85"/>
        <v>-11904.761904761905</v>
      </c>
      <c r="J188" s="9">
        <f t="shared" si="85"/>
        <v>-11904.761904761905</v>
      </c>
      <c r="K188" s="9">
        <f t="shared" si="85"/>
        <v>-11905.761904761905</v>
      </c>
      <c r="L188" s="9">
        <f t="shared" si="85"/>
        <v>-11903.761904761905</v>
      </c>
      <c r="M188" s="9">
        <f t="shared" si="85"/>
        <v>-11903.761904761905</v>
      </c>
      <c r="O188" s="9">
        <f t="shared" si="85"/>
        <v>-83333.333333333343</v>
      </c>
      <c r="Q188" s="9">
        <f t="shared" si="85"/>
        <v>0</v>
      </c>
      <c r="R188" s="9">
        <f t="shared" si="85"/>
        <v>-11904.761904761905</v>
      </c>
      <c r="S188" s="9">
        <f t="shared" si="85"/>
        <v>-35715.28571428571</v>
      </c>
      <c r="T188" s="9">
        <f t="shared" si="85"/>
        <v>-35713.28571428571</v>
      </c>
      <c r="V188" s="9">
        <f t="shared" si="85"/>
        <v>-83333.333333333328</v>
      </c>
    </row>
    <row r="189" spans="1:22" x14ac:dyDescent="0.25">
      <c r="A189" s="1"/>
    </row>
    <row r="190" spans="1:22" x14ac:dyDescent="0.25">
      <c r="A190" s="1" t="s">
        <v>11</v>
      </c>
    </row>
    <row r="191" spans="1:22" x14ac:dyDescent="0.25">
      <c r="A191" s="3" t="s">
        <v>0</v>
      </c>
      <c r="B191" s="7">
        <f t="shared" ref="B191:M191" si="86">+B121-B51</f>
        <v>0</v>
      </c>
      <c r="C191" s="7">
        <f t="shared" si="86"/>
        <v>0</v>
      </c>
      <c r="D191" s="7">
        <f t="shared" si="86"/>
        <v>0</v>
      </c>
      <c r="E191" s="7">
        <f t="shared" si="86"/>
        <v>0</v>
      </c>
      <c r="F191" s="7">
        <f t="shared" si="86"/>
        <v>0</v>
      </c>
      <c r="G191" s="7">
        <f t="shared" si="86"/>
        <v>0</v>
      </c>
      <c r="H191" s="7">
        <f t="shared" si="86"/>
        <v>0</v>
      </c>
      <c r="I191" s="7">
        <f t="shared" si="86"/>
        <v>0</v>
      </c>
      <c r="J191" s="7">
        <f t="shared" si="86"/>
        <v>0</v>
      </c>
      <c r="K191" s="7">
        <f t="shared" si="86"/>
        <v>0</v>
      </c>
      <c r="L191" s="7">
        <f t="shared" si="86"/>
        <v>0</v>
      </c>
      <c r="M191" s="7">
        <f t="shared" si="86"/>
        <v>0</v>
      </c>
      <c r="O191" s="7">
        <f t="shared" ref="O191:O197" si="87">SUM(B191:M191)</f>
        <v>0</v>
      </c>
      <c r="Q191" s="7">
        <f t="shared" ref="Q191:Q198" si="88">SUM(B191:D191)</f>
        <v>0</v>
      </c>
      <c r="R191" s="7">
        <f t="shared" ref="R191:R198" si="89">SUM(E191:G191)</f>
        <v>0</v>
      </c>
      <c r="S191" s="7">
        <f t="shared" ref="S191:S198" si="90">SUM(H191:J191)</f>
        <v>0</v>
      </c>
      <c r="T191" s="7">
        <f t="shared" ref="T191:T198" si="91">SUM(K191:M191)</f>
        <v>0</v>
      </c>
      <c r="V191" s="7">
        <f t="shared" ref="V191:V198" si="92">SUM(Q191:U191)</f>
        <v>0</v>
      </c>
    </row>
    <row r="192" spans="1:22" x14ac:dyDescent="0.25">
      <c r="A192" s="3" t="s">
        <v>1</v>
      </c>
      <c r="B192" s="7">
        <f t="shared" ref="B192:M192" si="93">+B122-B52</f>
        <v>0</v>
      </c>
      <c r="C192" s="7">
        <f t="shared" si="93"/>
        <v>0</v>
      </c>
      <c r="D192" s="7">
        <f t="shared" si="93"/>
        <v>0</v>
      </c>
      <c r="E192" s="7">
        <f t="shared" si="93"/>
        <v>0</v>
      </c>
      <c r="F192" s="7">
        <f t="shared" si="93"/>
        <v>0</v>
      </c>
      <c r="G192" s="7">
        <f t="shared" si="93"/>
        <v>4079.1666666666679</v>
      </c>
      <c r="H192" s="7">
        <f t="shared" si="93"/>
        <v>4079.1666666666679</v>
      </c>
      <c r="I192" s="7">
        <f t="shared" si="93"/>
        <v>4079.1666666666679</v>
      </c>
      <c r="J192" s="7">
        <f t="shared" si="93"/>
        <v>4079.1666666666679</v>
      </c>
      <c r="K192" s="7">
        <f t="shared" si="93"/>
        <v>4079.1666666666679</v>
      </c>
      <c r="L192" s="7">
        <f t="shared" si="93"/>
        <v>4079.1666666666679</v>
      </c>
      <c r="M192" s="7">
        <f t="shared" si="93"/>
        <v>4079.1666666666679</v>
      </c>
      <c r="O192" s="7">
        <f t="shared" si="87"/>
        <v>28554.166666666675</v>
      </c>
      <c r="Q192" s="7">
        <f t="shared" si="88"/>
        <v>0</v>
      </c>
      <c r="R192" s="7">
        <f t="shared" si="89"/>
        <v>4079.1666666666679</v>
      </c>
      <c r="S192" s="7">
        <f t="shared" si="90"/>
        <v>12237.500000000004</v>
      </c>
      <c r="T192" s="7">
        <f t="shared" si="91"/>
        <v>12237.500000000004</v>
      </c>
      <c r="V192" s="7">
        <f t="shared" si="92"/>
        <v>28554.166666666675</v>
      </c>
    </row>
    <row r="193" spans="1:22" x14ac:dyDescent="0.25">
      <c r="A193" s="3" t="s">
        <v>3</v>
      </c>
      <c r="B193" s="7">
        <f t="shared" ref="B193:M193" si="94">+B123-B53</f>
        <v>0</v>
      </c>
      <c r="C193" s="7">
        <f t="shared" si="94"/>
        <v>0</v>
      </c>
      <c r="D193" s="7">
        <f t="shared" si="94"/>
        <v>0</v>
      </c>
      <c r="E193" s="7">
        <f t="shared" si="94"/>
        <v>0</v>
      </c>
      <c r="F193" s="7">
        <f t="shared" si="94"/>
        <v>0</v>
      </c>
      <c r="G193" s="7">
        <f t="shared" si="94"/>
        <v>0</v>
      </c>
      <c r="H193" s="7">
        <f t="shared" si="94"/>
        <v>0</v>
      </c>
      <c r="I193" s="7">
        <f t="shared" si="94"/>
        <v>0</v>
      </c>
      <c r="J193" s="7">
        <f t="shared" si="94"/>
        <v>0</v>
      </c>
      <c r="K193" s="7">
        <f t="shared" si="94"/>
        <v>0</v>
      </c>
      <c r="L193" s="7">
        <f t="shared" si="94"/>
        <v>0</v>
      </c>
      <c r="M193" s="7">
        <f t="shared" si="94"/>
        <v>0</v>
      </c>
      <c r="O193" s="7">
        <f t="shared" si="87"/>
        <v>0</v>
      </c>
      <c r="Q193" s="7">
        <f t="shared" si="88"/>
        <v>0</v>
      </c>
      <c r="R193" s="7">
        <f t="shared" si="89"/>
        <v>0</v>
      </c>
      <c r="S193" s="7">
        <f t="shared" si="90"/>
        <v>0</v>
      </c>
      <c r="T193" s="7">
        <f t="shared" si="91"/>
        <v>0</v>
      </c>
      <c r="V193" s="7">
        <f t="shared" si="92"/>
        <v>0</v>
      </c>
    </row>
    <row r="194" spans="1:22" x14ac:dyDescent="0.25">
      <c r="A194" s="3" t="s">
        <v>4</v>
      </c>
      <c r="B194" s="7">
        <f t="shared" ref="B194:M194" si="95">+B124-B54</f>
        <v>0</v>
      </c>
      <c r="C194" s="7">
        <f t="shared" si="95"/>
        <v>0</v>
      </c>
      <c r="D194" s="7">
        <f t="shared" si="95"/>
        <v>0</v>
      </c>
      <c r="E194" s="7">
        <f t="shared" si="95"/>
        <v>0</v>
      </c>
      <c r="F194" s="7">
        <f t="shared" si="95"/>
        <v>0</v>
      </c>
      <c r="G194" s="7">
        <f t="shared" si="95"/>
        <v>0</v>
      </c>
      <c r="H194" s="7">
        <f t="shared" si="95"/>
        <v>0</v>
      </c>
      <c r="I194" s="7">
        <f t="shared" si="95"/>
        <v>0</v>
      </c>
      <c r="J194" s="7">
        <f t="shared" si="95"/>
        <v>0</v>
      </c>
      <c r="K194" s="7">
        <f t="shared" si="95"/>
        <v>0</v>
      </c>
      <c r="L194" s="7">
        <f t="shared" si="95"/>
        <v>0</v>
      </c>
      <c r="M194" s="7">
        <f t="shared" si="95"/>
        <v>0</v>
      </c>
      <c r="O194" s="7">
        <f t="shared" si="87"/>
        <v>0</v>
      </c>
      <c r="Q194" s="7">
        <f t="shared" si="88"/>
        <v>0</v>
      </c>
      <c r="R194" s="7">
        <f t="shared" si="89"/>
        <v>0</v>
      </c>
      <c r="S194" s="7">
        <f t="shared" si="90"/>
        <v>0</v>
      </c>
      <c r="T194" s="7">
        <f t="shared" si="91"/>
        <v>0</v>
      </c>
      <c r="V194" s="7">
        <f t="shared" si="92"/>
        <v>0</v>
      </c>
    </row>
    <row r="195" spans="1:22" x14ac:dyDescent="0.25">
      <c r="A195" s="3" t="s">
        <v>5</v>
      </c>
      <c r="B195" s="7">
        <f t="shared" ref="B195:M195" si="96">+B125-B55</f>
        <v>0</v>
      </c>
      <c r="C195" s="7">
        <f t="shared" si="96"/>
        <v>0</v>
      </c>
      <c r="D195" s="7">
        <f t="shared" si="96"/>
        <v>0</v>
      </c>
      <c r="E195" s="7">
        <f t="shared" si="96"/>
        <v>0</v>
      </c>
      <c r="F195" s="7">
        <f t="shared" si="96"/>
        <v>0</v>
      </c>
      <c r="G195" s="7">
        <f t="shared" si="96"/>
        <v>0</v>
      </c>
      <c r="H195" s="7">
        <f t="shared" si="96"/>
        <v>0</v>
      </c>
      <c r="I195" s="7">
        <f t="shared" si="96"/>
        <v>0</v>
      </c>
      <c r="J195" s="7">
        <f t="shared" si="96"/>
        <v>0</v>
      </c>
      <c r="K195" s="7">
        <f t="shared" si="96"/>
        <v>0</v>
      </c>
      <c r="L195" s="7">
        <f t="shared" si="96"/>
        <v>0</v>
      </c>
      <c r="M195" s="7">
        <f t="shared" si="96"/>
        <v>0</v>
      </c>
      <c r="O195" s="7">
        <f t="shared" si="87"/>
        <v>0</v>
      </c>
      <c r="Q195" s="7">
        <f t="shared" si="88"/>
        <v>0</v>
      </c>
      <c r="R195" s="7">
        <f t="shared" si="89"/>
        <v>0</v>
      </c>
      <c r="S195" s="7">
        <f t="shared" si="90"/>
        <v>0</v>
      </c>
      <c r="T195" s="7">
        <f t="shared" si="91"/>
        <v>0</v>
      </c>
      <c r="V195" s="7">
        <f t="shared" si="92"/>
        <v>0</v>
      </c>
    </row>
    <row r="196" spans="1:22" x14ac:dyDescent="0.25">
      <c r="A196" s="3" t="s">
        <v>14</v>
      </c>
      <c r="B196" s="7">
        <f t="shared" ref="B196:M196" si="97">+B126-B56</f>
        <v>0</v>
      </c>
      <c r="C196" s="7">
        <f t="shared" si="97"/>
        <v>0</v>
      </c>
      <c r="D196" s="7">
        <f t="shared" si="97"/>
        <v>0</v>
      </c>
      <c r="E196" s="7">
        <f t="shared" si="97"/>
        <v>0</v>
      </c>
      <c r="F196" s="7">
        <f t="shared" si="97"/>
        <v>0</v>
      </c>
      <c r="G196" s="7">
        <f t="shared" si="97"/>
        <v>0</v>
      </c>
      <c r="H196" s="7">
        <f t="shared" si="97"/>
        <v>0</v>
      </c>
      <c r="I196" s="7">
        <f t="shared" si="97"/>
        <v>0</v>
      </c>
      <c r="J196" s="7">
        <f t="shared" si="97"/>
        <v>0</v>
      </c>
      <c r="K196" s="7">
        <f t="shared" si="97"/>
        <v>0</v>
      </c>
      <c r="L196" s="7">
        <f t="shared" si="97"/>
        <v>0</v>
      </c>
      <c r="M196" s="7">
        <f t="shared" si="97"/>
        <v>0</v>
      </c>
      <c r="O196" s="7">
        <f t="shared" si="87"/>
        <v>0</v>
      </c>
      <c r="Q196" s="7">
        <f t="shared" si="88"/>
        <v>0</v>
      </c>
      <c r="R196" s="7">
        <f t="shared" si="89"/>
        <v>0</v>
      </c>
      <c r="S196" s="7">
        <f t="shared" si="90"/>
        <v>0</v>
      </c>
      <c r="T196" s="7">
        <f t="shared" si="91"/>
        <v>0</v>
      </c>
      <c r="V196" s="7">
        <f t="shared" si="92"/>
        <v>0</v>
      </c>
    </row>
    <row r="197" spans="1:22" x14ac:dyDescent="0.25">
      <c r="A197" s="3"/>
      <c r="B197" s="7">
        <f t="shared" ref="B197:M197" si="98">+B127-B57</f>
        <v>0</v>
      </c>
      <c r="C197" s="7">
        <f t="shared" si="98"/>
        <v>0</v>
      </c>
      <c r="D197" s="7">
        <f t="shared" si="98"/>
        <v>0</v>
      </c>
      <c r="E197" s="7">
        <f t="shared" si="98"/>
        <v>0</v>
      </c>
      <c r="F197" s="7">
        <f t="shared" si="98"/>
        <v>0</v>
      </c>
      <c r="G197" s="7">
        <f t="shared" si="98"/>
        <v>0</v>
      </c>
      <c r="H197" s="7">
        <f t="shared" si="98"/>
        <v>0</v>
      </c>
      <c r="I197" s="7">
        <f t="shared" si="98"/>
        <v>0</v>
      </c>
      <c r="J197" s="7">
        <f t="shared" si="98"/>
        <v>0</v>
      </c>
      <c r="K197" s="7">
        <f t="shared" si="98"/>
        <v>0</v>
      </c>
      <c r="L197" s="7">
        <f t="shared" si="98"/>
        <v>0</v>
      </c>
      <c r="M197" s="7">
        <f t="shared" si="98"/>
        <v>0</v>
      </c>
      <c r="O197" s="7">
        <f t="shared" si="87"/>
        <v>0</v>
      </c>
      <c r="Q197" s="7">
        <f t="shared" si="88"/>
        <v>0</v>
      </c>
      <c r="R197" s="7">
        <f t="shared" si="89"/>
        <v>0</v>
      </c>
      <c r="S197" s="7">
        <f t="shared" si="90"/>
        <v>0</v>
      </c>
      <c r="T197" s="7">
        <f t="shared" si="91"/>
        <v>0</v>
      </c>
      <c r="V197" s="7">
        <f t="shared" si="92"/>
        <v>0</v>
      </c>
    </row>
    <row r="198" spans="1:22" ht="13.8" thickBot="1" x14ac:dyDescent="0.3">
      <c r="A198" s="4" t="s">
        <v>15</v>
      </c>
      <c r="B198" s="21">
        <f t="shared" ref="B198:M198" si="99">SUM(B190:B197)</f>
        <v>0</v>
      </c>
      <c r="C198" s="21">
        <f t="shared" si="99"/>
        <v>0</v>
      </c>
      <c r="D198" s="21">
        <f t="shared" si="99"/>
        <v>0</v>
      </c>
      <c r="E198" s="21">
        <f t="shared" si="99"/>
        <v>0</v>
      </c>
      <c r="F198" s="21">
        <f t="shared" si="99"/>
        <v>0</v>
      </c>
      <c r="G198" s="21">
        <f t="shared" si="99"/>
        <v>4079.1666666666679</v>
      </c>
      <c r="H198" s="21">
        <f t="shared" si="99"/>
        <v>4079.1666666666679</v>
      </c>
      <c r="I198" s="21">
        <f t="shared" si="99"/>
        <v>4079.1666666666679</v>
      </c>
      <c r="J198" s="21">
        <f t="shared" si="99"/>
        <v>4079.1666666666679</v>
      </c>
      <c r="K198" s="21">
        <f t="shared" si="99"/>
        <v>4079.1666666666679</v>
      </c>
      <c r="L198" s="21">
        <f t="shared" si="99"/>
        <v>4079.1666666666679</v>
      </c>
      <c r="M198" s="21">
        <f t="shared" si="99"/>
        <v>4079.1666666666679</v>
      </c>
      <c r="O198" s="21">
        <f>SUM(O190:O197)</f>
        <v>28554.166666666675</v>
      </c>
      <c r="Q198" s="21">
        <f t="shared" si="88"/>
        <v>0</v>
      </c>
      <c r="R198" s="21">
        <f t="shared" si="89"/>
        <v>4079.1666666666679</v>
      </c>
      <c r="S198" s="21">
        <f t="shared" si="90"/>
        <v>12237.500000000004</v>
      </c>
      <c r="T198" s="21">
        <f t="shared" si="91"/>
        <v>12237.500000000004</v>
      </c>
      <c r="V198" s="21">
        <f t="shared" si="92"/>
        <v>28554.166666666675</v>
      </c>
    </row>
    <row r="199" spans="1:22" x14ac:dyDescent="0.25">
      <c r="A199" s="3"/>
    </row>
    <row r="200" spans="1:22" x14ac:dyDescent="0.25">
      <c r="A200" s="1" t="s">
        <v>12</v>
      </c>
    </row>
    <row r="201" spans="1:22" x14ac:dyDescent="0.25">
      <c r="A201" s="3" t="s">
        <v>6</v>
      </c>
      <c r="B201" s="7">
        <f t="shared" ref="B201:M201" si="100">+B131-B61</f>
        <v>0</v>
      </c>
      <c r="C201" s="7">
        <f t="shared" si="100"/>
        <v>0</v>
      </c>
      <c r="D201" s="7">
        <f t="shared" si="100"/>
        <v>0</v>
      </c>
      <c r="E201" s="7">
        <f t="shared" si="100"/>
        <v>0</v>
      </c>
      <c r="F201" s="7">
        <f t="shared" si="100"/>
        <v>0</v>
      </c>
      <c r="G201" s="7">
        <f t="shared" si="100"/>
        <v>0</v>
      </c>
      <c r="H201" s="7">
        <f t="shared" si="100"/>
        <v>0</v>
      </c>
      <c r="I201" s="7">
        <f t="shared" si="100"/>
        <v>0</v>
      </c>
      <c r="J201" s="7">
        <f t="shared" si="100"/>
        <v>0</v>
      </c>
      <c r="K201" s="7">
        <f t="shared" si="100"/>
        <v>0</v>
      </c>
      <c r="L201" s="7">
        <f t="shared" si="100"/>
        <v>0</v>
      </c>
      <c r="M201" s="7">
        <f t="shared" si="100"/>
        <v>0</v>
      </c>
      <c r="O201" s="7">
        <f>SUM(B201:M201)</f>
        <v>0</v>
      </c>
      <c r="Q201" s="7">
        <f>SUM(B201:D201)</f>
        <v>0</v>
      </c>
      <c r="R201" s="7">
        <f>SUM(E201:G201)</f>
        <v>0</v>
      </c>
      <c r="S201" s="7">
        <f>SUM(H201:J201)</f>
        <v>0</v>
      </c>
      <c r="T201" s="7">
        <f>SUM(K201:M201)</f>
        <v>0</v>
      </c>
      <c r="V201" s="7">
        <f>SUM(Q201:U201)</f>
        <v>0</v>
      </c>
    </row>
    <row r="202" spans="1:22" x14ac:dyDescent="0.25">
      <c r="A202" s="3" t="s">
        <v>7</v>
      </c>
      <c r="B202" s="7">
        <f t="shared" ref="B202:M202" si="101">+B132-B62</f>
        <v>0</v>
      </c>
      <c r="C202" s="7">
        <f t="shared" si="101"/>
        <v>0</v>
      </c>
      <c r="D202" s="7">
        <f t="shared" si="101"/>
        <v>0</v>
      </c>
      <c r="E202" s="7">
        <f t="shared" si="101"/>
        <v>0</v>
      </c>
      <c r="F202" s="7">
        <f t="shared" si="101"/>
        <v>0</v>
      </c>
      <c r="G202" s="7">
        <f t="shared" si="101"/>
        <v>-2805</v>
      </c>
      <c r="H202" s="7">
        <f t="shared" si="101"/>
        <v>-9723</v>
      </c>
      <c r="I202" s="7">
        <f t="shared" si="101"/>
        <v>46252</v>
      </c>
      <c r="J202" s="7">
        <f t="shared" si="101"/>
        <v>117507</v>
      </c>
      <c r="K202" s="7">
        <f t="shared" si="101"/>
        <v>117251</v>
      </c>
      <c r="L202" s="7">
        <f t="shared" si="101"/>
        <v>116284</v>
      </c>
      <c r="M202" s="7">
        <f t="shared" si="101"/>
        <v>115252</v>
      </c>
      <c r="O202" s="7">
        <f>SUM(B202:M202)</f>
        <v>500018</v>
      </c>
      <c r="Q202" s="7">
        <f>SUM(B202:D202)</f>
        <v>0</v>
      </c>
      <c r="R202" s="7">
        <f>SUM(E202:G202)</f>
        <v>-2805</v>
      </c>
      <c r="S202" s="7">
        <f>SUM(H202:J202)</f>
        <v>154036</v>
      </c>
      <c r="T202" s="7">
        <f>SUM(K202:M202)</f>
        <v>348787</v>
      </c>
      <c r="V202" s="7">
        <f>SUM(Q202:U202)</f>
        <v>500018</v>
      </c>
    </row>
    <row r="203" spans="1:22" x14ac:dyDescent="0.25">
      <c r="A203" s="3" t="s">
        <v>8</v>
      </c>
      <c r="B203" s="7">
        <f t="shared" ref="B203:M203" si="102">+B133-B63</f>
        <v>0</v>
      </c>
      <c r="C203" s="7">
        <f t="shared" si="102"/>
        <v>0</v>
      </c>
      <c r="D203" s="7">
        <f t="shared" si="102"/>
        <v>0</v>
      </c>
      <c r="E203" s="7">
        <f t="shared" si="102"/>
        <v>0</v>
      </c>
      <c r="F203" s="7">
        <f t="shared" si="102"/>
        <v>0</v>
      </c>
      <c r="G203" s="7">
        <f t="shared" si="102"/>
        <v>0</v>
      </c>
      <c r="H203" s="7">
        <f t="shared" si="102"/>
        <v>22814.333333333314</v>
      </c>
      <c r="I203" s="7">
        <f t="shared" si="102"/>
        <v>22814.333333333314</v>
      </c>
      <c r="J203" s="7">
        <f t="shared" si="102"/>
        <v>22814.333333333314</v>
      </c>
      <c r="K203" s="7">
        <f t="shared" si="102"/>
        <v>22814.333333333314</v>
      </c>
      <c r="L203" s="7">
        <f t="shared" si="102"/>
        <v>22814.333333333314</v>
      </c>
      <c r="M203" s="7">
        <f t="shared" si="102"/>
        <v>22814.333333333314</v>
      </c>
      <c r="O203" s="7">
        <f>SUM(B203:M203)</f>
        <v>136885.99999999988</v>
      </c>
      <c r="Q203" s="7">
        <f>SUM(B203:D203)</f>
        <v>0</v>
      </c>
      <c r="R203" s="7">
        <f>SUM(E203:G203)</f>
        <v>0</v>
      </c>
      <c r="S203" s="7">
        <f>SUM(H203:J203)</f>
        <v>68442.999999999942</v>
      </c>
      <c r="T203" s="7">
        <f>SUM(K203:M203)</f>
        <v>68442.999999999942</v>
      </c>
      <c r="V203" s="7">
        <f>SUM(Q203:U203)</f>
        <v>136885.99999999988</v>
      </c>
    </row>
    <row r="204" spans="1:22" x14ac:dyDescent="0.25">
      <c r="A204" s="3"/>
      <c r="O204" s="7">
        <f>SUM(B204:M204)</f>
        <v>0</v>
      </c>
      <c r="Q204" s="7">
        <f>SUM(B204:D204)</f>
        <v>0</v>
      </c>
      <c r="R204" s="7">
        <f>SUM(E204:G204)</f>
        <v>0</v>
      </c>
      <c r="S204" s="7">
        <f>SUM(H204:J204)</f>
        <v>0</v>
      </c>
      <c r="T204" s="7">
        <f>SUM(K204:M204)</f>
        <v>0</v>
      </c>
      <c r="V204" s="7">
        <f>SUM(Q204:U204)</f>
        <v>0</v>
      </c>
    </row>
    <row r="205" spans="1:22" ht="13.8" thickBot="1" x14ac:dyDescent="0.3">
      <c r="A205" s="4" t="s">
        <v>17</v>
      </c>
      <c r="B205" s="21">
        <f t="shared" ref="B205:M205" si="103">SUM(B200:B204)</f>
        <v>0</v>
      </c>
      <c r="C205" s="21">
        <f t="shared" si="103"/>
        <v>0</v>
      </c>
      <c r="D205" s="21">
        <f t="shared" si="103"/>
        <v>0</v>
      </c>
      <c r="E205" s="21">
        <f t="shared" si="103"/>
        <v>0</v>
      </c>
      <c r="F205" s="21">
        <f t="shared" si="103"/>
        <v>0</v>
      </c>
      <c r="G205" s="21">
        <f t="shared" si="103"/>
        <v>-2805</v>
      </c>
      <c r="H205" s="21">
        <f t="shared" si="103"/>
        <v>13091.333333333314</v>
      </c>
      <c r="I205" s="21">
        <f t="shared" si="103"/>
        <v>69066.333333333314</v>
      </c>
      <c r="J205" s="21">
        <f t="shared" si="103"/>
        <v>140321.33333333331</v>
      </c>
      <c r="K205" s="21">
        <f t="shared" si="103"/>
        <v>140065.33333333331</v>
      </c>
      <c r="L205" s="21">
        <f t="shared" si="103"/>
        <v>139098.33333333331</v>
      </c>
      <c r="M205" s="21">
        <f t="shared" si="103"/>
        <v>138066.33333333331</v>
      </c>
      <c r="O205" s="21">
        <f>SUM(O200:O204)</f>
        <v>636903.99999999988</v>
      </c>
      <c r="Q205" s="21">
        <f>SUM(B205:D205)</f>
        <v>0</v>
      </c>
      <c r="R205" s="21">
        <f>SUM(E205:G205)</f>
        <v>-2805</v>
      </c>
      <c r="S205" s="21">
        <f>SUM(H205:J205)</f>
        <v>222478.99999999994</v>
      </c>
      <c r="T205" s="21">
        <f>SUM(K205:M205)</f>
        <v>417229.99999999994</v>
      </c>
      <c r="V205" s="21">
        <f>SUM(Q205:U205)</f>
        <v>636903.99999999988</v>
      </c>
    </row>
    <row r="207" spans="1:22" ht="13.8" thickBot="1" x14ac:dyDescent="0.3">
      <c r="A207" s="1" t="s">
        <v>13</v>
      </c>
      <c r="B207" s="22">
        <f t="shared" ref="B207:M207" si="104">+B150+B188+B198+B205</f>
        <v>166397</v>
      </c>
      <c r="C207" s="22">
        <f t="shared" si="104"/>
        <v>86983.45</v>
      </c>
      <c r="D207" s="22">
        <f t="shared" si="104"/>
        <v>106744</v>
      </c>
      <c r="E207" s="22">
        <f t="shared" si="104"/>
        <v>-22199.890000000014</v>
      </c>
      <c r="F207" s="22">
        <f t="shared" si="104"/>
        <v>-84255</v>
      </c>
      <c r="G207" s="22">
        <f t="shared" si="104"/>
        <v>-264300.15523809532</v>
      </c>
      <c r="H207" s="22">
        <f t="shared" si="104"/>
        <v>5264.7380952380772</v>
      </c>
      <c r="I207" s="22">
        <f t="shared" si="104"/>
        <v>61240.738095238077</v>
      </c>
      <c r="J207" s="22">
        <f t="shared" si="104"/>
        <v>132495.73809523808</v>
      </c>
      <c r="K207" s="22">
        <f t="shared" si="104"/>
        <v>132238.73809523808</v>
      </c>
      <c r="L207" s="22">
        <f t="shared" si="104"/>
        <v>131273.73809523808</v>
      </c>
      <c r="M207" s="22">
        <f t="shared" si="104"/>
        <v>130241.73809523808</v>
      </c>
      <c r="O207" s="22">
        <f>+O150+O188+O198+O205</f>
        <v>582124.83333333314</v>
      </c>
      <c r="Q207" s="22">
        <f>SUM(B207:D207)</f>
        <v>360124.45</v>
      </c>
      <c r="R207" s="22">
        <f>SUM(E207:G207)</f>
        <v>-370755.04523809534</v>
      </c>
      <c r="S207" s="22">
        <f>SUM(H207:J207)</f>
        <v>199001.21428571423</v>
      </c>
      <c r="T207" s="22">
        <f>SUM(K207:M207)</f>
        <v>393754.2142857142</v>
      </c>
      <c r="V207" s="22">
        <f>SUM(Q207:U207)</f>
        <v>582124.83333333314</v>
      </c>
    </row>
    <row r="208" spans="1:22" ht="13.8" thickTop="1" x14ac:dyDescent="0.25"/>
  </sheetData>
  <mergeCells count="12">
    <mergeCell ref="A141:V141"/>
    <mergeCell ref="A142:V142"/>
    <mergeCell ref="A143:V143"/>
    <mergeCell ref="A144:V144"/>
    <mergeCell ref="A1:V1"/>
    <mergeCell ref="A2:V2"/>
    <mergeCell ref="A4:V4"/>
    <mergeCell ref="A72:V72"/>
    <mergeCell ref="A74:V74"/>
    <mergeCell ref="A3:V3"/>
    <mergeCell ref="A73:V73"/>
    <mergeCell ref="A71:V71"/>
  </mergeCells>
  <printOptions horizontalCentered="1"/>
  <pageMargins left="0.25" right="0.25" top="0.5" bottom="0.5" header="0.5" footer="0.5"/>
  <pageSetup scale="55" fitToHeight="0" orientation="landscape" r:id="rId1"/>
  <headerFooter alignWithMargins="0"/>
  <rowBreaks count="2" manualBreakCount="2">
    <brk id="70" max="16383" man="1"/>
    <brk id="140" max="16383" man="1"/>
  </row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208"/>
  <sheetViews>
    <sheetView zoomScale="75" zoomScaleNormal="100" workbookViewId="0">
      <pane xSplit="1" ySplit="8" topLeftCell="B127" activePane="bottomRight" state="frozen"/>
      <selection activeCell="B7" sqref="B7:D7"/>
      <selection pane="topRight" activeCell="B7" sqref="B7:D7"/>
      <selection pane="bottomLeft" activeCell="B7" sqref="B7:D7"/>
      <selection pane="bottomRight" activeCell="D80" sqref="D80:D137"/>
    </sheetView>
  </sheetViews>
  <sheetFormatPr defaultRowHeight="13.2" x14ac:dyDescent="0.25"/>
  <cols>
    <col min="1" max="1" width="41.109375" customWidth="1"/>
    <col min="2" max="9" width="14.88671875" style="23" bestFit="1" customWidth="1"/>
    <col min="10" max="10" width="14.88671875" style="23" customWidth="1"/>
    <col min="11" max="13" width="14.88671875" style="23" bestFit="1" customWidth="1"/>
    <col min="14" max="71" width="8.88671875" style="23" customWidth="1"/>
  </cols>
  <sheetData>
    <row r="1" spans="1:71" s="2" customFormat="1" ht="15.6" x14ac:dyDescent="0.3">
      <c r="A1" s="41" t="str">
        <f>+'Gl MO'!A1:V1</f>
        <v>GENCO - Gleason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</row>
    <row r="2" spans="1:71" s="2" customFormat="1" ht="15.6" x14ac:dyDescent="0.3">
      <c r="A2" s="41" t="s">
        <v>26</v>
      </c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</row>
    <row r="3" spans="1:71" s="2" customFormat="1" ht="15.6" x14ac:dyDescent="0.3">
      <c r="A3" s="42" t="s">
        <v>58</v>
      </c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</row>
    <row r="4" spans="1:71" s="2" customFormat="1" ht="15.6" x14ac:dyDescent="0.3">
      <c r="A4" s="43">
        <f>'Consol Summary'!A4:N4</f>
        <v>36616</v>
      </c>
      <c r="B4" s="43"/>
      <c r="C4" s="43"/>
      <c r="D4" s="43"/>
      <c r="E4" s="43"/>
      <c r="F4" s="43"/>
      <c r="G4" s="43"/>
      <c r="H4" s="43"/>
      <c r="I4" s="43"/>
      <c r="J4" s="43"/>
      <c r="K4" s="43"/>
      <c r="L4" s="43"/>
      <c r="M4" s="43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</row>
    <row r="5" spans="1:71" s="2" customFormat="1" ht="15.6" x14ac:dyDescent="0.3">
      <c r="A5" s="14" t="str">
        <f ca="1">CELL("filename")</f>
        <v>H:\Genco\Valuation\06-19-00\[00 O&amp;M analysis - 0003.xls]Consol Summary</v>
      </c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</row>
    <row r="6" spans="1:71" s="2" customFormat="1" ht="15.6" x14ac:dyDescent="0.3">
      <c r="A6" s="15">
        <f ca="1">NOW()</f>
        <v>36697.489127199071</v>
      </c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</row>
    <row r="7" spans="1:71" x14ac:dyDescent="0.25">
      <c r="B7" s="16" t="s">
        <v>69</v>
      </c>
      <c r="C7" s="16" t="s">
        <v>69</v>
      </c>
      <c r="D7" s="16" t="s">
        <v>57</v>
      </c>
      <c r="E7" s="16" t="s">
        <v>57</v>
      </c>
      <c r="F7" s="16" t="s">
        <v>57</v>
      </c>
      <c r="G7" s="16" t="s">
        <v>57</v>
      </c>
      <c r="H7" s="16" t="s">
        <v>57</v>
      </c>
      <c r="I7" s="16" t="s">
        <v>57</v>
      </c>
      <c r="J7" s="16" t="s">
        <v>57</v>
      </c>
      <c r="K7" s="16" t="s">
        <v>57</v>
      </c>
      <c r="L7" s="16" t="s">
        <v>57</v>
      </c>
      <c r="M7" s="16" t="s">
        <v>57</v>
      </c>
    </row>
    <row r="8" spans="1:71" s="10" customFormat="1" x14ac:dyDescent="0.25">
      <c r="B8" s="11">
        <v>36526</v>
      </c>
      <c r="C8" s="11">
        <v>36557</v>
      </c>
      <c r="D8" s="11">
        <v>36586</v>
      </c>
      <c r="E8" s="11">
        <v>36617</v>
      </c>
      <c r="F8" s="11">
        <v>36647</v>
      </c>
      <c r="G8" s="11">
        <v>36678</v>
      </c>
      <c r="H8" s="11">
        <v>36708</v>
      </c>
      <c r="I8" s="11">
        <v>36739</v>
      </c>
      <c r="J8" s="11">
        <v>36770</v>
      </c>
      <c r="K8" s="11">
        <v>36800</v>
      </c>
      <c r="L8" s="11">
        <v>36831</v>
      </c>
      <c r="M8" s="11">
        <v>36861</v>
      </c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</row>
    <row r="10" spans="1:71" ht="13.8" thickBot="1" x14ac:dyDescent="0.3">
      <c r="A10" s="1" t="s">
        <v>9</v>
      </c>
      <c r="B10" s="24">
        <f>SUM('Gl MO'!$B10:B10)</f>
        <v>0</v>
      </c>
      <c r="C10" s="24">
        <f>SUM('Gl MO'!$B10:C10)</f>
        <v>92868.55</v>
      </c>
      <c r="D10" s="24">
        <f>SUM('Gl MO'!$B10:D10)</f>
        <v>185481.55</v>
      </c>
      <c r="E10" s="24">
        <f>SUM('Gl MO'!$B10:E10)</f>
        <v>360538.44</v>
      </c>
      <c r="F10" s="24">
        <f>SUM('Gl MO'!$B10:F10)</f>
        <v>560538.43999999994</v>
      </c>
      <c r="G10" s="24">
        <f>SUM('Gl MO'!$B10:G10)</f>
        <v>845041</v>
      </c>
      <c r="H10" s="24">
        <f>SUM('Gl MO'!$B10:H10)</f>
        <v>845041</v>
      </c>
      <c r="I10" s="24">
        <f>SUM('Gl MO'!$B10:I10)</f>
        <v>845041</v>
      </c>
      <c r="J10" s="24">
        <f>SUM('Gl MO'!$B10:J10)</f>
        <v>845041</v>
      </c>
      <c r="K10" s="24">
        <f>SUM('Gl MO'!$B10:K10)</f>
        <v>845041</v>
      </c>
      <c r="L10" s="24">
        <f>SUM('Gl MO'!$B10:L10)</f>
        <v>845041</v>
      </c>
      <c r="M10" s="24">
        <f>SUM('Gl MO'!$B10:M10)</f>
        <v>845041</v>
      </c>
    </row>
    <row r="12" spans="1:71" x14ac:dyDescent="0.25">
      <c r="A12" s="1" t="s">
        <v>10</v>
      </c>
    </row>
    <row r="13" spans="1:71" x14ac:dyDescent="0.25">
      <c r="A13" s="17" t="s">
        <v>55</v>
      </c>
    </row>
    <row r="14" spans="1:71" x14ac:dyDescent="0.25">
      <c r="A14" s="18" t="s">
        <v>80</v>
      </c>
      <c r="B14" s="23">
        <f>SUM('Gl MO'!$B14:B14)</f>
        <v>0</v>
      </c>
      <c r="C14" s="23">
        <f>SUM('Gl MO'!$B14:C14)</f>
        <v>0</v>
      </c>
      <c r="D14" s="23">
        <f>SUM('Gl MO'!$B14:D14)</f>
        <v>0</v>
      </c>
      <c r="E14" s="23">
        <f>SUM('Gl MO'!$B14:E14)</f>
        <v>0</v>
      </c>
      <c r="F14" s="23">
        <f>SUM('Gl MO'!$B14:F14)</f>
        <v>0</v>
      </c>
      <c r="G14" s="23">
        <f>SUM('Gl MO'!$B14:G14)</f>
        <v>0</v>
      </c>
      <c r="H14" s="23">
        <f>SUM('Gl MO'!$B14:H14)</f>
        <v>0</v>
      </c>
      <c r="I14" s="23">
        <f>SUM('Gl MO'!$B14:I14)</f>
        <v>0</v>
      </c>
      <c r="J14" s="23">
        <f>SUM('Gl MO'!$B14:J14)</f>
        <v>0</v>
      </c>
      <c r="K14" s="23">
        <f>SUM('Gl MO'!$B14:K14)</f>
        <v>0</v>
      </c>
      <c r="L14" s="23">
        <f>SUM('Gl MO'!$B14:L14)</f>
        <v>0</v>
      </c>
      <c r="M14" s="23">
        <f>SUM('Gl MO'!$B14:M14)</f>
        <v>0</v>
      </c>
    </row>
    <row r="15" spans="1:71" x14ac:dyDescent="0.25">
      <c r="A15" s="18" t="s">
        <v>81</v>
      </c>
      <c r="B15" s="23">
        <f>SUM('Gl MO'!$B15:B15)</f>
        <v>0</v>
      </c>
      <c r="C15" s="23">
        <f>SUM('Gl MO'!$B15:C15)</f>
        <v>0</v>
      </c>
      <c r="D15" s="23">
        <f>SUM('Gl MO'!$B15:D15)</f>
        <v>0</v>
      </c>
      <c r="E15" s="23">
        <f>SUM('Gl MO'!$B15:E15)</f>
        <v>0</v>
      </c>
      <c r="F15" s="23">
        <f>SUM('Gl MO'!$B15:F15)</f>
        <v>0</v>
      </c>
      <c r="G15" s="23">
        <f>SUM('Gl MO'!$B15:G15)</f>
        <v>0</v>
      </c>
      <c r="H15" s="23">
        <f>SUM('Gl MO'!$B15:H15)</f>
        <v>0</v>
      </c>
      <c r="I15" s="23">
        <f>SUM('Gl MO'!$B15:I15)</f>
        <v>0</v>
      </c>
      <c r="J15" s="23">
        <f>SUM('Gl MO'!$B15:J15)</f>
        <v>0</v>
      </c>
      <c r="K15" s="23">
        <f>SUM('Gl MO'!$B15:K15)</f>
        <v>0</v>
      </c>
      <c r="L15" s="23">
        <f>SUM('Gl MO'!$B15:L15)</f>
        <v>0</v>
      </c>
      <c r="M15" s="23">
        <f>SUM('Gl MO'!$B15:M15)</f>
        <v>0</v>
      </c>
    </row>
    <row r="16" spans="1:71" x14ac:dyDescent="0.25">
      <c r="A16" s="18" t="s">
        <v>82</v>
      </c>
      <c r="B16" s="23">
        <f>SUM('Gl MO'!$B16:B16)</f>
        <v>0</v>
      </c>
      <c r="C16" s="23">
        <f>SUM('Gl MO'!$B16:C16)</f>
        <v>0</v>
      </c>
      <c r="D16" s="23">
        <f>SUM('Gl MO'!$B16:D16)</f>
        <v>0</v>
      </c>
      <c r="E16" s="23">
        <f>SUM('Gl MO'!$B16:E16)</f>
        <v>0</v>
      </c>
      <c r="F16" s="23">
        <f>SUM('Gl MO'!$B16:F16)</f>
        <v>0</v>
      </c>
      <c r="G16" s="23">
        <f>SUM('Gl MO'!$B16:G16)</f>
        <v>0</v>
      </c>
      <c r="H16" s="23">
        <f>SUM('Gl MO'!$B16:H16)</f>
        <v>0</v>
      </c>
      <c r="I16" s="23">
        <f>SUM('Gl MO'!$B16:I16)</f>
        <v>0</v>
      </c>
      <c r="J16" s="23">
        <f>SUM('Gl MO'!$B16:J16)</f>
        <v>0</v>
      </c>
      <c r="K16" s="23">
        <f>SUM('Gl MO'!$B16:K16)</f>
        <v>0</v>
      </c>
      <c r="L16" s="23">
        <f>SUM('Gl MO'!$B16:L16)</f>
        <v>0</v>
      </c>
      <c r="M16" s="23">
        <f>SUM('Gl MO'!$B16:M16)</f>
        <v>0</v>
      </c>
    </row>
    <row r="17" spans="1:13" x14ac:dyDescent="0.25">
      <c r="A17" s="18" t="s">
        <v>83</v>
      </c>
      <c r="B17" s="23">
        <f>SUM('Gl MO'!$B17:B17)</f>
        <v>0</v>
      </c>
      <c r="C17" s="23">
        <f>SUM('Gl MO'!$B17:C17)</f>
        <v>0</v>
      </c>
      <c r="D17" s="23">
        <f>SUM('Gl MO'!$B17:D17)</f>
        <v>0</v>
      </c>
      <c r="E17" s="23">
        <f>SUM('Gl MO'!$B17:E17)</f>
        <v>0</v>
      </c>
      <c r="F17" s="23">
        <f>SUM('Gl MO'!$B17:F17)</f>
        <v>0</v>
      </c>
      <c r="G17" s="23">
        <f>SUM('Gl MO'!$B17:G17)</f>
        <v>0</v>
      </c>
      <c r="H17" s="23">
        <f>SUM('Gl MO'!$B17:H17)</f>
        <v>0</v>
      </c>
      <c r="I17" s="23">
        <f>SUM('Gl MO'!$B17:I17)</f>
        <v>0</v>
      </c>
      <c r="J17" s="23">
        <f>SUM('Gl MO'!$B17:J17)</f>
        <v>0</v>
      </c>
      <c r="K17" s="23">
        <f>SUM('Gl MO'!$B17:K17)</f>
        <v>0</v>
      </c>
      <c r="L17" s="23">
        <f>SUM('Gl MO'!$B17:L17)</f>
        <v>0</v>
      </c>
      <c r="M17" s="23">
        <f>SUM('Gl MO'!$B17:M17)</f>
        <v>0</v>
      </c>
    </row>
    <row r="18" spans="1:13" x14ac:dyDescent="0.25">
      <c r="A18" s="18" t="s">
        <v>84</v>
      </c>
      <c r="B18" s="23">
        <f>SUM('Gl MO'!$B18:B18)</f>
        <v>0</v>
      </c>
      <c r="C18" s="23">
        <f>SUM('Gl MO'!$B18:C18)</f>
        <v>0</v>
      </c>
      <c r="D18" s="23">
        <f>SUM('Gl MO'!$B18:D18)</f>
        <v>0</v>
      </c>
      <c r="E18" s="23">
        <f>SUM('Gl MO'!$B18:E18)</f>
        <v>0</v>
      </c>
      <c r="F18" s="23">
        <f>SUM('Gl MO'!$B18:F18)</f>
        <v>0</v>
      </c>
      <c r="G18" s="23">
        <f>SUM('Gl MO'!$B18:G18)</f>
        <v>0</v>
      </c>
      <c r="H18" s="23">
        <f>SUM('Gl MO'!$B18:H18)</f>
        <v>0</v>
      </c>
      <c r="I18" s="23">
        <f>SUM('Gl MO'!$B18:I18)</f>
        <v>0</v>
      </c>
      <c r="J18" s="23">
        <f>SUM('Gl MO'!$B18:J18)</f>
        <v>0</v>
      </c>
      <c r="K18" s="23">
        <f>SUM('Gl MO'!$B18:K18)</f>
        <v>0</v>
      </c>
      <c r="L18" s="23">
        <f>SUM('Gl MO'!$B18:L18)</f>
        <v>0</v>
      </c>
      <c r="M18" s="23">
        <f>SUM('Gl MO'!$B18:M18)</f>
        <v>0</v>
      </c>
    </row>
    <row r="19" spans="1:13" x14ac:dyDescent="0.25">
      <c r="A19" s="18" t="s">
        <v>85</v>
      </c>
      <c r="B19" s="23">
        <f>SUM('Gl MO'!$B19:B19)</f>
        <v>0</v>
      </c>
      <c r="C19" s="23">
        <f>SUM('Gl MO'!$B19:C19)</f>
        <v>0</v>
      </c>
      <c r="D19" s="23">
        <f>SUM('Gl MO'!$B19:D19)</f>
        <v>0</v>
      </c>
      <c r="E19" s="23">
        <f>SUM('Gl MO'!$B19:E19)</f>
        <v>0</v>
      </c>
      <c r="F19" s="23">
        <f>SUM('Gl MO'!$B19:F19)</f>
        <v>0</v>
      </c>
      <c r="G19" s="23">
        <f>SUM('Gl MO'!$B19:G19)</f>
        <v>0</v>
      </c>
      <c r="H19" s="23">
        <f>SUM('Gl MO'!$B19:H19)</f>
        <v>0</v>
      </c>
      <c r="I19" s="23">
        <f>SUM('Gl MO'!$B19:I19)</f>
        <v>0</v>
      </c>
      <c r="J19" s="23">
        <f>SUM('Gl MO'!$B19:J19)</f>
        <v>0</v>
      </c>
      <c r="K19" s="23">
        <f>SUM('Gl MO'!$B19:K19)</f>
        <v>0</v>
      </c>
      <c r="L19" s="23">
        <f>SUM('Gl MO'!$B19:L19)</f>
        <v>0</v>
      </c>
      <c r="M19" s="23">
        <f>SUM('Gl MO'!$B19:M19)</f>
        <v>0</v>
      </c>
    </row>
    <row r="20" spans="1:13" x14ac:dyDescent="0.25">
      <c r="A20" s="18" t="s">
        <v>44</v>
      </c>
      <c r="B20" s="23">
        <f>SUM('Gl MO'!$B20:B20)</f>
        <v>0</v>
      </c>
      <c r="C20" s="23">
        <f>SUM('Gl MO'!$B20:C20)</f>
        <v>0</v>
      </c>
      <c r="D20" s="23">
        <f>SUM('Gl MO'!$B20:D20)</f>
        <v>0</v>
      </c>
      <c r="E20" s="23">
        <f>SUM('Gl MO'!$B20:E20)</f>
        <v>0</v>
      </c>
      <c r="F20" s="23">
        <f>SUM('Gl MO'!$B20:F20)</f>
        <v>0</v>
      </c>
      <c r="G20" s="23">
        <f>SUM('Gl MO'!$B20:G20)</f>
        <v>1972</v>
      </c>
      <c r="H20" s="23">
        <f>SUM('Gl MO'!$B20:H20)</f>
        <v>3944</v>
      </c>
      <c r="I20" s="23">
        <f>SUM('Gl MO'!$B20:I20)</f>
        <v>5916</v>
      </c>
      <c r="J20" s="23">
        <f>SUM('Gl MO'!$B20:J20)</f>
        <v>7889</v>
      </c>
      <c r="K20" s="23">
        <f>SUM('Gl MO'!$B20:K20)</f>
        <v>15778</v>
      </c>
      <c r="L20" s="23">
        <f>SUM('Gl MO'!$B20:L20)</f>
        <v>17750</v>
      </c>
      <c r="M20" s="23">
        <f>SUM('Gl MO'!$B20:M20)</f>
        <v>19723</v>
      </c>
    </row>
    <row r="21" spans="1:13" x14ac:dyDescent="0.25">
      <c r="A21" s="18" t="s">
        <v>86</v>
      </c>
      <c r="B21" s="23">
        <f>SUM('Gl MO'!$B21:B21)</f>
        <v>0</v>
      </c>
      <c r="C21" s="23">
        <f>SUM('Gl MO'!$B21:C21)</f>
        <v>0</v>
      </c>
      <c r="D21" s="23">
        <f>SUM('Gl MO'!$B21:D21)</f>
        <v>0</v>
      </c>
      <c r="E21" s="23">
        <f>SUM('Gl MO'!$B21:E21)</f>
        <v>0</v>
      </c>
      <c r="F21" s="23">
        <f>SUM('Gl MO'!$B21:F21)</f>
        <v>0</v>
      </c>
      <c r="G21" s="23">
        <f>SUM('Gl MO'!$B21:G21)</f>
        <v>0</v>
      </c>
      <c r="H21" s="23">
        <f>SUM('Gl MO'!$B21:H21)</f>
        <v>0</v>
      </c>
      <c r="I21" s="23">
        <f>SUM('Gl MO'!$B21:I21)</f>
        <v>0</v>
      </c>
      <c r="J21" s="23">
        <f>SUM('Gl MO'!$B21:J21)</f>
        <v>0</v>
      </c>
      <c r="K21" s="23">
        <f>SUM('Gl MO'!$B21:K21)</f>
        <v>0</v>
      </c>
      <c r="L21" s="23">
        <f>SUM('Gl MO'!$B21:L21)</f>
        <v>0</v>
      </c>
      <c r="M21" s="23">
        <f>SUM('Gl MO'!$B21:M21)</f>
        <v>0</v>
      </c>
    </row>
    <row r="22" spans="1:13" x14ac:dyDescent="0.25">
      <c r="A22" s="18" t="s">
        <v>87</v>
      </c>
      <c r="B22" s="23">
        <f>SUM('Gl MO'!$B22:B22)</f>
        <v>0</v>
      </c>
      <c r="C22" s="23">
        <f>SUM('Gl MO'!$B22:C22)</f>
        <v>0</v>
      </c>
      <c r="D22" s="23">
        <f>SUM('Gl MO'!$B22:D22)</f>
        <v>0</v>
      </c>
      <c r="E22" s="23">
        <f>SUM('Gl MO'!$B22:E22)</f>
        <v>0</v>
      </c>
      <c r="F22" s="23">
        <f>SUM('Gl MO'!$B22:F22)</f>
        <v>0</v>
      </c>
      <c r="G22" s="23">
        <f>SUM('Gl MO'!$B22:G22)</f>
        <v>0</v>
      </c>
      <c r="H22" s="23">
        <f>SUM('Gl MO'!$B22:H22)</f>
        <v>0</v>
      </c>
      <c r="I22" s="23">
        <f>SUM('Gl MO'!$B22:I22)</f>
        <v>0</v>
      </c>
      <c r="J22" s="23">
        <f>SUM('Gl MO'!$B22:J22)</f>
        <v>0</v>
      </c>
      <c r="K22" s="23">
        <f>SUM('Gl MO'!$B22:K22)</f>
        <v>0</v>
      </c>
      <c r="L22" s="23">
        <f>SUM('Gl MO'!$B22:L22)</f>
        <v>0</v>
      </c>
      <c r="M22" s="23">
        <f>SUM('Gl MO'!$B22:M22)</f>
        <v>0</v>
      </c>
    </row>
    <row r="23" spans="1:13" x14ac:dyDescent="0.25">
      <c r="A23" s="18" t="s">
        <v>45</v>
      </c>
      <c r="B23" s="23">
        <f>SUM('Gl MO'!$B23:B23)</f>
        <v>0</v>
      </c>
      <c r="C23" s="23">
        <f>SUM('Gl MO'!$B23:C23)</f>
        <v>0</v>
      </c>
      <c r="D23" s="23">
        <f>SUM('Gl MO'!$B23:D23)</f>
        <v>0</v>
      </c>
      <c r="E23" s="23">
        <f>SUM('Gl MO'!$B23:E23)</f>
        <v>0</v>
      </c>
      <c r="F23" s="23">
        <f>SUM('Gl MO'!$B23:F23)</f>
        <v>0</v>
      </c>
      <c r="G23" s="23">
        <f>SUM('Gl MO'!$B23:G23)</f>
        <v>7969</v>
      </c>
      <c r="H23" s="23">
        <f>SUM('Gl MO'!$B23:H23)</f>
        <v>15939</v>
      </c>
      <c r="I23" s="23">
        <f>SUM('Gl MO'!$B23:I23)</f>
        <v>23908</v>
      </c>
      <c r="J23" s="23">
        <f>SUM('Gl MO'!$B23:J23)</f>
        <v>31878</v>
      </c>
      <c r="K23" s="23">
        <f>SUM('Gl MO'!$B23:K23)</f>
        <v>63756</v>
      </c>
      <c r="L23" s="23">
        <f>SUM('Gl MO'!$B23:L23)</f>
        <v>71725</v>
      </c>
      <c r="M23" s="23">
        <f>SUM('Gl MO'!$B23:M23)</f>
        <v>79695</v>
      </c>
    </row>
    <row r="24" spans="1:13" x14ac:dyDescent="0.25">
      <c r="A24" s="18" t="s">
        <v>88</v>
      </c>
      <c r="B24" s="23">
        <f>SUM('Gl MO'!$B24:B24)</f>
        <v>0</v>
      </c>
      <c r="C24" s="23">
        <f>SUM('Gl MO'!$B24:C24)</f>
        <v>0</v>
      </c>
      <c r="D24" s="23">
        <f>SUM('Gl MO'!$B24:D24)</f>
        <v>0</v>
      </c>
      <c r="E24" s="23">
        <f>SUM('Gl MO'!$B24:E24)</f>
        <v>0</v>
      </c>
      <c r="F24" s="23">
        <f>SUM('Gl MO'!$B24:F24)</f>
        <v>0</v>
      </c>
      <c r="G24" s="23">
        <f>SUM('Gl MO'!$B24:G24)</f>
        <v>0</v>
      </c>
      <c r="H24" s="23">
        <f>SUM('Gl MO'!$B24:H24)</f>
        <v>0</v>
      </c>
      <c r="I24" s="23">
        <f>SUM('Gl MO'!$B24:I24)</f>
        <v>0</v>
      </c>
      <c r="J24" s="23">
        <f>SUM('Gl MO'!$B24:J24)</f>
        <v>0</v>
      </c>
      <c r="K24" s="23">
        <f>SUM('Gl MO'!$B24:K24)</f>
        <v>0</v>
      </c>
      <c r="L24" s="23">
        <f>SUM('Gl MO'!$B24:L24)</f>
        <v>0</v>
      </c>
      <c r="M24" s="23">
        <f>SUM('Gl MO'!$B24:M24)</f>
        <v>0</v>
      </c>
    </row>
    <row r="25" spans="1:13" x14ac:dyDescent="0.25">
      <c r="A25" s="18" t="s">
        <v>89</v>
      </c>
      <c r="B25" s="23">
        <f>SUM('Gl MO'!$B25:B25)</f>
        <v>0</v>
      </c>
      <c r="C25" s="23">
        <f>SUM('Gl MO'!$B25:C25)</f>
        <v>0</v>
      </c>
      <c r="D25" s="23">
        <f>SUM('Gl MO'!$B25:D25)</f>
        <v>0</v>
      </c>
      <c r="E25" s="23">
        <f>SUM('Gl MO'!$B25:E25)</f>
        <v>0</v>
      </c>
      <c r="F25" s="23">
        <f>SUM('Gl MO'!$B25:F25)</f>
        <v>0</v>
      </c>
      <c r="G25" s="23">
        <f>SUM('Gl MO'!$B25:G25)</f>
        <v>0</v>
      </c>
      <c r="H25" s="23">
        <f>SUM('Gl MO'!$B25:H25)</f>
        <v>0</v>
      </c>
      <c r="I25" s="23">
        <f>SUM('Gl MO'!$B25:I25)</f>
        <v>0</v>
      </c>
      <c r="J25" s="23">
        <f>SUM('Gl MO'!$B25:J25)</f>
        <v>0</v>
      </c>
      <c r="K25" s="23">
        <f>SUM('Gl MO'!$B25:K25)</f>
        <v>0</v>
      </c>
      <c r="L25" s="23">
        <f>SUM('Gl MO'!$B25:L25)</f>
        <v>0</v>
      </c>
      <c r="M25" s="23">
        <f>SUM('Gl MO'!$B25:M25)</f>
        <v>0</v>
      </c>
    </row>
    <row r="26" spans="1:13" x14ac:dyDescent="0.25">
      <c r="A26" s="18" t="s">
        <v>90</v>
      </c>
      <c r="B26" s="23">
        <f>SUM('Gl MO'!$B26:B26)</f>
        <v>0</v>
      </c>
      <c r="C26" s="23">
        <f>SUM('Gl MO'!$B26:C26)</f>
        <v>0</v>
      </c>
      <c r="D26" s="23">
        <f>SUM('Gl MO'!$B26:D26)</f>
        <v>0</v>
      </c>
      <c r="E26" s="23">
        <f>SUM('Gl MO'!$B26:E26)</f>
        <v>0</v>
      </c>
      <c r="F26" s="23">
        <f>SUM('Gl MO'!$B26:F26)</f>
        <v>0</v>
      </c>
      <c r="G26" s="23">
        <f>SUM('Gl MO'!$B26:G26)</f>
        <v>0</v>
      </c>
      <c r="H26" s="23">
        <f>SUM('Gl MO'!$B26:H26)</f>
        <v>0</v>
      </c>
      <c r="I26" s="23">
        <f>SUM('Gl MO'!$B26:I26)</f>
        <v>0</v>
      </c>
      <c r="J26" s="23">
        <f>SUM('Gl MO'!$B26:J26)</f>
        <v>0</v>
      </c>
      <c r="K26" s="23">
        <f>SUM('Gl MO'!$B26:K26)</f>
        <v>0</v>
      </c>
      <c r="L26" s="23">
        <f>SUM('Gl MO'!$B26:L26)</f>
        <v>0</v>
      </c>
      <c r="M26" s="23">
        <f>SUM('Gl MO'!$B26:M26)</f>
        <v>0</v>
      </c>
    </row>
    <row r="27" spans="1:13" x14ac:dyDescent="0.25">
      <c r="A27" s="18" t="s">
        <v>46</v>
      </c>
      <c r="B27" s="23">
        <f>SUM('Gl MO'!$B27:B27)</f>
        <v>0</v>
      </c>
      <c r="C27" s="23">
        <f>SUM('Gl MO'!$B27:C27)</f>
        <v>0</v>
      </c>
      <c r="D27" s="23">
        <f>SUM('Gl MO'!$B27:D27)</f>
        <v>0</v>
      </c>
      <c r="E27" s="23">
        <f>SUM('Gl MO'!$B27:E27)</f>
        <v>0</v>
      </c>
      <c r="F27" s="23">
        <f>SUM('Gl MO'!$B27:F27)</f>
        <v>0</v>
      </c>
      <c r="G27" s="23">
        <f>SUM('Gl MO'!$B27:G27)</f>
        <v>225</v>
      </c>
      <c r="H27" s="23">
        <f>SUM('Gl MO'!$B27:H27)</f>
        <v>449</v>
      </c>
      <c r="I27" s="23">
        <f>SUM('Gl MO'!$B27:I27)</f>
        <v>674</v>
      </c>
      <c r="J27" s="23">
        <f>SUM('Gl MO'!$B27:J27)</f>
        <v>899</v>
      </c>
      <c r="K27" s="23">
        <f>SUM('Gl MO'!$B27:K27)</f>
        <v>1797</v>
      </c>
      <c r="L27" s="23">
        <f>SUM('Gl MO'!$B27:L27)</f>
        <v>2022</v>
      </c>
      <c r="M27" s="23">
        <f>SUM('Gl MO'!$B27:M27)</f>
        <v>2246</v>
      </c>
    </row>
    <row r="28" spans="1:13" x14ac:dyDescent="0.25">
      <c r="A28" s="18" t="s">
        <v>47</v>
      </c>
      <c r="B28" s="23">
        <f>SUM('Gl MO'!$B28:B28)</f>
        <v>0</v>
      </c>
      <c r="C28" s="23">
        <f>SUM('Gl MO'!$B28:C28)</f>
        <v>0</v>
      </c>
      <c r="D28" s="23">
        <f>SUM('Gl MO'!$B28:D28)</f>
        <v>0</v>
      </c>
      <c r="E28" s="23">
        <f>SUM('Gl MO'!$B28:E28)</f>
        <v>0</v>
      </c>
      <c r="F28" s="23">
        <f>SUM('Gl MO'!$B28:F28)</f>
        <v>0</v>
      </c>
      <c r="G28" s="23">
        <f>SUM('Gl MO'!$B28:G28)</f>
        <v>1193</v>
      </c>
      <c r="H28" s="23">
        <f>SUM('Gl MO'!$B28:H28)</f>
        <v>2386</v>
      </c>
      <c r="I28" s="23">
        <f>SUM('Gl MO'!$B28:I28)</f>
        <v>3579</v>
      </c>
      <c r="J28" s="23">
        <f>SUM('Gl MO'!$B28:J28)</f>
        <v>4772</v>
      </c>
      <c r="K28" s="23">
        <f>SUM('Gl MO'!$B28:K28)</f>
        <v>9543</v>
      </c>
      <c r="L28" s="23">
        <f>SUM('Gl MO'!$B28:L28)</f>
        <v>10736</v>
      </c>
      <c r="M28" s="23">
        <f>SUM('Gl MO'!$B28:M28)</f>
        <v>11929</v>
      </c>
    </row>
    <row r="29" spans="1:13" x14ac:dyDescent="0.25">
      <c r="A29" s="18" t="s">
        <v>91</v>
      </c>
      <c r="B29" s="23">
        <f>SUM('Gl MO'!$B29:B29)</f>
        <v>0</v>
      </c>
      <c r="C29" s="23">
        <f>SUM('Gl MO'!$B29:C29)</f>
        <v>0</v>
      </c>
      <c r="D29" s="23">
        <f>SUM('Gl MO'!$B29:D29)</f>
        <v>0</v>
      </c>
      <c r="E29" s="23">
        <f>SUM('Gl MO'!$B29:E29)</f>
        <v>0</v>
      </c>
      <c r="F29" s="23">
        <f>SUM('Gl MO'!$B29:F29)</f>
        <v>0</v>
      </c>
      <c r="G29" s="23">
        <f>SUM('Gl MO'!$B29:G29)</f>
        <v>0</v>
      </c>
      <c r="H29" s="23">
        <f>SUM('Gl MO'!$B29:H29)</f>
        <v>0</v>
      </c>
      <c r="I29" s="23">
        <f>SUM('Gl MO'!$B29:I29)</f>
        <v>0</v>
      </c>
      <c r="J29" s="23">
        <f>SUM('Gl MO'!$B29:J29)</f>
        <v>0</v>
      </c>
      <c r="K29" s="23">
        <f>SUM('Gl MO'!$B29:K29)</f>
        <v>0</v>
      </c>
      <c r="L29" s="23">
        <f>SUM('Gl MO'!$B29:L29)</f>
        <v>0</v>
      </c>
      <c r="M29" s="23">
        <f>SUM('Gl MO'!$B29:M29)</f>
        <v>0</v>
      </c>
    </row>
    <row r="30" spans="1:13" x14ac:dyDescent="0.25">
      <c r="A30" s="18" t="s">
        <v>48</v>
      </c>
      <c r="B30" s="23">
        <f>SUM('Gl MO'!$B30:B30)</f>
        <v>0</v>
      </c>
      <c r="C30" s="23">
        <f>SUM('Gl MO'!$B30:C30)</f>
        <v>0</v>
      </c>
      <c r="D30" s="23">
        <f>SUM('Gl MO'!$B30:D30)</f>
        <v>0</v>
      </c>
      <c r="E30" s="23">
        <f>SUM('Gl MO'!$B30:E30)</f>
        <v>0</v>
      </c>
      <c r="F30" s="23">
        <f>SUM('Gl MO'!$B30:F30)</f>
        <v>0</v>
      </c>
      <c r="G30" s="23">
        <f>SUM('Gl MO'!$B30:G30)</f>
        <v>466</v>
      </c>
      <c r="H30" s="23">
        <f>SUM('Gl MO'!$B30:H30)</f>
        <v>933</v>
      </c>
      <c r="I30" s="23">
        <f>SUM('Gl MO'!$B30:I30)</f>
        <v>1400</v>
      </c>
      <c r="J30" s="23">
        <f>SUM('Gl MO'!$B30:J30)</f>
        <v>1866</v>
      </c>
      <c r="K30" s="23">
        <f>SUM('Gl MO'!$B30:K30)</f>
        <v>3733</v>
      </c>
      <c r="L30" s="23">
        <f>SUM('Gl MO'!$B30:L30)</f>
        <v>4200</v>
      </c>
      <c r="M30" s="23">
        <f>SUM('Gl MO'!$B30:M30)</f>
        <v>4667</v>
      </c>
    </row>
    <row r="31" spans="1:13" x14ac:dyDescent="0.25">
      <c r="A31" s="18" t="s">
        <v>49</v>
      </c>
      <c r="B31" s="23">
        <f>SUM('Gl MO'!$B31:B31)</f>
        <v>0</v>
      </c>
      <c r="C31" s="23">
        <f>SUM('Gl MO'!$B31:C31)</f>
        <v>0</v>
      </c>
      <c r="D31" s="23">
        <f>SUM('Gl MO'!$B31:D31)</f>
        <v>0</v>
      </c>
      <c r="E31" s="23">
        <f>SUM('Gl MO'!$B31:E31)</f>
        <v>0</v>
      </c>
      <c r="F31" s="23">
        <f>SUM('Gl MO'!$B31:F31)</f>
        <v>0</v>
      </c>
      <c r="G31" s="23">
        <f>SUM('Gl MO'!$B31:G31)</f>
        <v>1380</v>
      </c>
      <c r="H31" s="23">
        <f>SUM('Gl MO'!$B31:H31)</f>
        <v>2759</v>
      </c>
      <c r="I31" s="23">
        <f>SUM('Gl MO'!$B31:I31)</f>
        <v>4138</v>
      </c>
      <c r="J31" s="23">
        <f>SUM('Gl MO'!$B31:J31)</f>
        <v>5517</v>
      </c>
      <c r="K31" s="23">
        <f>SUM('Gl MO'!$B31:K31)</f>
        <v>6896</v>
      </c>
      <c r="L31" s="23">
        <f>SUM('Gl MO'!$B31:L31)</f>
        <v>8275</v>
      </c>
      <c r="M31" s="23">
        <f>SUM('Gl MO'!$B31:M31)</f>
        <v>9654</v>
      </c>
    </row>
    <row r="32" spans="1:13" x14ac:dyDescent="0.25">
      <c r="A32" s="18" t="s">
        <v>50</v>
      </c>
      <c r="B32" s="23">
        <f>SUM('Gl MO'!$B32:B32)</f>
        <v>0</v>
      </c>
      <c r="C32" s="23">
        <f>SUM('Gl MO'!$B32:C32)</f>
        <v>0</v>
      </c>
      <c r="D32" s="23">
        <f>SUM('Gl MO'!$B32:D32)</f>
        <v>0</v>
      </c>
      <c r="E32" s="23">
        <f>SUM('Gl MO'!$B32:E32)</f>
        <v>0</v>
      </c>
      <c r="F32" s="23">
        <f>SUM('Gl MO'!$B32:F32)</f>
        <v>0</v>
      </c>
      <c r="G32" s="23">
        <f>SUM('Gl MO'!$B32:G32)</f>
        <v>16877</v>
      </c>
      <c r="H32" s="23">
        <f>SUM('Gl MO'!$B32:H32)</f>
        <v>33754</v>
      </c>
      <c r="I32" s="23">
        <f>SUM('Gl MO'!$B32:I32)</f>
        <v>50631</v>
      </c>
      <c r="J32" s="23">
        <f>SUM('Gl MO'!$B32:J32)</f>
        <v>67508</v>
      </c>
      <c r="K32" s="23">
        <f>SUM('Gl MO'!$B32:K32)</f>
        <v>84385</v>
      </c>
      <c r="L32" s="23">
        <f>SUM('Gl MO'!$B32:L32)</f>
        <v>101262</v>
      </c>
      <c r="M32" s="23">
        <f>SUM('Gl MO'!$B32:M32)</f>
        <v>118140</v>
      </c>
    </row>
    <row r="33" spans="1:13" x14ac:dyDescent="0.25">
      <c r="A33" s="18" t="s">
        <v>43</v>
      </c>
      <c r="B33" s="23">
        <f>SUM('Gl MO'!$B33:B33)</f>
        <v>0</v>
      </c>
      <c r="C33" s="23">
        <f>SUM('Gl MO'!$B33:C33)</f>
        <v>0</v>
      </c>
      <c r="D33" s="23">
        <f>SUM('Gl MO'!$B33:D33)</f>
        <v>0</v>
      </c>
      <c r="E33" s="23">
        <f>SUM('Gl MO'!$B33:E33)</f>
        <v>0</v>
      </c>
      <c r="F33" s="23">
        <f>SUM('Gl MO'!$B33:F33)</f>
        <v>0</v>
      </c>
      <c r="G33" s="23">
        <f>SUM('Gl MO'!$B33:G33)</f>
        <v>63436</v>
      </c>
      <c r="H33" s="23">
        <f>SUM('Gl MO'!$B33:H33)</f>
        <v>126871</v>
      </c>
      <c r="I33" s="23">
        <f>SUM('Gl MO'!$B33:I33)</f>
        <v>190307</v>
      </c>
      <c r="J33" s="23">
        <f>SUM('Gl MO'!$B33:J33)</f>
        <v>253742</v>
      </c>
      <c r="K33" s="23">
        <f>SUM('Gl MO'!$B33:K33)</f>
        <v>317177</v>
      </c>
      <c r="L33" s="23">
        <f>SUM('Gl MO'!$B33:L33)</f>
        <v>380612</v>
      </c>
      <c r="M33" s="23">
        <f>SUM('Gl MO'!$B33:M33)</f>
        <v>444047</v>
      </c>
    </row>
    <row r="34" spans="1:13" x14ac:dyDescent="0.25">
      <c r="A34" s="18" t="s">
        <v>51</v>
      </c>
      <c r="B34" s="23">
        <f>SUM('Gl MO'!$B34:B34)</f>
        <v>0</v>
      </c>
      <c r="C34" s="23">
        <f>SUM('Gl MO'!$B34:C34)</f>
        <v>0</v>
      </c>
      <c r="D34" s="23">
        <f>SUM('Gl MO'!$B34:D34)</f>
        <v>0</v>
      </c>
      <c r="E34" s="23">
        <f>SUM('Gl MO'!$B34:E34)</f>
        <v>0</v>
      </c>
      <c r="F34" s="23">
        <f>SUM('Gl MO'!$B34:F34)</f>
        <v>0</v>
      </c>
      <c r="G34" s="23">
        <f>SUM('Gl MO'!$B34:G34)</f>
        <v>1571</v>
      </c>
      <c r="H34" s="23">
        <f>SUM('Gl MO'!$B34:H34)</f>
        <v>3143</v>
      </c>
      <c r="I34" s="23">
        <f>SUM('Gl MO'!$B34:I34)</f>
        <v>4714</v>
      </c>
      <c r="J34" s="23">
        <f>SUM('Gl MO'!$B34:J34)</f>
        <v>6285</v>
      </c>
      <c r="K34" s="23">
        <f>SUM('Gl MO'!$B34:K34)</f>
        <v>7857</v>
      </c>
      <c r="L34" s="23">
        <f>SUM('Gl MO'!$B34:L34)</f>
        <v>9429</v>
      </c>
      <c r="M34" s="23">
        <f>SUM('Gl MO'!$B34:M34)</f>
        <v>11000</v>
      </c>
    </row>
    <row r="35" spans="1:13" x14ac:dyDescent="0.25">
      <c r="A35" s="18" t="s">
        <v>2</v>
      </c>
      <c r="B35" s="23">
        <f>SUM('Gl MO'!$B35:B35)</f>
        <v>0</v>
      </c>
      <c r="C35" s="23">
        <f>SUM('Gl MO'!$B35:C35)</f>
        <v>0</v>
      </c>
      <c r="D35" s="23">
        <f>SUM('Gl MO'!$B35:D35)</f>
        <v>0</v>
      </c>
      <c r="E35" s="23">
        <f>SUM('Gl MO'!$B35:E35)</f>
        <v>0</v>
      </c>
      <c r="F35" s="23">
        <f>SUM('Gl MO'!$B35:F35)</f>
        <v>0</v>
      </c>
      <c r="G35" s="23">
        <f>SUM('Gl MO'!$B35:G35)</f>
        <v>13247</v>
      </c>
      <c r="H35" s="23">
        <f>SUM('Gl MO'!$B35:H35)</f>
        <v>26494</v>
      </c>
      <c r="I35" s="23">
        <f>SUM('Gl MO'!$B35:I35)</f>
        <v>39741</v>
      </c>
      <c r="J35" s="23">
        <f>SUM('Gl MO'!$B35:J35)</f>
        <v>52988</v>
      </c>
      <c r="K35" s="23">
        <f>SUM('Gl MO'!$B35:K35)</f>
        <v>66235</v>
      </c>
      <c r="L35" s="23">
        <f>SUM('Gl MO'!$B35:L35)</f>
        <v>79482</v>
      </c>
      <c r="M35" s="23">
        <f>SUM('Gl MO'!$B35:M35)</f>
        <v>92729</v>
      </c>
    </row>
    <row r="36" spans="1:13" x14ac:dyDescent="0.25">
      <c r="A36" s="18" t="s">
        <v>92</v>
      </c>
      <c r="B36" s="23">
        <f>SUM('Gl MO'!$B36:B36)</f>
        <v>0</v>
      </c>
      <c r="C36" s="23">
        <f>SUM('Gl MO'!$B36:C36)</f>
        <v>0</v>
      </c>
      <c r="D36" s="23">
        <f>SUM('Gl MO'!$B36:D36)</f>
        <v>0</v>
      </c>
      <c r="E36" s="23">
        <f>SUM('Gl MO'!$B36:E36)</f>
        <v>0</v>
      </c>
      <c r="F36" s="23">
        <f>SUM('Gl MO'!$B36:F36)</f>
        <v>0</v>
      </c>
      <c r="G36" s="23">
        <f>SUM('Gl MO'!$B36:G36)</f>
        <v>0</v>
      </c>
      <c r="H36" s="23">
        <f>SUM('Gl MO'!$B36:H36)</f>
        <v>0</v>
      </c>
      <c r="I36" s="23">
        <f>SUM('Gl MO'!$B36:I36)</f>
        <v>0</v>
      </c>
      <c r="J36" s="23">
        <f>SUM('Gl MO'!$B36:J36)</f>
        <v>0</v>
      </c>
      <c r="K36" s="23">
        <f>SUM('Gl MO'!$B36:K36)</f>
        <v>0</v>
      </c>
      <c r="L36" s="23">
        <f>SUM('Gl MO'!$B36:L36)</f>
        <v>0</v>
      </c>
      <c r="M36" s="23">
        <f>SUM('Gl MO'!$B36:M36)</f>
        <v>0</v>
      </c>
    </row>
    <row r="37" spans="1:13" x14ac:dyDescent="0.25">
      <c r="A37" s="18" t="s">
        <v>52</v>
      </c>
      <c r="B37" s="23">
        <f>SUM('Gl MO'!$B37:B37)</f>
        <v>0</v>
      </c>
      <c r="C37" s="23">
        <f>SUM('Gl MO'!$B37:C37)</f>
        <v>0</v>
      </c>
      <c r="D37" s="23">
        <f>SUM('Gl MO'!$B37:D37)</f>
        <v>0</v>
      </c>
      <c r="E37" s="23">
        <f>SUM('Gl MO'!$B37:E37)</f>
        <v>0</v>
      </c>
      <c r="F37" s="23">
        <f>SUM('Gl MO'!$B37:F37)</f>
        <v>0</v>
      </c>
      <c r="G37" s="23">
        <f>SUM('Gl MO'!$B37:G37)</f>
        <v>44</v>
      </c>
      <c r="H37" s="23">
        <f>SUM('Gl MO'!$B37:H37)</f>
        <v>88</v>
      </c>
      <c r="I37" s="23">
        <f>SUM('Gl MO'!$B37:I37)</f>
        <v>132</v>
      </c>
      <c r="J37" s="23">
        <f>SUM('Gl MO'!$B37:J37)</f>
        <v>176</v>
      </c>
      <c r="K37" s="23">
        <f>SUM('Gl MO'!$B37:K37)</f>
        <v>350</v>
      </c>
      <c r="L37" s="23">
        <f>SUM('Gl MO'!$B37:L37)</f>
        <v>394</v>
      </c>
      <c r="M37" s="23">
        <f>SUM('Gl MO'!$B37:M37)</f>
        <v>438</v>
      </c>
    </row>
    <row r="38" spans="1:13" x14ac:dyDescent="0.25">
      <c r="A38" s="18" t="s">
        <v>53</v>
      </c>
      <c r="B38" s="23">
        <f>SUM('Gl MO'!$B38:B38)</f>
        <v>0</v>
      </c>
      <c r="C38" s="23">
        <f>SUM('Gl MO'!$B38:C38)</f>
        <v>0</v>
      </c>
      <c r="D38" s="23">
        <f>SUM('Gl MO'!$B38:D38)</f>
        <v>0</v>
      </c>
      <c r="E38" s="23">
        <f>SUM('Gl MO'!$B38:E38)</f>
        <v>0</v>
      </c>
      <c r="F38" s="23">
        <f>SUM('Gl MO'!$B38:F38)</f>
        <v>0</v>
      </c>
      <c r="G38" s="23">
        <f>SUM('Gl MO'!$B38:G38)</f>
        <v>13912</v>
      </c>
      <c r="H38" s="23">
        <f>SUM('Gl MO'!$B38:H38)</f>
        <v>27825</v>
      </c>
      <c r="I38" s="23">
        <f>SUM('Gl MO'!$B38:I38)</f>
        <v>41738</v>
      </c>
      <c r="J38" s="23">
        <f>SUM('Gl MO'!$B38:J38)</f>
        <v>55650</v>
      </c>
      <c r="K38" s="23">
        <f>SUM('Gl MO'!$B38:K38)</f>
        <v>111300</v>
      </c>
      <c r="L38" s="23">
        <f>SUM('Gl MO'!$B38:L38)</f>
        <v>125213</v>
      </c>
      <c r="M38" s="23">
        <f>SUM('Gl MO'!$B38:M38)</f>
        <v>139125</v>
      </c>
    </row>
    <row r="39" spans="1:13" x14ac:dyDescent="0.25">
      <c r="A39" s="18" t="s">
        <v>93</v>
      </c>
      <c r="B39" s="23">
        <f>SUM('Gl MO'!$B39:B39)</f>
        <v>0</v>
      </c>
      <c r="C39" s="23">
        <f>SUM('Gl MO'!$B39:C39)</f>
        <v>0</v>
      </c>
      <c r="D39" s="23">
        <f>SUM('Gl MO'!$B39:D39)</f>
        <v>0</v>
      </c>
      <c r="E39" s="23">
        <f>SUM('Gl MO'!$B39:E39)</f>
        <v>0</v>
      </c>
      <c r="F39" s="23">
        <f>SUM('Gl MO'!$B39:F39)</f>
        <v>0</v>
      </c>
      <c r="G39" s="23">
        <f>SUM('Gl MO'!$B39:G39)</f>
        <v>0</v>
      </c>
      <c r="H39" s="23">
        <f>SUM('Gl MO'!$B39:H39)</f>
        <v>0</v>
      </c>
      <c r="I39" s="23">
        <f>SUM('Gl MO'!$B39:I39)</f>
        <v>0</v>
      </c>
      <c r="J39" s="23">
        <f>SUM('Gl MO'!$B39:J39)</f>
        <v>0</v>
      </c>
      <c r="K39" s="23">
        <f>SUM('Gl MO'!$B39:K39)</f>
        <v>0</v>
      </c>
      <c r="L39" s="23">
        <f>SUM('Gl MO'!$B39:L39)</f>
        <v>0</v>
      </c>
      <c r="M39" s="23">
        <f>SUM('Gl MO'!$B39:M39)</f>
        <v>0</v>
      </c>
    </row>
    <row r="40" spans="1:13" x14ac:dyDescent="0.25">
      <c r="A40" s="18" t="s">
        <v>54</v>
      </c>
      <c r="B40" s="23">
        <f>SUM('Gl MO'!$B40:B40)</f>
        <v>0</v>
      </c>
      <c r="C40" s="23">
        <f>SUM('Gl MO'!$B40:C40)</f>
        <v>0</v>
      </c>
      <c r="D40" s="23">
        <f>SUM('Gl MO'!$B40:D40)</f>
        <v>0</v>
      </c>
      <c r="E40" s="23">
        <f>SUM('Gl MO'!$B40:E40)</f>
        <v>0</v>
      </c>
      <c r="F40" s="23">
        <f>SUM('Gl MO'!$B40:F40)</f>
        <v>0</v>
      </c>
      <c r="G40" s="23">
        <f>SUM('Gl MO'!$B40:G40)</f>
        <v>1459</v>
      </c>
      <c r="H40" s="23">
        <f>SUM('Gl MO'!$B40:H40)</f>
        <v>2917</v>
      </c>
      <c r="I40" s="23">
        <f>SUM('Gl MO'!$B40:I40)</f>
        <v>4375</v>
      </c>
      <c r="J40" s="23">
        <f>SUM('Gl MO'!$B40:J40)</f>
        <v>5834</v>
      </c>
      <c r="K40" s="23">
        <f>SUM('Gl MO'!$B40:K40)</f>
        <v>7292</v>
      </c>
      <c r="L40" s="23">
        <f>SUM('Gl MO'!$B40:L40)</f>
        <v>8750</v>
      </c>
      <c r="M40" s="23">
        <f>SUM('Gl MO'!$B40:M40)</f>
        <v>10208</v>
      </c>
    </row>
    <row r="41" spans="1:13" x14ac:dyDescent="0.25">
      <c r="A41" s="18"/>
    </row>
    <row r="42" spans="1:13" x14ac:dyDescent="0.25">
      <c r="A42" s="19" t="s">
        <v>28</v>
      </c>
      <c r="B42" s="27">
        <f>SUM('Gl MO'!$B42:B42)</f>
        <v>0</v>
      </c>
      <c r="C42" s="27">
        <f>SUM('Gl MO'!$B42:C42)</f>
        <v>0</v>
      </c>
      <c r="D42" s="27">
        <f>SUM('Gl MO'!$B42:D42)</f>
        <v>0</v>
      </c>
      <c r="E42" s="27">
        <f>SUM('Gl MO'!$B42:E42)</f>
        <v>0</v>
      </c>
      <c r="F42" s="27">
        <f>SUM('Gl MO'!$B42:F42)</f>
        <v>0</v>
      </c>
      <c r="G42" s="27">
        <f>SUM('Gl MO'!$B42:G42)</f>
        <v>123751</v>
      </c>
      <c r="H42" s="27">
        <f>SUM('Gl MO'!$B42:H42)</f>
        <v>247502</v>
      </c>
      <c r="I42" s="27">
        <f>SUM('Gl MO'!$B42:I42)</f>
        <v>371253</v>
      </c>
      <c r="J42" s="27">
        <f>SUM('Gl MO'!$B42:J42)</f>
        <v>495004</v>
      </c>
      <c r="K42" s="27">
        <f>SUM('Gl MO'!$B42:K42)</f>
        <v>696099</v>
      </c>
      <c r="L42" s="27">
        <f>SUM('Gl MO'!$B42:L42)</f>
        <v>819850</v>
      </c>
      <c r="M42" s="27">
        <f>SUM('Gl MO'!$B42:M42)</f>
        <v>943601</v>
      </c>
    </row>
    <row r="43" spans="1:13" x14ac:dyDescent="0.25">
      <c r="A43" s="19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</row>
    <row r="44" spans="1:13" x14ac:dyDescent="0.25">
      <c r="A44" s="17" t="s">
        <v>29</v>
      </c>
      <c r="B44" s="25">
        <f>SUM('Gl MO'!$B44:B44)</f>
        <v>0</v>
      </c>
      <c r="C44" s="25">
        <f>SUM('Gl MO'!$B44:C44)</f>
        <v>0</v>
      </c>
      <c r="D44" s="25">
        <f>SUM('Gl MO'!$B44:D44)</f>
        <v>0</v>
      </c>
      <c r="E44" s="25">
        <f>SUM('Gl MO'!$B44:E44)</f>
        <v>0</v>
      </c>
      <c r="F44" s="25">
        <f>SUM('Gl MO'!$B44:F44)</f>
        <v>0</v>
      </c>
      <c r="G44" s="25">
        <f>SUM('Gl MO'!$B44:G44)</f>
        <v>28571.428571428572</v>
      </c>
      <c r="H44" s="25">
        <f>SUM('Gl MO'!$B44:H44)</f>
        <v>57142.857142857145</v>
      </c>
      <c r="I44" s="25">
        <f>SUM('Gl MO'!$B44:I44)</f>
        <v>85714.28571428571</v>
      </c>
      <c r="J44" s="25">
        <f>SUM('Gl MO'!$B44:J44)</f>
        <v>114285.71428571429</v>
      </c>
      <c r="K44" s="25">
        <f>SUM('Gl MO'!$B44:K44)</f>
        <v>142857.14285714287</v>
      </c>
      <c r="L44" s="25">
        <f>SUM('Gl MO'!$B44:L44)</f>
        <v>171428.57142857145</v>
      </c>
      <c r="M44" s="25">
        <f>SUM('Gl MO'!$B44:M44)</f>
        <v>200000.00000000003</v>
      </c>
    </row>
    <row r="45" spans="1:13" x14ac:dyDescent="0.25">
      <c r="A45" s="17"/>
    </row>
    <row r="46" spans="1:13" x14ac:dyDescent="0.25">
      <c r="A46" s="17" t="s">
        <v>30</v>
      </c>
      <c r="B46" s="25">
        <f>SUM('Gl MO'!$B46:B46)</f>
        <v>0</v>
      </c>
      <c r="C46" s="25">
        <f>SUM('Gl MO'!$B46:C46)</f>
        <v>0</v>
      </c>
      <c r="D46" s="25">
        <f>SUM('Gl MO'!$B46:D46)</f>
        <v>0</v>
      </c>
      <c r="E46" s="25">
        <f>SUM('Gl MO'!$B46:E46)</f>
        <v>0</v>
      </c>
      <c r="F46" s="25">
        <f>SUM('Gl MO'!$B46:F46)</f>
        <v>0</v>
      </c>
      <c r="G46" s="25">
        <f>SUM('Gl MO'!$B46:G46)</f>
        <v>85714</v>
      </c>
      <c r="H46" s="25">
        <f>SUM('Gl MO'!$B46:H46)</f>
        <v>171429</v>
      </c>
      <c r="I46" s="25">
        <f>SUM('Gl MO'!$B46:I46)</f>
        <v>257143</v>
      </c>
      <c r="J46" s="25">
        <f>SUM('Gl MO'!$B46:J46)</f>
        <v>342857</v>
      </c>
      <c r="K46" s="25">
        <f>SUM('Gl MO'!$B46:K46)</f>
        <v>428572</v>
      </c>
      <c r="L46" s="25">
        <f>SUM('Gl MO'!$B46:L46)</f>
        <v>514286</v>
      </c>
      <c r="M46" s="25">
        <f>SUM('Gl MO'!$B46:M46)</f>
        <v>600000</v>
      </c>
    </row>
    <row r="47" spans="1:13" x14ac:dyDescent="0.25">
      <c r="A47" s="17"/>
    </row>
    <row r="48" spans="1:13" ht="13.8" thickBot="1" x14ac:dyDescent="0.3">
      <c r="A48" s="4" t="s">
        <v>16</v>
      </c>
      <c r="B48" s="24">
        <f>SUM('Gl MO'!$B48:B48)</f>
        <v>0</v>
      </c>
      <c r="C48" s="24">
        <f>SUM('Gl MO'!$B48:C48)</f>
        <v>0</v>
      </c>
      <c r="D48" s="24">
        <f>SUM('Gl MO'!$B48:D48)</f>
        <v>0</v>
      </c>
      <c r="E48" s="24">
        <f>SUM('Gl MO'!$B48:E48)</f>
        <v>0</v>
      </c>
      <c r="F48" s="24">
        <f>SUM('Gl MO'!$B48:F48)</f>
        <v>0</v>
      </c>
      <c r="G48" s="24">
        <f>SUM('Gl MO'!$B48:G48)</f>
        <v>238036.42857142858</v>
      </c>
      <c r="H48" s="24">
        <f>SUM('Gl MO'!$B48:H48)</f>
        <v>476073.85714285716</v>
      </c>
      <c r="I48" s="24">
        <f>SUM('Gl MO'!$B48:I48)</f>
        <v>714110.28571428568</v>
      </c>
      <c r="J48" s="24">
        <f>SUM('Gl MO'!$B48:J48)</f>
        <v>952146.71428571432</v>
      </c>
      <c r="K48" s="24">
        <f>SUM('Gl MO'!$B48:K48)</f>
        <v>1267528.142857143</v>
      </c>
      <c r="L48" s="24">
        <f>SUM('Gl MO'!$B48:L48)</f>
        <v>1505564.5714285716</v>
      </c>
      <c r="M48" s="24">
        <f>SUM('Gl MO'!$B48:M48)</f>
        <v>1743601.0000000002</v>
      </c>
    </row>
    <row r="49" spans="1:13" x14ac:dyDescent="0.25">
      <c r="A49" s="1"/>
    </row>
    <row r="50" spans="1:13" x14ac:dyDescent="0.25">
      <c r="A50" s="1" t="s">
        <v>11</v>
      </c>
    </row>
    <row r="51" spans="1:13" x14ac:dyDescent="0.25">
      <c r="A51" s="3" t="s">
        <v>0</v>
      </c>
      <c r="B51" s="23">
        <f>SUM('Gl MO'!$B51:B51)</f>
        <v>0</v>
      </c>
      <c r="C51" s="23">
        <f>SUM('Gl MO'!$B51:C51)</f>
        <v>0</v>
      </c>
      <c r="D51" s="23">
        <f>SUM('Gl MO'!$B51:D51)</f>
        <v>0</v>
      </c>
      <c r="E51" s="23">
        <f>SUM('Gl MO'!$B51:E51)</f>
        <v>0</v>
      </c>
      <c r="F51" s="23">
        <f>SUM('Gl MO'!$B51:F51)</f>
        <v>0</v>
      </c>
      <c r="G51" s="23">
        <f>SUM('Gl MO'!$B51:G51)</f>
        <v>17240.5</v>
      </c>
      <c r="H51" s="23">
        <f>SUM('Gl MO'!$B51:H51)</f>
        <v>34481</v>
      </c>
      <c r="I51" s="23">
        <f>SUM('Gl MO'!$B51:I51)</f>
        <v>51722.5</v>
      </c>
      <c r="J51" s="23">
        <f>SUM('Gl MO'!$B51:J51)</f>
        <v>68963</v>
      </c>
      <c r="K51" s="23">
        <f>SUM('Gl MO'!$B51:K51)</f>
        <v>86204.5</v>
      </c>
      <c r="L51" s="23">
        <f>SUM('Gl MO'!$B51:L51)</f>
        <v>103446</v>
      </c>
      <c r="M51" s="23">
        <f>SUM('Gl MO'!$B51:M51)</f>
        <v>120686.5</v>
      </c>
    </row>
    <row r="52" spans="1:13" x14ac:dyDescent="0.25">
      <c r="A52" s="3" t="s">
        <v>1</v>
      </c>
      <c r="B52" s="23">
        <f>SUM('Gl MO'!$B52:B52)</f>
        <v>0</v>
      </c>
      <c r="C52" s="23">
        <f>SUM('Gl MO'!$B52:C52)</f>
        <v>0</v>
      </c>
      <c r="D52" s="23">
        <f>SUM('Gl MO'!$B52:D52)</f>
        <v>0</v>
      </c>
      <c r="E52" s="23">
        <f>SUM('Gl MO'!$B52:E52)</f>
        <v>0</v>
      </c>
      <c r="F52" s="23">
        <f>SUM('Gl MO'!$B52:F52)</f>
        <v>0</v>
      </c>
      <c r="G52" s="23">
        <f>SUM('Gl MO'!$B52:G52)</f>
        <v>13175</v>
      </c>
      <c r="H52" s="23">
        <f>SUM('Gl MO'!$B52:H52)</f>
        <v>26350</v>
      </c>
      <c r="I52" s="23">
        <f>SUM('Gl MO'!$B52:I52)</f>
        <v>39525</v>
      </c>
      <c r="J52" s="23">
        <f>SUM('Gl MO'!$B52:J52)</f>
        <v>52700</v>
      </c>
      <c r="K52" s="23">
        <f>SUM('Gl MO'!$B52:K52)</f>
        <v>65875</v>
      </c>
      <c r="L52" s="23">
        <f>SUM('Gl MO'!$B52:L52)</f>
        <v>79050</v>
      </c>
      <c r="M52" s="23">
        <f>SUM('Gl MO'!$B52:M52)</f>
        <v>92225</v>
      </c>
    </row>
    <row r="53" spans="1:13" x14ac:dyDescent="0.25">
      <c r="A53" s="3" t="s">
        <v>3</v>
      </c>
      <c r="B53" s="23">
        <f>SUM('Gl MO'!$B53:B53)</f>
        <v>0</v>
      </c>
      <c r="C53" s="23">
        <f>SUM('Gl MO'!$B53:C53)</f>
        <v>0</v>
      </c>
      <c r="D53" s="23">
        <f>SUM('Gl MO'!$B53:D53)</f>
        <v>0</v>
      </c>
      <c r="E53" s="23">
        <f>SUM('Gl MO'!$B53:E53)</f>
        <v>0</v>
      </c>
      <c r="F53" s="23">
        <f>SUM('Gl MO'!$B53:F53)</f>
        <v>0</v>
      </c>
      <c r="G53" s="23">
        <f>SUM('Gl MO'!$B53:G53)</f>
        <v>7038.333333333333</v>
      </c>
      <c r="H53" s="23">
        <f>SUM('Gl MO'!$B53:H53)</f>
        <v>14076.666666666666</v>
      </c>
      <c r="I53" s="23">
        <f>SUM('Gl MO'!$B53:I53)</f>
        <v>21115</v>
      </c>
      <c r="J53" s="23">
        <f>SUM('Gl MO'!$B53:J53)</f>
        <v>28153.333333333332</v>
      </c>
      <c r="K53" s="23">
        <f>SUM('Gl MO'!$B53:K53)</f>
        <v>35191.666666666664</v>
      </c>
      <c r="L53" s="23">
        <f>SUM('Gl MO'!$B53:L53)</f>
        <v>42230</v>
      </c>
      <c r="M53" s="23">
        <f>SUM('Gl MO'!$B53:M53)</f>
        <v>49268.333333333336</v>
      </c>
    </row>
    <row r="54" spans="1:13" x14ac:dyDescent="0.25">
      <c r="A54" s="3" t="s">
        <v>4</v>
      </c>
      <c r="B54" s="23">
        <f>SUM('Gl MO'!$B54:B54)</f>
        <v>0</v>
      </c>
      <c r="C54" s="23">
        <f>SUM('Gl MO'!$B54:C54)</f>
        <v>0</v>
      </c>
      <c r="D54" s="23">
        <f>SUM('Gl MO'!$B54:D54)</f>
        <v>0</v>
      </c>
      <c r="E54" s="23">
        <f>SUM('Gl MO'!$B54:E54)</f>
        <v>0</v>
      </c>
      <c r="F54" s="23">
        <f>SUM('Gl MO'!$B54:F54)</f>
        <v>0</v>
      </c>
      <c r="G54" s="23">
        <f>SUM('Gl MO'!$B54:G54)</f>
        <v>2575</v>
      </c>
      <c r="H54" s="23">
        <f>SUM('Gl MO'!$B54:H54)</f>
        <v>5150</v>
      </c>
      <c r="I54" s="23">
        <f>SUM('Gl MO'!$B54:I54)</f>
        <v>7725</v>
      </c>
      <c r="J54" s="23">
        <f>SUM('Gl MO'!$B54:J54)</f>
        <v>10300</v>
      </c>
      <c r="K54" s="23">
        <f>SUM('Gl MO'!$B54:K54)</f>
        <v>12875</v>
      </c>
      <c r="L54" s="23">
        <f>SUM('Gl MO'!$B54:L54)</f>
        <v>15450</v>
      </c>
      <c r="M54" s="23">
        <f>SUM('Gl MO'!$B54:M54)</f>
        <v>18025</v>
      </c>
    </row>
    <row r="55" spans="1:13" x14ac:dyDescent="0.25">
      <c r="A55" s="3" t="s">
        <v>5</v>
      </c>
      <c r="B55" s="23">
        <f>SUM('Gl MO'!$B55:B55)</f>
        <v>0</v>
      </c>
      <c r="C55" s="23">
        <f>SUM('Gl MO'!$B55:C55)</f>
        <v>0</v>
      </c>
      <c r="D55" s="23">
        <f>SUM('Gl MO'!$B55:D55)</f>
        <v>0</v>
      </c>
      <c r="E55" s="23">
        <f>SUM('Gl MO'!$B55:E55)</f>
        <v>0</v>
      </c>
      <c r="F55" s="23">
        <f>SUM('Gl MO'!$B55:F55)</f>
        <v>0</v>
      </c>
      <c r="G55" s="23">
        <f>SUM('Gl MO'!$B55:G55)</f>
        <v>0</v>
      </c>
      <c r="H55" s="23">
        <f>SUM('Gl MO'!$B55:H55)</f>
        <v>0</v>
      </c>
      <c r="I55" s="23">
        <f>SUM('Gl MO'!$B55:I55)</f>
        <v>0</v>
      </c>
      <c r="J55" s="23">
        <f>SUM('Gl MO'!$B55:J55)</f>
        <v>0</v>
      </c>
      <c r="K55" s="23">
        <f>SUM('Gl MO'!$B55:K55)</f>
        <v>0</v>
      </c>
      <c r="L55" s="23">
        <f>SUM('Gl MO'!$B55:L55)</f>
        <v>0</v>
      </c>
      <c r="M55" s="23">
        <f>SUM('Gl MO'!$B55:M55)</f>
        <v>0</v>
      </c>
    </row>
    <row r="56" spans="1:13" x14ac:dyDescent="0.25">
      <c r="A56" s="3" t="s">
        <v>14</v>
      </c>
      <c r="B56" s="23">
        <f>SUM('Gl MO'!$B56:B56)</f>
        <v>0</v>
      </c>
      <c r="C56" s="23">
        <f>SUM('Gl MO'!$B56:C56)</f>
        <v>0</v>
      </c>
      <c r="D56" s="23">
        <f>SUM('Gl MO'!$B56:D56)</f>
        <v>0</v>
      </c>
      <c r="E56" s="23">
        <f>SUM('Gl MO'!$B56:E56)</f>
        <v>0</v>
      </c>
      <c r="F56" s="23">
        <f>SUM('Gl MO'!$B56:F56)</f>
        <v>0</v>
      </c>
      <c r="G56" s="23">
        <f>SUM('Gl MO'!$B56:G56)</f>
        <v>0</v>
      </c>
      <c r="H56" s="23">
        <f>SUM('Gl MO'!$B56:H56)</f>
        <v>0</v>
      </c>
      <c r="I56" s="23">
        <f>SUM('Gl MO'!$B56:I56)</f>
        <v>0</v>
      </c>
      <c r="J56" s="23">
        <f>SUM('Gl MO'!$B56:J56)</f>
        <v>0</v>
      </c>
      <c r="K56" s="23">
        <f>SUM('Gl MO'!$B56:K56)</f>
        <v>0</v>
      </c>
      <c r="L56" s="23">
        <f>SUM('Gl MO'!$B56:L56)</f>
        <v>0</v>
      </c>
      <c r="M56" s="23">
        <f>SUM('Gl MO'!$B56:M56)</f>
        <v>0</v>
      </c>
    </row>
    <row r="57" spans="1:13" x14ac:dyDescent="0.25">
      <c r="A57" s="3"/>
      <c r="B57" s="23">
        <f>SUM('Gl MO'!$B57:B57)</f>
        <v>0</v>
      </c>
      <c r="C57" s="23">
        <f>SUM('Gl MO'!$B57:C57)</f>
        <v>0</v>
      </c>
      <c r="D57" s="23">
        <f>SUM('Gl MO'!$B57:D57)</f>
        <v>0</v>
      </c>
      <c r="E57" s="23">
        <f>SUM('Gl MO'!$B57:E57)</f>
        <v>0</v>
      </c>
      <c r="F57" s="23">
        <f>SUM('Gl MO'!$B57:F57)</f>
        <v>0</v>
      </c>
      <c r="G57" s="23">
        <f>SUM('Gl MO'!$B57:G57)</f>
        <v>0</v>
      </c>
      <c r="H57" s="23">
        <f>SUM('Gl MO'!$B57:H57)</f>
        <v>0</v>
      </c>
      <c r="I57" s="23">
        <f>SUM('Gl MO'!$B57:I57)</f>
        <v>0</v>
      </c>
      <c r="J57" s="23">
        <f>SUM('Gl MO'!$B57:J57)</f>
        <v>0</v>
      </c>
      <c r="K57" s="23">
        <f>SUM('Gl MO'!$B57:K57)</f>
        <v>0</v>
      </c>
      <c r="L57" s="23">
        <f>SUM('Gl MO'!$B57:L57)</f>
        <v>0</v>
      </c>
      <c r="M57" s="23">
        <f>SUM('Gl MO'!$B57:M57)</f>
        <v>0</v>
      </c>
    </row>
    <row r="58" spans="1:13" ht="13.8" thickBot="1" x14ac:dyDescent="0.3">
      <c r="A58" s="4" t="s">
        <v>15</v>
      </c>
      <c r="B58" s="28">
        <f>SUM('Gl MO'!$B58:B58)</f>
        <v>0</v>
      </c>
      <c r="C58" s="28">
        <f>SUM('Gl MO'!$B58:C58)</f>
        <v>0</v>
      </c>
      <c r="D58" s="28">
        <f>SUM('Gl MO'!$B58:D58)</f>
        <v>0</v>
      </c>
      <c r="E58" s="28">
        <f>SUM('Gl MO'!$B58:E58)</f>
        <v>0</v>
      </c>
      <c r="F58" s="28">
        <f>SUM('Gl MO'!$B58:F58)</f>
        <v>0</v>
      </c>
      <c r="G58" s="28">
        <f>SUM('Gl MO'!$B58:G58)</f>
        <v>40028.833333333336</v>
      </c>
      <c r="H58" s="28">
        <f>SUM('Gl MO'!$B58:H58)</f>
        <v>80057.666666666672</v>
      </c>
      <c r="I58" s="28">
        <f>SUM('Gl MO'!$B58:I58)</f>
        <v>120087.5</v>
      </c>
      <c r="J58" s="28">
        <f>SUM('Gl MO'!$B58:J58)</f>
        <v>160116.33333333334</v>
      </c>
      <c r="K58" s="28">
        <f>SUM('Gl MO'!$B58:K58)</f>
        <v>200146.16666666669</v>
      </c>
      <c r="L58" s="28">
        <f>SUM('Gl MO'!$B58:L58)</f>
        <v>240176.00000000003</v>
      </c>
      <c r="M58" s="28">
        <f>SUM('Gl MO'!$B58:M58)</f>
        <v>280204.83333333337</v>
      </c>
    </row>
    <row r="59" spans="1:13" x14ac:dyDescent="0.25">
      <c r="A59" s="3"/>
    </row>
    <row r="60" spans="1:13" x14ac:dyDescent="0.25">
      <c r="A60" s="1" t="s">
        <v>12</v>
      </c>
    </row>
    <row r="61" spans="1:13" x14ac:dyDescent="0.25">
      <c r="A61" s="3" t="s">
        <v>6</v>
      </c>
      <c r="B61" s="23">
        <f>SUM('Gl MO'!$B61:B61)</f>
        <v>0</v>
      </c>
      <c r="C61" s="23">
        <f>SUM('Gl MO'!$B61:C61)</f>
        <v>0</v>
      </c>
      <c r="D61" s="23">
        <f>SUM('Gl MO'!$B61:D61)</f>
        <v>0</v>
      </c>
      <c r="E61" s="23">
        <f>SUM('Gl MO'!$B61:E61)</f>
        <v>0</v>
      </c>
      <c r="F61" s="23">
        <f>SUM('Gl MO'!$B61:F61)</f>
        <v>0</v>
      </c>
      <c r="G61" s="23">
        <f>SUM('Gl MO'!$B61:G61)</f>
        <v>0</v>
      </c>
      <c r="H61" s="23">
        <f>SUM('Gl MO'!$B61:H61)</f>
        <v>0</v>
      </c>
      <c r="I61" s="23">
        <f>SUM('Gl MO'!$B61:I61)</f>
        <v>0</v>
      </c>
      <c r="J61" s="23">
        <f>SUM('Gl MO'!$B61:J61)</f>
        <v>0</v>
      </c>
      <c r="K61" s="23">
        <f>SUM('Gl MO'!$B61:K61)</f>
        <v>0</v>
      </c>
      <c r="L61" s="23">
        <f>SUM('Gl MO'!$B61:L61)</f>
        <v>0</v>
      </c>
      <c r="M61" s="23">
        <f>SUM('Gl MO'!$B61:M61)</f>
        <v>0</v>
      </c>
    </row>
    <row r="62" spans="1:13" x14ac:dyDescent="0.25">
      <c r="A62" s="3" t="s">
        <v>7</v>
      </c>
      <c r="B62" s="23">
        <f>SUM('Gl MO'!$B62:B62)</f>
        <v>0</v>
      </c>
      <c r="C62" s="23">
        <f>SUM('Gl MO'!$B62:C62)</f>
        <v>0</v>
      </c>
      <c r="D62" s="23">
        <f>SUM('Gl MO'!$B62:D62)</f>
        <v>0</v>
      </c>
      <c r="E62" s="23">
        <f>SUM('Gl MO'!$B62:E62)</f>
        <v>0</v>
      </c>
      <c r="F62" s="23">
        <f>SUM('Gl MO'!$B62:F62)</f>
        <v>0</v>
      </c>
      <c r="G62" s="23">
        <f>SUM('Gl MO'!$B62:G62)</f>
        <v>905802</v>
      </c>
      <c r="H62" s="23">
        <f>SUM('Gl MO'!$B62:H62)</f>
        <v>1786958</v>
      </c>
      <c r="I62" s="23">
        <f>SUM('Gl MO'!$B62:I62)</f>
        <v>2581015</v>
      </c>
      <c r="J62" s="23">
        <f>SUM('Gl MO'!$B62:J62)</f>
        <v>3301651</v>
      </c>
      <c r="K62" s="23">
        <f>SUM('Gl MO'!$B62:K62)</f>
        <v>4026147</v>
      </c>
      <c r="L62" s="23">
        <f>SUM('Gl MO'!$B62:L62)</f>
        <v>4756212</v>
      </c>
      <c r="M62" s="23">
        <f>SUM('Gl MO'!$B62:M62)</f>
        <v>5491946</v>
      </c>
    </row>
    <row r="63" spans="1:13" x14ac:dyDescent="0.25">
      <c r="A63" s="3" t="s">
        <v>8</v>
      </c>
      <c r="B63" s="23">
        <f>SUM('Gl MO'!$B63:B63)</f>
        <v>0</v>
      </c>
      <c r="C63" s="23">
        <f>SUM('Gl MO'!$B63:C63)</f>
        <v>0</v>
      </c>
      <c r="D63" s="23">
        <f>SUM('Gl MO'!$B63:D63)</f>
        <v>0</v>
      </c>
      <c r="E63" s="23">
        <f>SUM('Gl MO'!$B63:E63)</f>
        <v>0</v>
      </c>
      <c r="F63" s="23">
        <f>SUM('Gl MO'!$B63:F63)</f>
        <v>0</v>
      </c>
      <c r="G63" s="23">
        <f>SUM('Gl MO'!$B63:G63)</f>
        <v>0</v>
      </c>
      <c r="H63" s="23">
        <f>SUM('Gl MO'!$B63:H63)</f>
        <v>408019</v>
      </c>
      <c r="I63" s="23">
        <f>SUM('Gl MO'!$B63:I63)</f>
        <v>816038</v>
      </c>
      <c r="J63" s="23">
        <f>SUM('Gl MO'!$B63:J63)</f>
        <v>1224057</v>
      </c>
      <c r="K63" s="23">
        <f>SUM('Gl MO'!$B63:K63)</f>
        <v>1632076</v>
      </c>
      <c r="L63" s="23">
        <f>SUM('Gl MO'!$B63:L63)</f>
        <v>2040095</v>
      </c>
      <c r="M63" s="23">
        <f>SUM('Gl MO'!$B63:M63)</f>
        <v>2448114</v>
      </c>
    </row>
    <row r="64" spans="1:13" x14ac:dyDescent="0.25">
      <c r="A64" s="3"/>
      <c r="B64" s="23">
        <f>SUM('Gl MO'!$B64:B64)</f>
        <v>0</v>
      </c>
      <c r="C64" s="23">
        <f>SUM('Gl MO'!$B64:C64)</f>
        <v>0</v>
      </c>
      <c r="D64" s="23">
        <f>SUM('Gl MO'!$B64:D64)</f>
        <v>0</v>
      </c>
      <c r="E64" s="23">
        <f>SUM('Gl MO'!$B64:E64)</f>
        <v>0</v>
      </c>
      <c r="F64" s="23">
        <f>SUM('Gl MO'!$B64:F64)</f>
        <v>0</v>
      </c>
      <c r="G64" s="23">
        <f>SUM('Gl MO'!$B64:G64)</f>
        <v>0</v>
      </c>
      <c r="H64" s="23">
        <f>SUM('Gl MO'!$B64:H64)</f>
        <v>0</v>
      </c>
      <c r="I64" s="23">
        <f>SUM('Gl MO'!$B64:I64)</f>
        <v>0</v>
      </c>
      <c r="J64" s="23">
        <f>SUM('Gl MO'!$B64:J64)</f>
        <v>0</v>
      </c>
      <c r="K64" s="23">
        <f>SUM('Gl MO'!$B64:K64)</f>
        <v>0</v>
      </c>
      <c r="L64" s="23">
        <f>SUM('Gl MO'!$B64:L64)</f>
        <v>0</v>
      </c>
      <c r="M64" s="23">
        <f>SUM('Gl MO'!$B64:M64)</f>
        <v>0</v>
      </c>
    </row>
    <row r="65" spans="1:13" ht="13.8" thickBot="1" x14ac:dyDescent="0.3">
      <c r="A65" s="4" t="s">
        <v>17</v>
      </c>
      <c r="B65" s="28">
        <f>SUM('Gl MO'!$B65:B65)</f>
        <v>0</v>
      </c>
      <c r="C65" s="28">
        <f>SUM('Gl MO'!$B65:C65)</f>
        <v>0</v>
      </c>
      <c r="D65" s="28">
        <f>SUM('Gl MO'!$B65:D65)</f>
        <v>0</v>
      </c>
      <c r="E65" s="28">
        <f>SUM('Gl MO'!$B65:E65)</f>
        <v>0</v>
      </c>
      <c r="F65" s="28">
        <f>SUM('Gl MO'!$B65:F65)</f>
        <v>0</v>
      </c>
      <c r="G65" s="28">
        <f>SUM('Gl MO'!$B65:G65)</f>
        <v>905802</v>
      </c>
      <c r="H65" s="28">
        <f>SUM('Gl MO'!$B65:H65)</f>
        <v>2194977</v>
      </c>
      <c r="I65" s="28">
        <f>SUM('Gl MO'!$B65:I65)</f>
        <v>3397053</v>
      </c>
      <c r="J65" s="28">
        <f>SUM('Gl MO'!$B65:J65)</f>
        <v>4525708</v>
      </c>
      <c r="K65" s="28">
        <f>SUM('Gl MO'!$B65:K65)</f>
        <v>5658223</v>
      </c>
      <c r="L65" s="28">
        <f>SUM('Gl MO'!$B65:L65)</f>
        <v>6796307</v>
      </c>
      <c r="M65" s="28">
        <f>SUM('Gl MO'!$B65:M65)</f>
        <v>7940060</v>
      </c>
    </row>
    <row r="67" spans="1:13" ht="13.8" thickBot="1" x14ac:dyDescent="0.3">
      <c r="A67" s="1" t="s">
        <v>13</v>
      </c>
      <c r="B67" s="29">
        <f>SUM('Gl MO'!$B67:B67)</f>
        <v>0</v>
      </c>
      <c r="C67" s="29">
        <f>SUM('Gl MO'!$B67:C67)</f>
        <v>92868.55</v>
      </c>
      <c r="D67" s="29">
        <f>SUM('Gl MO'!$B67:D67)</f>
        <v>185481.55</v>
      </c>
      <c r="E67" s="29">
        <f>SUM('Gl MO'!$B67:E67)</f>
        <v>360538.44</v>
      </c>
      <c r="F67" s="29">
        <f>SUM('Gl MO'!$B67:F67)</f>
        <v>560538.43999999994</v>
      </c>
      <c r="G67" s="29">
        <f>SUM('Gl MO'!$B67:G67)</f>
        <v>2028908.2619047619</v>
      </c>
      <c r="H67" s="29">
        <f>SUM('Gl MO'!$B67:H67)</f>
        <v>3596149.5238095238</v>
      </c>
      <c r="I67" s="29">
        <f>SUM('Gl MO'!$B67:I67)</f>
        <v>5076291.7857142854</v>
      </c>
      <c r="J67" s="29">
        <f>SUM('Gl MO'!$B67:J67)</f>
        <v>6483012.0476190476</v>
      </c>
      <c r="K67" s="29">
        <f>SUM('Gl MO'!$B67:K67)</f>
        <v>7970938.3095238097</v>
      </c>
      <c r="L67" s="29">
        <f>SUM('Gl MO'!$B67:L67)</f>
        <v>9387088.5714285709</v>
      </c>
      <c r="M67" s="29">
        <f>SUM('Gl MO'!$B67:M67)</f>
        <v>10808906.833333332</v>
      </c>
    </row>
    <row r="68" spans="1:13" ht="13.8" thickTop="1" x14ac:dyDescent="0.25">
      <c r="A68" s="1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/>
    </row>
    <row r="69" spans="1:13" x14ac:dyDescent="0.25">
      <c r="A69" s="1"/>
      <c r="B69" s="26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/>
    </row>
    <row r="71" spans="1:13" ht="15.6" x14ac:dyDescent="0.3">
      <c r="A71" s="41" t="str">
        <f>+A1</f>
        <v>GENCO - Gleason</v>
      </c>
      <c r="B71" s="41"/>
      <c r="C71" s="41"/>
      <c r="D71" s="41"/>
      <c r="E71" s="41"/>
      <c r="F71" s="41"/>
      <c r="G71" s="41"/>
      <c r="H71" s="41"/>
      <c r="I71" s="41"/>
      <c r="J71" s="41"/>
      <c r="K71" s="41"/>
      <c r="L71" s="41"/>
      <c r="M71" s="41"/>
    </row>
    <row r="72" spans="1:13" ht="15.6" x14ac:dyDescent="0.3">
      <c r="A72" s="41" t="str">
        <f>+A2</f>
        <v>Expense Analysis Summary</v>
      </c>
      <c r="B72" s="41"/>
      <c r="C72" s="41"/>
      <c r="D72" s="41"/>
      <c r="E72" s="41"/>
      <c r="F72" s="41"/>
      <c r="G72" s="41"/>
      <c r="H72" s="41"/>
      <c r="I72" s="41"/>
      <c r="J72" s="41"/>
      <c r="K72" s="41"/>
      <c r="L72" s="41"/>
      <c r="M72" s="41"/>
    </row>
    <row r="73" spans="1:13" ht="15.6" x14ac:dyDescent="0.3">
      <c r="A73" s="42" t="s">
        <v>62</v>
      </c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</row>
    <row r="74" spans="1:13" ht="15.6" x14ac:dyDescent="0.3">
      <c r="A74" s="43">
        <f>+A4</f>
        <v>36616</v>
      </c>
      <c r="B74" s="43"/>
      <c r="C74" s="43"/>
      <c r="D74" s="43"/>
      <c r="E74" s="43"/>
      <c r="F74" s="43"/>
      <c r="G74" s="43"/>
      <c r="H74" s="43"/>
      <c r="I74" s="43"/>
      <c r="J74" s="43"/>
      <c r="K74" s="43"/>
      <c r="L74" s="43"/>
      <c r="M74" s="43"/>
    </row>
    <row r="75" spans="1:13" ht="15.6" x14ac:dyDescent="0.3">
      <c r="A75" s="14" t="str">
        <f ca="1">CELL("filename")</f>
        <v>H:\Genco\Valuation\06-19-00\[00 O&amp;M analysis - 0003.xls]Consol Summary</v>
      </c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</row>
    <row r="76" spans="1:13" ht="15.6" x14ac:dyDescent="0.3">
      <c r="A76" s="15">
        <f ca="1">NOW()</f>
        <v>36697.489127199071</v>
      </c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</row>
    <row r="77" spans="1:13" x14ac:dyDescent="0.25">
      <c r="B77" s="16" t="s">
        <v>59</v>
      </c>
      <c r="C77" s="16" t="s">
        <v>59</v>
      </c>
      <c r="D77" s="16" t="s">
        <v>59</v>
      </c>
      <c r="E77" s="16" t="s">
        <v>59</v>
      </c>
      <c r="F77" s="16" t="s">
        <v>59</v>
      </c>
      <c r="G77" s="16" t="s">
        <v>59</v>
      </c>
      <c r="H77" s="16" t="s">
        <v>59</v>
      </c>
      <c r="I77" s="16" t="s">
        <v>59</v>
      </c>
      <c r="J77" s="16" t="s">
        <v>59</v>
      </c>
      <c r="K77" s="16" t="s">
        <v>59</v>
      </c>
      <c r="L77" s="16" t="s">
        <v>59</v>
      </c>
      <c r="M77" s="16" t="s">
        <v>59</v>
      </c>
    </row>
    <row r="78" spans="1:13" x14ac:dyDescent="0.25">
      <c r="A78" s="10"/>
      <c r="B78" s="11">
        <v>36161</v>
      </c>
      <c r="C78" s="11">
        <v>36192</v>
      </c>
      <c r="D78" s="11">
        <v>36220</v>
      </c>
      <c r="E78" s="11">
        <v>36251</v>
      </c>
      <c r="F78" s="11">
        <v>36281</v>
      </c>
      <c r="G78" s="11">
        <v>36312</v>
      </c>
      <c r="H78" s="11">
        <v>36342</v>
      </c>
      <c r="I78" s="11">
        <v>36373</v>
      </c>
      <c r="J78" s="11">
        <v>36404</v>
      </c>
      <c r="K78" s="11">
        <v>36434</v>
      </c>
      <c r="L78" s="11">
        <v>36465</v>
      </c>
      <c r="M78" s="11">
        <v>36495</v>
      </c>
    </row>
    <row r="80" spans="1:13" ht="13.8" thickBot="1" x14ac:dyDescent="0.3">
      <c r="A80" s="1" t="s">
        <v>9</v>
      </c>
      <c r="B80" s="24">
        <f>SUM('Gl MO'!$B80:B80)</f>
        <v>166397</v>
      </c>
      <c r="C80" s="24">
        <f>SUM('Gl MO'!$B80:C80)</f>
        <v>346249</v>
      </c>
      <c r="D80" s="24">
        <f>SUM('Gl MO'!$B80:D80)</f>
        <v>545606</v>
      </c>
      <c r="E80" s="24">
        <f>SUM('Gl MO'!$B80:E80)</f>
        <v>698463</v>
      </c>
      <c r="F80" s="24">
        <f>SUM('Gl MO'!$B80:F80)</f>
        <v>814208</v>
      </c>
      <c r="G80" s="24">
        <f>SUM('Gl MO'!$B80:G80)</f>
        <v>845041</v>
      </c>
      <c r="H80" s="24">
        <f>SUM('Gl MO'!$B80:H80)</f>
        <v>845041</v>
      </c>
      <c r="I80" s="24">
        <f>SUM('Gl MO'!$B80:I80)</f>
        <v>845041</v>
      </c>
      <c r="J80" s="24">
        <f>SUM('Gl MO'!$B80:J80)</f>
        <v>845041</v>
      </c>
      <c r="K80" s="24">
        <f>SUM('Gl MO'!$B80:K80)</f>
        <v>845041</v>
      </c>
      <c r="L80" s="24">
        <f>SUM('Gl MO'!$B80:L80)</f>
        <v>845041</v>
      </c>
      <c r="M80" s="24">
        <f>SUM('Gl MO'!$B80:M80)</f>
        <v>845041</v>
      </c>
    </row>
    <row r="82" spans="1:13" x14ac:dyDescent="0.25">
      <c r="A82" s="1" t="s">
        <v>10</v>
      </c>
    </row>
    <row r="83" spans="1:13" x14ac:dyDescent="0.25">
      <c r="A83" s="17" t="s">
        <v>55</v>
      </c>
    </row>
    <row r="84" spans="1:13" x14ac:dyDescent="0.25">
      <c r="A84" s="18" t="s">
        <v>80</v>
      </c>
      <c r="B84" s="23">
        <f>SUM('Gl MO'!$B84:B84)</f>
        <v>0</v>
      </c>
      <c r="C84" s="23">
        <f>SUM('Gl MO'!$B84:C84)</f>
        <v>0</v>
      </c>
      <c r="D84" s="23">
        <f>SUM('Gl MO'!$B84:D84)</f>
        <v>0</v>
      </c>
      <c r="E84" s="23">
        <f>SUM('Gl MO'!$B84:E84)</f>
        <v>0</v>
      </c>
      <c r="F84" s="23">
        <f>SUM('Gl MO'!$B84:F84)</f>
        <v>0</v>
      </c>
      <c r="G84" s="23">
        <f>SUM('Gl MO'!$B84:G84)</f>
        <v>0</v>
      </c>
      <c r="H84" s="23">
        <f>SUM('Gl MO'!$B84:H84)</f>
        <v>0</v>
      </c>
      <c r="I84" s="23">
        <f>SUM('Gl MO'!$B84:I84)</f>
        <v>0</v>
      </c>
      <c r="J84" s="23">
        <f>SUM('Gl MO'!$B84:J84)</f>
        <v>0</v>
      </c>
      <c r="K84" s="23">
        <f>SUM('Gl MO'!$B84:K84)</f>
        <v>0</v>
      </c>
      <c r="L84" s="23">
        <f>SUM('Gl MO'!$B84:L84)</f>
        <v>0</v>
      </c>
      <c r="M84" s="23">
        <f>SUM('Gl MO'!$B84:M84)</f>
        <v>0</v>
      </c>
    </row>
    <row r="85" spans="1:13" x14ac:dyDescent="0.25">
      <c r="A85" s="18" t="s">
        <v>81</v>
      </c>
      <c r="B85" s="23">
        <f>SUM('Gl MO'!$B85:B85)</f>
        <v>0</v>
      </c>
      <c r="C85" s="23">
        <f>SUM('Gl MO'!$B85:C85)</f>
        <v>0</v>
      </c>
      <c r="D85" s="23">
        <f>SUM('Gl MO'!$B85:D85)</f>
        <v>0</v>
      </c>
      <c r="E85" s="23">
        <f>SUM('Gl MO'!$B85:E85)</f>
        <v>0</v>
      </c>
      <c r="F85" s="23">
        <f>SUM('Gl MO'!$B85:F85)</f>
        <v>0</v>
      </c>
      <c r="G85" s="23">
        <f>SUM('Gl MO'!$B85:G85)</f>
        <v>0</v>
      </c>
      <c r="H85" s="23">
        <f>SUM('Gl MO'!$B85:H85)</f>
        <v>0</v>
      </c>
      <c r="I85" s="23">
        <f>SUM('Gl MO'!$B85:I85)</f>
        <v>0</v>
      </c>
      <c r="J85" s="23">
        <f>SUM('Gl MO'!$B85:J85)</f>
        <v>0</v>
      </c>
      <c r="K85" s="23">
        <f>SUM('Gl MO'!$B85:K85)</f>
        <v>0</v>
      </c>
      <c r="L85" s="23">
        <f>SUM('Gl MO'!$B85:L85)</f>
        <v>0</v>
      </c>
      <c r="M85" s="23">
        <f>SUM('Gl MO'!$B85:M85)</f>
        <v>0</v>
      </c>
    </row>
    <row r="86" spans="1:13" x14ac:dyDescent="0.25">
      <c r="A86" s="18" t="s">
        <v>82</v>
      </c>
      <c r="B86" s="23">
        <f>SUM('Gl MO'!$B86:B86)</f>
        <v>0</v>
      </c>
      <c r="C86" s="23">
        <f>SUM('Gl MO'!$B86:C86)</f>
        <v>0</v>
      </c>
      <c r="D86" s="23">
        <f>SUM('Gl MO'!$B86:D86)</f>
        <v>0</v>
      </c>
      <c r="E86" s="23">
        <f>SUM('Gl MO'!$B86:E86)</f>
        <v>0</v>
      </c>
      <c r="F86" s="23">
        <f>SUM('Gl MO'!$B86:F86)</f>
        <v>0</v>
      </c>
      <c r="G86" s="23">
        <f>SUM('Gl MO'!$B86:G86)</f>
        <v>0</v>
      </c>
      <c r="H86" s="23">
        <f>SUM('Gl MO'!$B86:H86)</f>
        <v>0</v>
      </c>
      <c r="I86" s="23">
        <f>SUM('Gl MO'!$B86:I86)</f>
        <v>0</v>
      </c>
      <c r="J86" s="23">
        <f>SUM('Gl MO'!$B86:J86)</f>
        <v>0</v>
      </c>
      <c r="K86" s="23">
        <f>SUM('Gl MO'!$B86:K86)</f>
        <v>0</v>
      </c>
      <c r="L86" s="23">
        <f>SUM('Gl MO'!$B86:L86)</f>
        <v>0</v>
      </c>
      <c r="M86" s="23">
        <f>SUM('Gl MO'!$B86:M86)</f>
        <v>0</v>
      </c>
    </row>
    <row r="87" spans="1:13" x14ac:dyDescent="0.25">
      <c r="A87" s="18" t="s">
        <v>83</v>
      </c>
      <c r="B87" s="23">
        <f>SUM('Gl MO'!$B87:B87)</f>
        <v>0</v>
      </c>
      <c r="C87" s="23">
        <f>SUM('Gl MO'!$B87:C87)</f>
        <v>0</v>
      </c>
      <c r="D87" s="23">
        <f>SUM('Gl MO'!$B87:D87)</f>
        <v>0</v>
      </c>
      <c r="E87" s="23">
        <f>SUM('Gl MO'!$B87:E87)</f>
        <v>0</v>
      </c>
      <c r="F87" s="23">
        <f>SUM('Gl MO'!$B87:F87)</f>
        <v>0</v>
      </c>
      <c r="G87" s="23">
        <f>SUM('Gl MO'!$B87:G87)</f>
        <v>0</v>
      </c>
      <c r="H87" s="23">
        <f>SUM('Gl MO'!$B87:H87)</f>
        <v>0</v>
      </c>
      <c r="I87" s="23">
        <f>SUM('Gl MO'!$B87:I87)</f>
        <v>0</v>
      </c>
      <c r="J87" s="23">
        <f>SUM('Gl MO'!$B87:J87)</f>
        <v>0</v>
      </c>
      <c r="K87" s="23">
        <f>SUM('Gl MO'!$B87:K87)</f>
        <v>0</v>
      </c>
      <c r="L87" s="23">
        <f>SUM('Gl MO'!$B87:L87)</f>
        <v>0</v>
      </c>
      <c r="M87" s="23">
        <f>SUM('Gl MO'!$B87:M87)</f>
        <v>0</v>
      </c>
    </row>
    <row r="88" spans="1:13" x14ac:dyDescent="0.25">
      <c r="A88" s="18" t="s">
        <v>84</v>
      </c>
      <c r="B88" s="23">
        <f>SUM('Gl MO'!$B88:B88)</f>
        <v>0</v>
      </c>
      <c r="C88" s="23">
        <f>SUM('Gl MO'!$B88:C88)</f>
        <v>0</v>
      </c>
      <c r="D88" s="23">
        <f>SUM('Gl MO'!$B88:D88)</f>
        <v>0</v>
      </c>
      <c r="E88" s="23">
        <f>SUM('Gl MO'!$B88:E88)</f>
        <v>0</v>
      </c>
      <c r="F88" s="23">
        <f>SUM('Gl MO'!$B88:F88)</f>
        <v>0</v>
      </c>
      <c r="G88" s="23">
        <f>SUM('Gl MO'!$B88:G88)</f>
        <v>0</v>
      </c>
      <c r="H88" s="23">
        <f>SUM('Gl MO'!$B88:H88)</f>
        <v>0</v>
      </c>
      <c r="I88" s="23">
        <f>SUM('Gl MO'!$B88:I88)</f>
        <v>0</v>
      </c>
      <c r="J88" s="23">
        <f>SUM('Gl MO'!$B88:J88)</f>
        <v>0</v>
      </c>
      <c r="K88" s="23">
        <f>SUM('Gl MO'!$B88:K88)</f>
        <v>0</v>
      </c>
      <c r="L88" s="23">
        <f>SUM('Gl MO'!$B88:L88)</f>
        <v>0</v>
      </c>
      <c r="M88" s="23">
        <f>SUM('Gl MO'!$B88:M88)</f>
        <v>0</v>
      </c>
    </row>
    <row r="89" spans="1:13" x14ac:dyDescent="0.25">
      <c r="A89" s="18" t="s">
        <v>85</v>
      </c>
      <c r="B89" s="23">
        <f>SUM('Gl MO'!$B89:B89)</f>
        <v>0</v>
      </c>
      <c r="C89" s="23">
        <f>SUM('Gl MO'!$B89:C89)</f>
        <v>0</v>
      </c>
      <c r="D89" s="23">
        <f>SUM('Gl MO'!$B89:D89)</f>
        <v>0</v>
      </c>
      <c r="E89" s="23">
        <f>SUM('Gl MO'!$B89:E89)</f>
        <v>0</v>
      </c>
      <c r="F89" s="23">
        <f>SUM('Gl MO'!$B89:F89)</f>
        <v>0</v>
      </c>
      <c r="G89" s="23">
        <f>SUM('Gl MO'!$B89:G89)</f>
        <v>0</v>
      </c>
      <c r="H89" s="23">
        <f>SUM('Gl MO'!$B89:H89)</f>
        <v>0</v>
      </c>
      <c r="I89" s="23">
        <f>SUM('Gl MO'!$B89:I89)</f>
        <v>0</v>
      </c>
      <c r="J89" s="23">
        <f>SUM('Gl MO'!$B89:J89)</f>
        <v>0</v>
      </c>
      <c r="K89" s="23">
        <f>SUM('Gl MO'!$B89:K89)</f>
        <v>0</v>
      </c>
      <c r="L89" s="23">
        <f>SUM('Gl MO'!$B89:L89)</f>
        <v>0</v>
      </c>
      <c r="M89" s="23">
        <f>SUM('Gl MO'!$B89:M89)</f>
        <v>0</v>
      </c>
    </row>
    <row r="90" spans="1:13" x14ac:dyDescent="0.25">
      <c r="A90" s="18" t="s">
        <v>44</v>
      </c>
      <c r="B90" s="23">
        <f>SUM('Gl MO'!$B90:B90)</f>
        <v>0</v>
      </c>
      <c r="C90" s="23">
        <f>SUM('Gl MO'!$B90:C90)</f>
        <v>0</v>
      </c>
      <c r="D90" s="23">
        <f>SUM('Gl MO'!$B90:D90)</f>
        <v>0</v>
      </c>
      <c r="E90" s="23">
        <f>SUM('Gl MO'!$B90:E90)</f>
        <v>0</v>
      </c>
      <c r="F90" s="23">
        <f>SUM('Gl MO'!$B90:F90)</f>
        <v>0</v>
      </c>
      <c r="G90" s="23">
        <f>SUM('Gl MO'!$B90:G90)</f>
        <v>1972</v>
      </c>
      <c r="H90" s="23">
        <f>SUM('Gl MO'!$B90:H90)</f>
        <v>3944</v>
      </c>
      <c r="I90" s="23">
        <f>SUM('Gl MO'!$B90:I90)</f>
        <v>5916</v>
      </c>
      <c r="J90" s="23">
        <f>SUM('Gl MO'!$B90:J90)</f>
        <v>7889</v>
      </c>
      <c r="K90" s="23">
        <f>SUM('Gl MO'!$B90:K90)</f>
        <v>15778</v>
      </c>
      <c r="L90" s="23">
        <f>SUM('Gl MO'!$B90:L90)</f>
        <v>17750</v>
      </c>
      <c r="M90" s="23">
        <f>SUM('Gl MO'!$B90:M90)</f>
        <v>19723</v>
      </c>
    </row>
    <row r="91" spans="1:13" x14ac:dyDescent="0.25">
      <c r="A91" s="18" t="s">
        <v>86</v>
      </c>
      <c r="B91" s="23">
        <f>SUM('Gl MO'!$B91:B91)</f>
        <v>0</v>
      </c>
      <c r="C91" s="23">
        <f>SUM('Gl MO'!$B91:C91)</f>
        <v>0</v>
      </c>
      <c r="D91" s="23">
        <f>SUM('Gl MO'!$B91:D91)</f>
        <v>0</v>
      </c>
      <c r="E91" s="23">
        <f>SUM('Gl MO'!$B91:E91)</f>
        <v>0</v>
      </c>
      <c r="F91" s="23">
        <f>SUM('Gl MO'!$B91:F91)</f>
        <v>0</v>
      </c>
      <c r="G91" s="23">
        <f>SUM('Gl MO'!$B91:G91)</f>
        <v>0</v>
      </c>
      <c r="H91" s="23">
        <f>SUM('Gl MO'!$B91:H91)</f>
        <v>0</v>
      </c>
      <c r="I91" s="23">
        <f>SUM('Gl MO'!$B91:I91)</f>
        <v>0</v>
      </c>
      <c r="J91" s="23">
        <f>SUM('Gl MO'!$B91:J91)</f>
        <v>0</v>
      </c>
      <c r="K91" s="23">
        <f>SUM('Gl MO'!$B91:K91)</f>
        <v>0</v>
      </c>
      <c r="L91" s="23">
        <f>SUM('Gl MO'!$B91:L91)</f>
        <v>0</v>
      </c>
      <c r="M91" s="23">
        <f>SUM('Gl MO'!$B91:M91)</f>
        <v>0</v>
      </c>
    </row>
    <row r="92" spans="1:13" x14ac:dyDescent="0.25">
      <c r="A92" s="18" t="s">
        <v>87</v>
      </c>
      <c r="B92" s="23">
        <f>SUM('Gl MO'!$B92:B92)</f>
        <v>0</v>
      </c>
      <c r="C92" s="23">
        <f>SUM('Gl MO'!$B92:C92)</f>
        <v>0</v>
      </c>
      <c r="D92" s="23">
        <f>SUM('Gl MO'!$B92:D92)</f>
        <v>0</v>
      </c>
      <c r="E92" s="23">
        <f>SUM('Gl MO'!$B92:E92)</f>
        <v>0</v>
      </c>
      <c r="F92" s="23">
        <f>SUM('Gl MO'!$B92:F92)</f>
        <v>0</v>
      </c>
      <c r="G92" s="23">
        <f>SUM('Gl MO'!$B92:G92)</f>
        <v>0</v>
      </c>
      <c r="H92" s="23">
        <f>SUM('Gl MO'!$B92:H92)</f>
        <v>0</v>
      </c>
      <c r="I92" s="23">
        <f>SUM('Gl MO'!$B92:I92)</f>
        <v>0</v>
      </c>
      <c r="J92" s="23">
        <f>SUM('Gl MO'!$B92:J92)</f>
        <v>0</v>
      </c>
      <c r="K92" s="23">
        <f>SUM('Gl MO'!$B92:K92)</f>
        <v>0</v>
      </c>
      <c r="L92" s="23">
        <f>SUM('Gl MO'!$B92:L92)</f>
        <v>0</v>
      </c>
      <c r="M92" s="23">
        <f>SUM('Gl MO'!$B92:M92)</f>
        <v>0</v>
      </c>
    </row>
    <row r="93" spans="1:13" x14ac:dyDescent="0.25">
      <c r="A93" s="18" t="s">
        <v>45</v>
      </c>
      <c r="B93" s="23">
        <f>SUM('Gl MO'!$B93:B93)</f>
        <v>0</v>
      </c>
      <c r="C93" s="23">
        <f>SUM('Gl MO'!$B93:C93)</f>
        <v>0</v>
      </c>
      <c r="D93" s="23">
        <f>SUM('Gl MO'!$B93:D93)</f>
        <v>0</v>
      </c>
      <c r="E93" s="23">
        <f>SUM('Gl MO'!$B93:E93)</f>
        <v>0</v>
      </c>
      <c r="F93" s="23">
        <f>SUM('Gl MO'!$B93:F93)</f>
        <v>0</v>
      </c>
      <c r="G93" s="23">
        <f>SUM('Gl MO'!$B93:G93)</f>
        <v>7969</v>
      </c>
      <c r="H93" s="23">
        <f>SUM('Gl MO'!$B93:H93)</f>
        <v>15939</v>
      </c>
      <c r="I93" s="23">
        <f>SUM('Gl MO'!$B93:I93)</f>
        <v>23908</v>
      </c>
      <c r="J93" s="23">
        <f>SUM('Gl MO'!$B93:J93)</f>
        <v>31878</v>
      </c>
      <c r="K93" s="23">
        <f>SUM('Gl MO'!$B93:K93)</f>
        <v>63756</v>
      </c>
      <c r="L93" s="23">
        <f>SUM('Gl MO'!$B93:L93)</f>
        <v>71725</v>
      </c>
      <c r="M93" s="23">
        <f>SUM('Gl MO'!$B93:M93)</f>
        <v>79695</v>
      </c>
    </row>
    <row r="94" spans="1:13" x14ac:dyDescent="0.25">
      <c r="A94" s="18" t="s">
        <v>88</v>
      </c>
      <c r="B94" s="23">
        <f>SUM('Gl MO'!$B94:B94)</f>
        <v>0</v>
      </c>
      <c r="C94" s="23">
        <f>SUM('Gl MO'!$B94:C94)</f>
        <v>0</v>
      </c>
      <c r="D94" s="23">
        <f>SUM('Gl MO'!$B94:D94)</f>
        <v>0</v>
      </c>
      <c r="E94" s="23">
        <f>SUM('Gl MO'!$B94:E94)</f>
        <v>0</v>
      </c>
      <c r="F94" s="23">
        <f>SUM('Gl MO'!$B94:F94)</f>
        <v>0</v>
      </c>
      <c r="G94" s="23">
        <f>SUM('Gl MO'!$B94:G94)</f>
        <v>0</v>
      </c>
      <c r="H94" s="23">
        <f>SUM('Gl MO'!$B94:H94)</f>
        <v>0</v>
      </c>
      <c r="I94" s="23">
        <f>SUM('Gl MO'!$B94:I94)</f>
        <v>0</v>
      </c>
      <c r="J94" s="23">
        <f>SUM('Gl MO'!$B94:J94)</f>
        <v>0</v>
      </c>
      <c r="K94" s="23">
        <f>SUM('Gl MO'!$B94:K94)</f>
        <v>0</v>
      </c>
      <c r="L94" s="23">
        <f>SUM('Gl MO'!$B94:L94)</f>
        <v>0</v>
      </c>
      <c r="M94" s="23">
        <f>SUM('Gl MO'!$B94:M94)</f>
        <v>0</v>
      </c>
    </row>
    <row r="95" spans="1:13" x14ac:dyDescent="0.25">
      <c r="A95" s="18" t="s">
        <v>89</v>
      </c>
      <c r="B95" s="23">
        <f>SUM('Gl MO'!$B95:B95)</f>
        <v>0</v>
      </c>
      <c r="C95" s="23">
        <f>SUM('Gl MO'!$B95:C95)</f>
        <v>0</v>
      </c>
      <c r="D95" s="23">
        <f>SUM('Gl MO'!$B95:D95)</f>
        <v>0</v>
      </c>
      <c r="E95" s="23">
        <f>SUM('Gl MO'!$B95:E95)</f>
        <v>0</v>
      </c>
      <c r="F95" s="23">
        <f>SUM('Gl MO'!$B95:F95)</f>
        <v>0</v>
      </c>
      <c r="G95" s="23">
        <f>SUM('Gl MO'!$B95:G95)</f>
        <v>0</v>
      </c>
      <c r="H95" s="23">
        <f>SUM('Gl MO'!$B95:H95)</f>
        <v>0</v>
      </c>
      <c r="I95" s="23">
        <f>SUM('Gl MO'!$B95:I95)</f>
        <v>0</v>
      </c>
      <c r="J95" s="23">
        <f>SUM('Gl MO'!$B95:J95)</f>
        <v>0</v>
      </c>
      <c r="K95" s="23">
        <f>SUM('Gl MO'!$B95:K95)</f>
        <v>0</v>
      </c>
      <c r="L95" s="23">
        <f>SUM('Gl MO'!$B95:L95)</f>
        <v>0</v>
      </c>
      <c r="M95" s="23">
        <f>SUM('Gl MO'!$B95:M95)</f>
        <v>0</v>
      </c>
    </row>
    <row r="96" spans="1:13" x14ac:dyDescent="0.25">
      <c r="A96" s="18" t="s">
        <v>90</v>
      </c>
      <c r="B96" s="23">
        <f>SUM('Gl MO'!$B96:B96)</f>
        <v>0</v>
      </c>
      <c r="C96" s="23">
        <f>SUM('Gl MO'!$B96:C96)</f>
        <v>0</v>
      </c>
      <c r="D96" s="23">
        <f>SUM('Gl MO'!$B96:D96)</f>
        <v>0</v>
      </c>
      <c r="E96" s="23">
        <f>SUM('Gl MO'!$B96:E96)</f>
        <v>0</v>
      </c>
      <c r="F96" s="23">
        <f>SUM('Gl MO'!$B96:F96)</f>
        <v>0</v>
      </c>
      <c r="G96" s="23">
        <f>SUM('Gl MO'!$B96:G96)</f>
        <v>0</v>
      </c>
      <c r="H96" s="23">
        <f>SUM('Gl MO'!$B96:H96)</f>
        <v>0</v>
      </c>
      <c r="I96" s="23">
        <f>SUM('Gl MO'!$B96:I96)</f>
        <v>0</v>
      </c>
      <c r="J96" s="23">
        <f>SUM('Gl MO'!$B96:J96)</f>
        <v>0</v>
      </c>
      <c r="K96" s="23">
        <f>SUM('Gl MO'!$B96:K96)</f>
        <v>0</v>
      </c>
      <c r="L96" s="23">
        <f>SUM('Gl MO'!$B96:L96)</f>
        <v>0</v>
      </c>
      <c r="M96" s="23">
        <f>SUM('Gl MO'!$B96:M96)</f>
        <v>0</v>
      </c>
    </row>
    <row r="97" spans="1:13" x14ac:dyDescent="0.25">
      <c r="A97" s="18" t="s">
        <v>46</v>
      </c>
      <c r="B97" s="23">
        <f>SUM('Gl MO'!$B97:B97)</f>
        <v>0</v>
      </c>
      <c r="C97" s="23">
        <f>SUM('Gl MO'!$B97:C97)</f>
        <v>0</v>
      </c>
      <c r="D97" s="23">
        <f>SUM('Gl MO'!$B97:D97)</f>
        <v>0</v>
      </c>
      <c r="E97" s="23">
        <f>SUM('Gl MO'!$B97:E97)</f>
        <v>0</v>
      </c>
      <c r="F97" s="23">
        <f>SUM('Gl MO'!$B97:F97)</f>
        <v>0</v>
      </c>
      <c r="G97" s="23">
        <f>SUM('Gl MO'!$B97:G97)</f>
        <v>225</v>
      </c>
      <c r="H97" s="23">
        <f>SUM('Gl MO'!$B97:H97)</f>
        <v>449</v>
      </c>
      <c r="I97" s="23">
        <f>SUM('Gl MO'!$B97:I97)</f>
        <v>674</v>
      </c>
      <c r="J97" s="23">
        <f>SUM('Gl MO'!$B97:J97)</f>
        <v>899</v>
      </c>
      <c r="K97" s="23">
        <f>SUM('Gl MO'!$B97:K97)</f>
        <v>1797</v>
      </c>
      <c r="L97" s="23">
        <f>SUM('Gl MO'!$B97:L97)</f>
        <v>2022</v>
      </c>
      <c r="M97" s="23">
        <f>SUM('Gl MO'!$B97:M97)</f>
        <v>2246</v>
      </c>
    </row>
    <row r="98" spans="1:13" x14ac:dyDescent="0.25">
      <c r="A98" s="18" t="s">
        <v>47</v>
      </c>
      <c r="B98" s="23">
        <f>SUM('Gl MO'!$B98:B98)</f>
        <v>0</v>
      </c>
      <c r="C98" s="23">
        <f>SUM('Gl MO'!$B98:C98)</f>
        <v>0</v>
      </c>
      <c r="D98" s="23">
        <f>SUM('Gl MO'!$B98:D98)</f>
        <v>0</v>
      </c>
      <c r="E98" s="23">
        <f>SUM('Gl MO'!$B98:E98)</f>
        <v>0</v>
      </c>
      <c r="F98" s="23">
        <f>SUM('Gl MO'!$B98:F98)</f>
        <v>0</v>
      </c>
      <c r="G98" s="23">
        <f>SUM('Gl MO'!$B98:G98)</f>
        <v>1193</v>
      </c>
      <c r="H98" s="23">
        <f>SUM('Gl MO'!$B98:H98)</f>
        <v>2386</v>
      </c>
      <c r="I98" s="23">
        <f>SUM('Gl MO'!$B98:I98)</f>
        <v>3579</v>
      </c>
      <c r="J98" s="23">
        <f>SUM('Gl MO'!$B98:J98)</f>
        <v>4772</v>
      </c>
      <c r="K98" s="23">
        <f>SUM('Gl MO'!$B98:K98)</f>
        <v>9543</v>
      </c>
      <c r="L98" s="23">
        <f>SUM('Gl MO'!$B98:L98)</f>
        <v>10736</v>
      </c>
      <c r="M98" s="23">
        <f>SUM('Gl MO'!$B98:M98)</f>
        <v>11929</v>
      </c>
    </row>
    <row r="99" spans="1:13" x14ac:dyDescent="0.25">
      <c r="A99" s="18" t="s">
        <v>91</v>
      </c>
      <c r="B99" s="23">
        <f>SUM('Gl MO'!$B99:B99)</f>
        <v>0</v>
      </c>
      <c r="C99" s="23">
        <f>SUM('Gl MO'!$B99:C99)</f>
        <v>0</v>
      </c>
      <c r="D99" s="23">
        <f>SUM('Gl MO'!$B99:D99)</f>
        <v>0</v>
      </c>
      <c r="E99" s="23">
        <f>SUM('Gl MO'!$B99:E99)</f>
        <v>0</v>
      </c>
      <c r="F99" s="23">
        <f>SUM('Gl MO'!$B99:F99)</f>
        <v>0</v>
      </c>
      <c r="G99" s="23">
        <f>SUM('Gl MO'!$B99:G99)</f>
        <v>0</v>
      </c>
      <c r="H99" s="23">
        <f>SUM('Gl MO'!$B99:H99)</f>
        <v>0</v>
      </c>
      <c r="I99" s="23">
        <f>SUM('Gl MO'!$B99:I99)</f>
        <v>0</v>
      </c>
      <c r="J99" s="23">
        <f>SUM('Gl MO'!$B99:J99)</f>
        <v>0</v>
      </c>
      <c r="K99" s="23">
        <f>SUM('Gl MO'!$B99:K99)</f>
        <v>0</v>
      </c>
      <c r="L99" s="23">
        <f>SUM('Gl MO'!$B99:L99)</f>
        <v>0</v>
      </c>
      <c r="M99" s="23">
        <f>SUM('Gl MO'!$B99:M99)</f>
        <v>0</v>
      </c>
    </row>
    <row r="100" spans="1:13" x14ac:dyDescent="0.25">
      <c r="A100" s="18" t="s">
        <v>48</v>
      </c>
      <c r="B100" s="23">
        <f>SUM('Gl MO'!$B100:B100)</f>
        <v>0</v>
      </c>
      <c r="C100" s="23">
        <f>SUM('Gl MO'!$B100:C100)</f>
        <v>0</v>
      </c>
      <c r="D100" s="23">
        <f>SUM('Gl MO'!$B100:D100)</f>
        <v>0</v>
      </c>
      <c r="E100" s="23">
        <f>SUM('Gl MO'!$B100:E100)</f>
        <v>0</v>
      </c>
      <c r="F100" s="23">
        <f>SUM('Gl MO'!$B100:F100)</f>
        <v>0</v>
      </c>
      <c r="G100" s="23">
        <f>SUM('Gl MO'!$B100:G100)</f>
        <v>466</v>
      </c>
      <c r="H100" s="23">
        <f>SUM('Gl MO'!$B100:H100)</f>
        <v>933</v>
      </c>
      <c r="I100" s="23">
        <f>SUM('Gl MO'!$B100:I100)</f>
        <v>1400</v>
      </c>
      <c r="J100" s="23">
        <f>SUM('Gl MO'!$B100:J100)</f>
        <v>1866</v>
      </c>
      <c r="K100" s="23">
        <f>SUM('Gl MO'!$B100:K100)</f>
        <v>3733</v>
      </c>
      <c r="L100" s="23">
        <f>SUM('Gl MO'!$B100:L100)</f>
        <v>4200</v>
      </c>
      <c r="M100" s="23">
        <f>SUM('Gl MO'!$B100:M100)</f>
        <v>4667</v>
      </c>
    </row>
    <row r="101" spans="1:13" x14ac:dyDescent="0.25">
      <c r="A101" s="18" t="s">
        <v>49</v>
      </c>
      <c r="B101" s="23">
        <f>SUM('Gl MO'!$B101:B101)</f>
        <v>0</v>
      </c>
      <c r="C101" s="23">
        <f>SUM('Gl MO'!$B101:C101)</f>
        <v>0</v>
      </c>
      <c r="D101" s="23">
        <f>SUM('Gl MO'!$B101:D101)</f>
        <v>0</v>
      </c>
      <c r="E101" s="23">
        <f>SUM('Gl MO'!$B101:E101)</f>
        <v>0</v>
      </c>
      <c r="F101" s="23">
        <f>SUM('Gl MO'!$B101:F101)</f>
        <v>0</v>
      </c>
      <c r="G101" s="23">
        <f>SUM('Gl MO'!$B101:G101)</f>
        <v>1380</v>
      </c>
      <c r="H101" s="23">
        <f>SUM('Gl MO'!$B101:H101)</f>
        <v>2759</v>
      </c>
      <c r="I101" s="23">
        <f>SUM('Gl MO'!$B101:I101)</f>
        <v>4138</v>
      </c>
      <c r="J101" s="23">
        <f>SUM('Gl MO'!$B101:J101)</f>
        <v>5517</v>
      </c>
      <c r="K101" s="23">
        <f>SUM('Gl MO'!$B101:K101)</f>
        <v>6896</v>
      </c>
      <c r="L101" s="23">
        <f>SUM('Gl MO'!$B101:L101)</f>
        <v>8275</v>
      </c>
      <c r="M101" s="23">
        <f>SUM('Gl MO'!$B101:M101)</f>
        <v>9654</v>
      </c>
    </row>
    <row r="102" spans="1:13" x14ac:dyDescent="0.25">
      <c r="A102" s="18" t="s">
        <v>50</v>
      </c>
      <c r="B102" s="23">
        <f>SUM('Gl MO'!$B102:B102)</f>
        <v>0</v>
      </c>
      <c r="C102" s="23">
        <f>SUM('Gl MO'!$B102:C102)</f>
        <v>0</v>
      </c>
      <c r="D102" s="23">
        <f>SUM('Gl MO'!$B102:D102)</f>
        <v>0</v>
      </c>
      <c r="E102" s="23">
        <f>SUM('Gl MO'!$B102:E102)</f>
        <v>0</v>
      </c>
      <c r="F102" s="23">
        <f>SUM('Gl MO'!$B102:F102)</f>
        <v>0</v>
      </c>
      <c r="G102" s="23">
        <f>SUM('Gl MO'!$B102:G102)</f>
        <v>16877</v>
      </c>
      <c r="H102" s="23">
        <f>SUM('Gl MO'!$B102:H102)</f>
        <v>33754</v>
      </c>
      <c r="I102" s="23">
        <f>SUM('Gl MO'!$B102:I102)</f>
        <v>50631</v>
      </c>
      <c r="J102" s="23">
        <f>SUM('Gl MO'!$B102:J102)</f>
        <v>67508</v>
      </c>
      <c r="K102" s="23">
        <f>SUM('Gl MO'!$B102:K102)</f>
        <v>84385</v>
      </c>
      <c r="L102" s="23">
        <f>SUM('Gl MO'!$B102:L102)</f>
        <v>101262</v>
      </c>
      <c r="M102" s="23">
        <f>SUM('Gl MO'!$B102:M102)</f>
        <v>118140</v>
      </c>
    </row>
    <row r="103" spans="1:13" x14ac:dyDescent="0.25">
      <c r="A103" s="18" t="s">
        <v>43</v>
      </c>
      <c r="B103" s="23">
        <f>SUM('Gl MO'!$B103:B103)</f>
        <v>0</v>
      </c>
      <c r="C103" s="23">
        <f>SUM('Gl MO'!$B103:C103)</f>
        <v>0</v>
      </c>
      <c r="D103" s="23">
        <f>SUM('Gl MO'!$B103:D103)</f>
        <v>0</v>
      </c>
      <c r="E103" s="23">
        <f>SUM('Gl MO'!$B103:E103)</f>
        <v>0</v>
      </c>
      <c r="F103" s="23">
        <f>SUM('Gl MO'!$B103:F103)</f>
        <v>0</v>
      </c>
      <c r="G103" s="23">
        <f>SUM('Gl MO'!$B103:G103)</f>
        <v>63436</v>
      </c>
      <c r="H103" s="23">
        <f>SUM('Gl MO'!$B103:H103)</f>
        <v>126871</v>
      </c>
      <c r="I103" s="23">
        <f>SUM('Gl MO'!$B103:I103)</f>
        <v>190307</v>
      </c>
      <c r="J103" s="23">
        <f>SUM('Gl MO'!$B103:J103)</f>
        <v>253742</v>
      </c>
      <c r="K103" s="23">
        <f>SUM('Gl MO'!$B103:K103)</f>
        <v>317177</v>
      </c>
      <c r="L103" s="23">
        <f>SUM('Gl MO'!$B103:L103)</f>
        <v>380612</v>
      </c>
      <c r="M103" s="23">
        <f>SUM('Gl MO'!$B103:M103)</f>
        <v>444047</v>
      </c>
    </row>
    <row r="104" spans="1:13" x14ac:dyDescent="0.25">
      <c r="A104" s="18" t="s">
        <v>51</v>
      </c>
      <c r="B104" s="23">
        <f>SUM('Gl MO'!$B104:B104)</f>
        <v>0</v>
      </c>
      <c r="C104" s="23">
        <f>SUM('Gl MO'!$B104:C104)</f>
        <v>0</v>
      </c>
      <c r="D104" s="23">
        <f>SUM('Gl MO'!$B104:D104)</f>
        <v>0</v>
      </c>
      <c r="E104" s="23">
        <f>SUM('Gl MO'!$B104:E104)</f>
        <v>0</v>
      </c>
      <c r="F104" s="23">
        <f>SUM('Gl MO'!$B104:F104)</f>
        <v>0</v>
      </c>
      <c r="G104" s="23">
        <f>SUM('Gl MO'!$B104:G104)</f>
        <v>1571</v>
      </c>
      <c r="H104" s="23">
        <f>SUM('Gl MO'!$B104:H104)</f>
        <v>3143</v>
      </c>
      <c r="I104" s="23">
        <f>SUM('Gl MO'!$B104:I104)</f>
        <v>4714</v>
      </c>
      <c r="J104" s="23">
        <f>SUM('Gl MO'!$B104:J104)</f>
        <v>6285</v>
      </c>
      <c r="K104" s="23">
        <f>SUM('Gl MO'!$B104:K104)</f>
        <v>7857</v>
      </c>
      <c r="L104" s="23">
        <f>SUM('Gl MO'!$B104:L104)</f>
        <v>9429</v>
      </c>
      <c r="M104" s="23">
        <f>SUM('Gl MO'!$B104:M104)</f>
        <v>11000</v>
      </c>
    </row>
    <row r="105" spans="1:13" x14ac:dyDescent="0.25">
      <c r="A105" s="18" t="s">
        <v>2</v>
      </c>
      <c r="B105" s="23">
        <f>SUM('Gl MO'!$B105:B105)</f>
        <v>0</v>
      </c>
      <c r="C105" s="23">
        <f>SUM('Gl MO'!$B105:C105)</f>
        <v>0</v>
      </c>
      <c r="D105" s="23">
        <f>SUM('Gl MO'!$B105:D105)</f>
        <v>0</v>
      </c>
      <c r="E105" s="23">
        <f>SUM('Gl MO'!$B105:E105)</f>
        <v>0</v>
      </c>
      <c r="F105" s="23">
        <f>SUM('Gl MO'!$B105:F105)</f>
        <v>0</v>
      </c>
      <c r="G105" s="23">
        <f>SUM('Gl MO'!$B105:G105)</f>
        <v>13247</v>
      </c>
      <c r="H105" s="23">
        <f>SUM('Gl MO'!$B105:H105)</f>
        <v>26494</v>
      </c>
      <c r="I105" s="23">
        <f>SUM('Gl MO'!$B105:I105)</f>
        <v>39741</v>
      </c>
      <c r="J105" s="23">
        <f>SUM('Gl MO'!$B105:J105)</f>
        <v>52988</v>
      </c>
      <c r="K105" s="23">
        <f>SUM('Gl MO'!$B105:K105)</f>
        <v>66235</v>
      </c>
      <c r="L105" s="23">
        <f>SUM('Gl MO'!$B105:L105)</f>
        <v>79482</v>
      </c>
      <c r="M105" s="23">
        <f>SUM('Gl MO'!$B105:M105)</f>
        <v>92729</v>
      </c>
    </row>
    <row r="106" spans="1:13" x14ac:dyDescent="0.25">
      <c r="A106" s="18" t="s">
        <v>92</v>
      </c>
      <c r="B106" s="23">
        <f>SUM('Gl MO'!$B106:B106)</f>
        <v>0</v>
      </c>
      <c r="C106" s="23">
        <f>SUM('Gl MO'!$B106:C106)</f>
        <v>0</v>
      </c>
      <c r="D106" s="23">
        <f>SUM('Gl MO'!$B106:D106)</f>
        <v>0</v>
      </c>
      <c r="E106" s="23">
        <f>SUM('Gl MO'!$B106:E106)</f>
        <v>0</v>
      </c>
      <c r="F106" s="23">
        <f>SUM('Gl MO'!$B106:F106)</f>
        <v>0</v>
      </c>
      <c r="G106" s="23">
        <f>SUM('Gl MO'!$B106:G106)</f>
        <v>0</v>
      </c>
      <c r="H106" s="23">
        <f>SUM('Gl MO'!$B106:H106)</f>
        <v>0</v>
      </c>
      <c r="I106" s="23">
        <f>SUM('Gl MO'!$B106:I106)</f>
        <v>0</v>
      </c>
      <c r="J106" s="23">
        <f>SUM('Gl MO'!$B106:J106)</f>
        <v>0</v>
      </c>
      <c r="K106" s="23">
        <f>SUM('Gl MO'!$B106:K106)</f>
        <v>0</v>
      </c>
      <c r="L106" s="23">
        <f>SUM('Gl MO'!$B106:L106)</f>
        <v>0</v>
      </c>
      <c r="M106" s="23">
        <f>SUM('Gl MO'!$B106:M106)</f>
        <v>0</v>
      </c>
    </row>
    <row r="107" spans="1:13" x14ac:dyDescent="0.25">
      <c r="A107" s="18" t="s">
        <v>52</v>
      </c>
      <c r="B107" s="23">
        <f>SUM('Gl MO'!$B107:B107)</f>
        <v>0</v>
      </c>
      <c r="C107" s="23">
        <f>SUM('Gl MO'!$B107:C107)</f>
        <v>0</v>
      </c>
      <c r="D107" s="23">
        <f>SUM('Gl MO'!$B107:D107)</f>
        <v>0</v>
      </c>
      <c r="E107" s="23">
        <f>SUM('Gl MO'!$B107:E107)</f>
        <v>0</v>
      </c>
      <c r="F107" s="23">
        <f>SUM('Gl MO'!$B107:F107)</f>
        <v>0</v>
      </c>
      <c r="G107" s="23">
        <f>SUM('Gl MO'!$B107:G107)</f>
        <v>44</v>
      </c>
      <c r="H107" s="23">
        <f>SUM('Gl MO'!$B107:H107)</f>
        <v>88</v>
      </c>
      <c r="I107" s="23">
        <f>SUM('Gl MO'!$B107:I107)</f>
        <v>132</v>
      </c>
      <c r="J107" s="23">
        <f>SUM('Gl MO'!$B107:J107)</f>
        <v>176</v>
      </c>
      <c r="K107" s="23">
        <f>SUM('Gl MO'!$B107:K107)</f>
        <v>350</v>
      </c>
      <c r="L107" s="23">
        <f>SUM('Gl MO'!$B107:L107)</f>
        <v>394</v>
      </c>
      <c r="M107" s="23">
        <f>SUM('Gl MO'!$B107:M107)</f>
        <v>438</v>
      </c>
    </row>
    <row r="108" spans="1:13" x14ac:dyDescent="0.25">
      <c r="A108" s="18" t="s">
        <v>53</v>
      </c>
      <c r="B108" s="23">
        <f>SUM('Gl MO'!$B108:B108)</f>
        <v>0</v>
      </c>
      <c r="C108" s="23">
        <f>SUM('Gl MO'!$B108:C108)</f>
        <v>0</v>
      </c>
      <c r="D108" s="23">
        <f>SUM('Gl MO'!$B108:D108)</f>
        <v>0</v>
      </c>
      <c r="E108" s="23">
        <f>SUM('Gl MO'!$B108:E108)</f>
        <v>0</v>
      </c>
      <c r="F108" s="23">
        <f>SUM('Gl MO'!$B108:F108)</f>
        <v>0</v>
      </c>
      <c r="G108" s="23">
        <f>SUM('Gl MO'!$B108:G108)</f>
        <v>13912</v>
      </c>
      <c r="H108" s="23">
        <f>SUM('Gl MO'!$B108:H108)</f>
        <v>27825</v>
      </c>
      <c r="I108" s="23">
        <f>SUM('Gl MO'!$B108:I108)</f>
        <v>41738</v>
      </c>
      <c r="J108" s="23">
        <f>SUM('Gl MO'!$B108:J108)</f>
        <v>55650</v>
      </c>
      <c r="K108" s="23">
        <f>SUM('Gl MO'!$B108:K108)</f>
        <v>111300</v>
      </c>
      <c r="L108" s="23">
        <f>SUM('Gl MO'!$B108:L108)</f>
        <v>125213</v>
      </c>
      <c r="M108" s="23">
        <f>SUM('Gl MO'!$B108:M108)</f>
        <v>139125</v>
      </c>
    </row>
    <row r="109" spans="1:13" x14ac:dyDescent="0.25">
      <c r="A109" s="18" t="s">
        <v>93</v>
      </c>
      <c r="B109" s="23">
        <f>SUM('Gl MO'!$B109:B109)</f>
        <v>0</v>
      </c>
      <c r="C109" s="23">
        <f>SUM('Gl MO'!$B109:C109)</f>
        <v>0</v>
      </c>
      <c r="D109" s="23">
        <f>SUM('Gl MO'!$B109:D109)</f>
        <v>0</v>
      </c>
      <c r="E109" s="23">
        <f>SUM('Gl MO'!$B109:E109)</f>
        <v>0</v>
      </c>
      <c r="F109" s="23">
        <f>SUM('Gl MO'!$B109:F109)</f>
        <v>0</v>
      </c>
      <c r="G109" s="23">
        <f>SUM('Gl MO'!$B109:G109)</f>
        <v>0</v>
      </c>
      <c r="H109" s="23">
        <f>SUM('Gl MO'!$B109:H109)</f>
        <v>0</v>
      </c>
      <c r="I109" s="23">
        <f>SUM('Gl MO'!$B109:I109)</f>
        <v>0</v>
      </c>
      <c r="J109" s="23">
        <f>SUM('Gl MO'!$B109:J109)</f>
        <v>0</v>
      </c>
      <c r="K109" s="23">
        <f>SUM('Gl MO'!$B109:K109)</f>
        <v>0</v>
      </c>
      <c r="L109" s="23">
        <f>SUM('Gl MO'!$B109:L109)</f>
        <v>0</v>
      </c>
      <c r="M109" s="23">
        <f>SUM('Gl MO'!$B109:M109)</f>
        <v>0</v>
      </c>
    </row>
    <row r="110" spans="1:13" x14ac:dyDescent="0.25">
      <c r="A110" s="18" t="s">
        <v>54</v>
      </c>
      <c r="B110" s="23">
        <f>SUM('Gl MO'!$B110:B110)</f>
        <v>0</v>
      </c>
      <c r="C110" s="23">
        <f>SUM('Gl MO'!$B110:C110)</f>
        <v>0</v>
      </c>
      <c r="D110" s="23">
        <f>SUM('Gl MO'!$B110:D110)</f>
        <v>0</v>
      </c>
      <c r="E110" s="23">
        <f>SUM('Gl MO'!$B110:E110)</f>
        <v>0</v>
      </c>
      <c r="F110" s="23">
        <f>SUM('Gl MO'!$B110:F110)</f>
        <v>0</v>
      </c>
      <c r="G110" s="23">
        <f>SUM('Gl MO'!$B110:G110)</f>
        <v>1459</v>
      </c>
      <c r="H110" s="23">
        <f>SUM('Gl MO'!$B110:H110)</f>
        <v>2917</v>
      </c>
      <c r="I110" s="23">
        <f>SUM('Gl MO'!$B110:I110)</f>
        <v>4375</v>
      </c>
      <c r="J110" s="23">
        <f>SUM('Gl MO'!$B110:J110)</f>
        <v>5834</v>
      </c>
      <c r="K110" s="23">
        <f>SUM('Gl MO'!$B110:K110)</f>
        <v>7292</v>
      </c>
      <c r="L110" s="23">
        <f>SUM('Gl MO'!$B110:L110)</f>
        <v>8750</v>
      </c>
      <c r="M110" s="23">
        <f>SUM('Gl MO'!$B110:M110)</f>
        <v>10208</v>
      </c>
    </row>
    <row r="111" spans="1:13" x14ac:dyDescent="0.25">
      <c r="A111" s="18"/>
    </row>
    <row r="112" spans="1:13" x14ac:dyDescent="0.25">
      <c r="A112" s="19" t="s">
        <v>28</v>
      </c>
      <c r="B112" s="27">
        <f>SUM('Gl MO'!$B112:B112)</f>
        <v>0</v>
      </c>
      <c r="C112" s="27">
        <f>SUM('Gl MO'!$B112:C112)</f>
        <v>0</v>
      </c>
      <c r="D112" s="27">
        <f>SUM('Gl MO'!$B112:D112)</f>
        <v>0</v>
      </c>
      <c r="E112" s="27">
        <f>SUM('Gl MO'!$B112:E112)</f>
        <v>0</v>
      </c>
      <c r="F112" s="27">
        <f>SUM('Gl MO'!$B112:F112)</f>
        <v>0</v>
      </c>
      <c r="G112" s="27">
        <f>SUM('Gl MO'!$B112:G112)</f>
        <v>123751</v>
      </c>
      <c r="H112" s="27">
        <f>SUM('Gl MO'!$B112:H112)</f>
        <v>247502</v>
      </c>
      <c r="I112" s="27">
        <f>SUM('Gl MO'!$B112:I112)</f>
        <v>371253</v>
      </c>
      <c r="J112" s="27">
        <f>SUM('Gl MO'!$B112:J112)</f>
        <v>495004</v>
      </c>
      <c r="K112" s="27">
        <f>SUM('Gl MO'!$B112:K112)</f>
        <v>696099</v>
      </c>
      <c r="L112" s="27">
        <f>SUM('Gl MO'!$B112:L112)</f>
        <v>819850</v>
      </c>
      <c r="M112" s="27">
        <f>SUM('Gl MO'!$B112:M112)</f>
        <v>943601</v>
      </c>
    </row>
    <row r="113" spans="1:13" x14ac:dyDescent="0.25">
      <c r="A113" s="19"/>
      <c r="B113" s="26"/>
      <c r="C113" s="26"/>
      <c r="D113" s="26"/>
      <c r="E113" s="26"/>
      <c r="F113" s="26"/>
      <c r="G113" s="26"/>
      <c r="H113" s="26"/>
      <c r="I113" s="26"/>
      <c r="J113" s="26"/>
      <c r="K113" s="26"/>
      <c r="L113" s="26"/>
      <c r="M113" s="26"/>
    </row>
    <row r="114" spans="1:13" x14ac:dyDescent="0.25">
      <c r="A114" s="17" t="s">
        <v>29</v>
      </c>
      <c r="B114" s="25">
        <f>SUM('Gl MO'!$B114:B114)</f>
        <v>0</v>
      </c>
      <c r="C114" s="25">
        <f>SUM('Gl MO'!$B114:C114)</f>
        <v>0</v>
      </c>
      <c r="D114" s="25">
        <f>SUM('Gl MO'!$B114:D114)</f>
        <v>0</v>
      </c>
      <c r="E114" s="25">
        <f>SUM('Gl MO'!$B114:E114)</f>
        <v>0</v>
      </c>
      <c r="F114" s="25">
        <f>SUM('Gl MO'!$B114:F114)</f>
        <v>0</v>
      </c>
      <c r="G114" s="25">
        <f>SUM('Gl MO'!$B114:G114)</f>
        <v>16666.666666666668</v>
      </c>
      <c r="H114" s="25">
        <f>SUM('Gl MO'!$B114:H114)</f>
        <v>33333.333333333336</v>
      </c>
      <c r="I114" s="25">
        <f>SUM('Gl MO'!$B114:I114)</f>
        <v>50000</v>
      </c>
      <c r="J114" s="25">
        <f>SUM('Gl MO'!$B114:J114)</f>
        <v>66666.666666666672</v>
      </c>
      <c r="K114" s="25">
        <f>SUM('Gl MO'!$B114:K114)</f>
        <v>83333.333333333343</v>
      </c>
      <c r="L114" s="25">
        <f>SUM('Gl MO'!$B114:L114)</f>
        <v>100000.00000000001</v>
      </c>
      <c r="M114" s="25">
        <f>SUM('Gl MO'!$B114:M114)</f>
        <v>116666.66666666669</v>
      </c>
    </row>
    <row r="115" spans="1:13" x14ac:dyDescent="0.25">
      <c r="A115" s="17"/>
    </row>
    <row r="116" spans="1:13" x14ac:dyDescent="0.25">
      <c r="A116" s="17" t="s">
        <v>30</v>
      </c>
      <c r="B116" s="25">
        <f>SUM('Gl MO'!$B116:B116)</f>
        <v>0</v>
      </c>
      <c r="C116" s="25">
        <f>SUM('Gl MO'!$B116:C116)</f>
        <v>0</v>
      </c>
      <c r="D116" s="25">
        <f>SUM('Gl MO'!$B116:D116)</f>
        <v>0</v>
      </c>
      <c r="E116" s="25">
        <f>SUM('Gl MO'!$B116:E116)</f>
        <v>0</v>
      </c>
      <c r="F116" s="25">
        <f>SUM('Gl MO'!$B116:F116)</f>
        <v>0</v>
      </c>
      <c r="G116" s="25">
        <f>SUM('Gl MO'!$B116:G116)</f>
        <v>85714</v>
      </c>
      <c r="H116" s="25">
        <f>SUM('Gl MO'!$B116:H116)</f>
        <v>171428</v>
      </c>
      <c r="I116" s="25">
        <f>SUM('Gl MO'!$B116:I116)</f>
        <v>257142</v>
      </c>
      <c r="J116" s="25">
        <f>SUM('Gl MO'!$B116:J116)</f>
        <v>342856</v>
      </c>
      <c r="K116" s="25">
        <f>SUM('Gl MO'!$B116:K116)</f>
        <v>428570</v>
      </c>
      <c r="L116" s="25">
        <f>SUM('Gl MO'!$B116:L116)</f>
        <v>514285</v>
      </c>
      <c r="M116" s="25">
        <f>SUM('Gl MO'!$B116:M116)</f>
        <v>600000</v>
      </c>
    </row>
    <row r="117" spans="1:13" x14ac:dyDescent="0.25">
      <c r="A117" s="17"/>
    </row>
    <row r="118" spans="1:13" ht="13.8" thickBot="1" x14ac:dyDescent="0.3">
      <c r="A118" s="4" t="s">
        <v>16</v>
      </c>
      <c r="B118" s="24">
        <f>SUM('Gl MO'!$B118:B118)</f>
        <v>0</v>
      </c>
      <c r="C118" s="24">
        <f>SUM('Gl MO'!$B118:C118)</f>
        <v>0</v>
      </c>
      <c r="D118" s="24">
        <f>SUM('Gl MO'!$B118:D118)</f>
        <v>0</v>
      </c>
      <c r="E118" s="24">
        <f>SUM('Gl MO'!$B118:E118)</f>
        <v>0</v>
      </c>
      <c r="F118" s="24">
        <f>SUM('Gl MO'!$B118:F118)</f>
        <v>0</v>
      </c>
      <c r="G118" s="24">
        <f>SUM('Gl MO'!$B118:G118)</f>
        <v>226131.66666666666</v>
      </c>
      <c r="H118" s="24">
        <f>SUM('Gl MO'!$B118:H118)</f>
        <v>452263.33333333331</v>
      </c>
      <c r="I118" s="24">
        <f>SUM('Gl MO'!$B118:I118)</f>
        <v>678395</v>
      </c>
      <c r="J118" s="24">
        <f>SUM('Gl MO'!$B118:J118)</f>
        <v>904526.66666666663</v>
      </c>
      <c r="K118" s="24">
        <f>SUM('Gl MO'!$B118:K118)</f>
        <v>1208002.3333333333</v>
      </c>
      <c r="L118" s="24">
        <f>SUM('Gl MO'!$B118:L118)</f>
        <v>1434135</v>
      </c>
      <c r="M118" s="24">
        <f>SUM('Gl MO'!$B118:M118)</f>
        <v>1660267.6666666667</v>
      </c>
    </row>
    <row r="119" spans="1:13" x14ac:dyDescent="0.25">
      <c r="A119" s="1"/>
    </row>
    <row r="120" spans="1:13" x14ac:dyDescent="0.25">
      <c r="A120" s="1" t="s">
        <v>11</v>
      </c>
    </row>
    <row r="121" spans="1:13" x14ac:dyDescent="0.25">
      <c r="A121" s="3" t="s">
        <v>0</v>
      </c>
      <c r="B121" s="23">
        <f>SUM('Gl MO'!$B121:B121)</f>
        <v>0</v>
      </c>
      <c r="C121" s="23">
        <f>SUM('Gl MO'!$B121:C121)</f>
        <v>0</v>
      </c>
      <c r="D121" s="23">
        <f>SUM('Gl MO'!$B121:D121)</f>
        <v>0</v>
      </c>
      <c r="E121" s="23">
        <f>SUM('Gl MO'!$B121:E121)</f>
        <v>0</v>
      </c>
      <c r="F121" s="23">
        <f>SUM('Gl MO'!$B121:F121)</f>
        <v>0</v>
      </c>
      <c r="G121" s="23">
        <f>SUM('Gl MO'!$B121:G121)</f>
        <v>17240.5</v>
      </c>
      <c r="H121" s="23">
        <f>SUM('Gl MO'!$B121:H121)</f>
        <v>34481</v>
      </c>
      <c r="I121" s="23">
        <f>SUM('Gl MO'!$B121:I121)</f>
        <v>51722.5</v>
      </c>
      <c r="J121" s="23">
        <f>SUM('Gl MO'!$B121:J121)</f>
        <v>68963</v>
      </c>
      <c r="K121" s="23">
        <f>SUM('Gl MO'!$B121:K121)</f>
        <v>86204.5</v>
      </c>
      <c r="L121" s="23">
        <f>SUM('Gl MO'!$B121:L121)</f>
        <v>103446</v>
      </c>
      <c r="M121" s="23">
        <f>SUM('Gl MO'!$B121:M121)</f>
        <v>120686.5</v>
      </c>
    </row>
    <row r="122" spans="1:13" x14ac:dyDescent="0.25">
      <c r="A122" s="3" t="s">
        <v>1</v>
      </c>
      <c r="B122" s="23">
        <f>SUM('Gl MO'!$B122:B122)</f>
        <v>0</v>
      </c>
      <c r="C122" s="23">
        <f>SUM('Gl MO'!$B122:C122)</f>
        <v>0</v>
      </c>
      <c r="D122" s="23">
        <f>SUM('Gl MO'!$B122:D122)</f>
        <v>0</v>
      </c>
      <c r="E122" s="23">
        <f>SUM('Gl MO'!$B122:E122)</f>
        <v>0</v>
      </c>
      <c r="F122" s="23">
        <f>SUM('Gl MO'!$B122:F122)</f>
        <v>0</v>
      </c>
      <c r="G122" s="23">
        <f>SUM('Gl MO'!$B122:G122)</f>
        <v>17254.166666666668</v>
      </c>
      <c r="H122" s="23">
        <f>SUM('Gl MO'!$B122:H122)</f>
        <v>34508.333333333336</v>
      </c>
      <c r="I122" s="23">
        <f>SUM('Gl MO'!$B122:I122)</f>
        <v>51762.5</v>
      </c>
      <c r="J122" s="23">
        <f>SUM('Gl MO'!$B122:J122)</f>
        <v>69016.666666666672</v>
      </c>
      <c r="K122" s="23">
        <f>SUM('Gl MO'!$B122:K122)</f>
        <v>86270.833333333343</v>
      </c>
      <c r="L122" s="23">
        <f>SUM('Gl MO'!$B122:L122)</f>
        <v>103525.00000000001</v>
      </c>
      <c r="M122" s="23">
        <f>SUM('Gl MO'!$B122:M122)</f>
        <v>120779.16666666669</v>
      </c>
    </row>
    <row r="123" spans="1:13" x14ac:dyDescent="0.25">
      <c r="A123" s="3" t="s">
        <v>3</v>
      </c>
      <c r="B123" s="23">
        <f>SUM('Gl MO'!$B123:B123)</f>
        <v>0</v>
      </c>
      <c r="C123" s="23">
        <f>SUM('Gl MO'!$B123:C123)</f>
        <v>0</v>
      </c>
      <c r="D123" s="23">
        <f>SUM('Gl MO'!$B123:D123)</f>
        <v>0</v>
      </c>
      <c r="E123" s="23">
        <f>SUM('Gl MO'!$B123:E123)</f>
        <v>0</v>
      </c>
      <c r="F123" s="23">
        <f>SUM('Gl MO'!$B123:F123)</f>
        <v>0</v>
      </c>
      <c r="G123" s="23">
        <f>SUM('Gl MO'!$B123:G123)</f>
        <v>7038.333333333333</v>
      </c>
      <c r="H123" s="23">
        <f>SUM('Gl MO'!$B123:H123)</f>
        <v>14076.666666666666</v>
      </c>
      <c r="I123" s="23">
        <f>SUM('Gl MO'!$B123:I123)</f>
        <v>21115</v>
      </c>
      <c r="J123" s="23">
        <f>SUM('Gl MO'!$B123:J123)</f>
        <v>28153.333333333332</v>
      </c>
      <c r="K123" s="23">
        <f>SUM('Gl MO'!$B123:K123)</f>
        <v>35191.666666666664</v>
      </c>
      <c r="L123" s="23">
        <f>SUM('Gl MO'!$B123:L123)</f>
        <v>42230</v>
      </c>
      <c r="M123" s="23">
        <f>SUM('Gl MO'!$B123:M123)</f>
        <v>49268.333333333336</v>
      </c>
    </row>
    <row r="124" spans="1:13" x14ac:dyDescent="0.25">
      <c r="A124" s="3" t="s">
        <v>4</v>
      </c>
      <c r="B124" s="23">
        <f>SUM('Gl MO'!$B124:B124)</f>
        <v>0</v>
      </c>
      <c r="C124" s="23">
        <f>SUM('Gl MO'!$B124:C124)</f>
        <v>0</v>
      </c>
      <c r="D124" s="23">
        <f>SUM('Gl MO'!$B124:D124)</f>
        <v>0</v>
      </c>
      <c r="E124" s="23">
        <f>SUM('Gl MO'!$B124:E124)</f>
        <v>0</v>
      </c>
      <c r="F124" s="23">
        <f>SUM('Gl MO'!$B124:F124)</f>
        <v>0</v>
      </c>
      <c r="G124" s="23">
        <f>SUM('Gl MO'!$B124:G124)</f>
        <v>2575</v>
      </c>
      <c r="H124" s="23">
        <f>SUM('Gl MO'!$B124:H124)</f>
        <v>5150</v>
      </c>
      <c r="I124" s="23">
        <f>SUM('Gl MO'!$B124:I124)</f>
        <v>7725</v>
      </c>
      <c r="J124" s="23">
        <f>SUM('Gl MO'!$B124:J124)</f>
        <v>10300</v>
      </c>
      <c r="K124" s="23">
        <f>SUM('Gl MO'!$B124:K124)</f>
        <v>12875</v>
      </c>
      <c r="L124" s="23">
        <f>SUM('Gl MO'!$B124:L124)</f>
        <v>15450</v>
      </c>
      <c r="M124" s="23">
        <f>SUM('Gl MO'!$B124:M124)</f>
        <v>18025</v>
      </c>
    </row>
    <row r="125" spans="1:13" x14ac:dyDescent="0.25">
      <c r="A125" s="3" t="s">
        <v>5</v>
      </c>
      <c r="B125" s="23">
        <f>SUM('Gl MO'!$B125:B125)</f>
        <v>0</v>
      </c>
      <c r="C125" s="23">
        <f>SUM('Gl MO'!$B125:C125)</f>
        <v>0</v>
      </c>
      <c r="D125" s="23">
        <f>SUM('Gl MO'!$B125:D125)</f>
        <v>0</v>
      </c>
      <c r="E125" s="23">
        <f>SUM('Gl MO'!$B125:E125)</f>
        <v>0</v>
      </c>
      <c r="F125" s="23">
        <f>SUM('Gl MO'!$B125:F125)</f>
        <v>0</v>
      </c>
      <c r="G125" s="23">
        <f>SUM('Gl MO'!$B125:G125)</f>
        <v>0</v>
      </c>
      <c r="H125" s="23">
        <f>SUM('Gl MO'!$B125:H125)</f>
        <v>0</v>
      </c>
      <c r="I125" s="23">
        <f>SUM('Gl MO'!$B125:I125)</f>
        <v>0</v>
      </c>
      <c r="J125" s="23">
        <f>SUM('Gl MO'!$B125:J125)</f>
        <v>0</v>
      </c>
      <c r="K125" s="23">
        <f>SUM('Gl MO'!$B125:K125)</f>
        <v>0</v>
      </c>
      <c r="L125" s="23">
        <f>SUM('Gl MO'!$B125:L125)</f>
        <v>0</v>
      </c>
      <c r="M125" s="23">
        <f>SUM('Gl MO'!$B125:M125)</f>
        <v>0</v>
      </c>
    </row>
    <row r="126" spans="1:13" x14ac:dyDescent="0.25">
      <c r="A126" s="3" t="s">
        <v>14</v>
      </c>
      <c r="B126" s="23">
        <f>SUM('Gl MO'!$B126:B126)</f>
        <v>0</v>
      </c>
      <c r="C126" s="23">
        <f>SUM('Gl MO'!$B126:C126)</f>
        <v>0</v>
      </c>
      <c r="D126" s="23">
        <f>SUM('Gl MO'!$B126:D126)</f>
        <v>0</v>
      </c>
      <c r="E126" s="23">
        <f>SUM('Gl MO'!$B126:E126)</f>
        <v>0</v>
      </c>
      <c r="F126" s="23">
        <f>SUM('Gl MO'!$B126:F126)</f>
        <v>0</v>
      </c>
      <c r="G126" s="23">
        <f>SUM('Gl MO'!$B126:G126)</f>
        <v>0</v>
      </c>
      <c r="H126" s="23">
        <f>SUM('Gl MO'!$B126:H126)</f>
        <v>0</v>
      </c>
      <c r="I126" s="23">
        <f>SUM('Gl MO'!$B126:I126)</f>
        <v>0</v>
      </c>
      <c r="J126" s="23">
        <f>SUM('Gl MO'!$B126:J126)</f>
        <v>0</v>
      </c>
      <c r="K126" s="23">
        <f>SUM('Gl MO'!$B126:K126)</f>
        <v>0</v>
      </c>
      <c r="L126" s="23">
        <f>SUM('Gl MO'!$B126:L126)</f>
        <v>0</v>
      </c>
      <c r="M126" s="23">
        <f>SUM('Gl MO'!$B126:M126)</f>
        <v>0</v>
      </c>
    </row>
    <row r="127" spans="1:13" x14ac:dyDescent="0.25">
      <c r="A127" s="3"/>
      <c r="B127" s="23">
        <f>SUM('Gl MO'!$B127:B127)</f>
        <v>0</v>
      </c>
      <c r="C127" s="23">
        <f>SUM('Gl MO'!$B127:C127)</f>
        <v>0</v>
      </c>
      <c r="D127" s="23">
        <f>SUM('Gl MO'!$B127:D127)</f>
        <v>0</v>
      </c>
      <c r="E127" s="23">
        <f>SUM('Gl MO'!$B127:E127)</f>
        <v>0</v>
      </c>
      <c r="F127" s="23">
        <f>SUM('Gl MO'!$B127:F127)</f>
        <v>0</v>
      </c>
      <c r="G127" s="23">
        <f>SUM('Gl MO'!$B127:G127)</f>
        <v>0</v>
      </c>
      <c r="H127" s="23">
        <f>SUM('Gl MO'!$B127:H127)</f>
        <v>0</v>
      </c>
      <c r="I127" s="23">
        <f>SUM('Gl MO'!$B127:I127)</f>
        <v>0</v>
      </c>
      <c r="J127" s="23">
        <f>SUM('Gl MO'!$B127:J127)</f>
        <v>0</v>
      </c>
      <c r="K127" s="23">
        <f>SUM('Gl MO'!$B127:K127)</f>
        <v>0</v>
      </c>
      <c r="L127" s="23">
        <f>SUM('Gl MO'!$B127:L127)</f>
        <v>0</v>
      </c>
      <c r="M127" s="23">
        <f>SUM('Gl MO'!$B127:M127)</f>
        <v>0</v>
      </c>
    </row>
    <row r="128" spans="1:13" ht="13.8" thickBot="1" x14ac:dyDescent="0.3">
      <c r="A128" s="4" t="s">
        <v>15</v>
      </c>
      <c r="B128" s="28">
        <f>SUM('Gl MO'!$B128:B128)</f>
        <v>0</v>
      </c>
      <c r="C128" s="28">
        <f>SUM('Gl MO'!$B128:C128)</f>
        <v>0</v>
      </c>
      <c r="D128" s="28">
        <f>SUM('Gl MO'!$B128:D128)</f>
        <v>0</v>
      </c>
      <c r="E128" s="28">
        <f>SUM('Gl MO'!$B128:E128)</f>
        <v>0</v>
      </c>
      <c r="F128" s="28">
        <f>SUM('Gl MO'!$B128:F128)</f>
        <v>0</v>
      </c>
      <c r="G128" s="28">
        <f>SUM('Gl MO'!$B128:G128)</f>
        <v>44108.000000000007</v>
      </c>
      <c r="H128" s="28">
        <f>SUM('Gl MO'!$B128:H128)</f>
        <v>88216.000000000015</v>
      </c>
      <c r="I128" s="28">
        <f>SUM('Gl MO'!$B128:I128)</f>
        <v>132325.00000000003</v>
      </c>
      <c r="J128" s="28">
        <f>SUM('Gl MO'!$B128:J128)</f>
        <v>176433.00000000003</v>
      </c>
      <c r="K128" s="28">
        <f>SUM('Gl MO'!$B128:K128)</f>
        <v>220542.00000000003</v>
      </c>
      <c r="L128" s="28">
        <f>SUM('Gl MO'!$B128:L128)</f>
        <v>264651.00000000006</v>
      </c>
      <c r="M128" s="28">
        <f>SUM('Gl MO'!$B128:M128)</f>
        <v>308759.00000000006</v>
      </c>
    </row>
    <row r="129" spans="1:13" x14ac:dyDescent="0.25">
      <c r="A129" s="3"/>
    </row>
    <row r="130" spans="1:13" x14ac:dyDescent="0.25">
      <c r="A130" s="1" t="s">
        <v>12</v>
      </c>
    </row>
    <row r="131" spans="1:13" x14ac:dyDescent="0.25">
      <c r="A131" s="3" t="s">
        <v>6</v>
      </c>
      <c r="B131" s="23">
        <f>SUM('Gl MO'!$B131:B131)</f>
        <v>0</v>
      </c>
      <c r="C131" s="23">
        <f>SUM('Gl MO'!$B131:C131)</f>
        <v>0</v>
      </c>
      <c r="D131" s="23">
        <f>SUM('Gl MO'!$B131:D131)</f>
        <v>0</v>
      </c>
      <c r="E131" s="23">
        <f>SUM('Gl MO'!$B131:E131)</f>
        <v>0</v>
      </c>
      <c r="F131" s="23">
        <f>SUM('Gl MO'!$B131:F131)</f>
        <v>0</v>
      </c>
      <c r="G131" s="23">
        <f>SUM('Gl MO'!$B131:G131)</f>
        <v>0</v>
      </c>
      <c r="H131" s="23">
        <f>SUM('Gl MO'!$B131:H131)</f>
        <v>0</v>
      </c>
      <c r="I131" s="23">
        <f>SUM('Gl MO'!$B131:I131)</f>
        <v>0</v>
      </c>
      <c r="J131" s="23">
        <f>SUM('Gl MO'!$B131:J131)</f>
        <v>0</v>
      </c>
      <c r="K131" s="23">
        <f>SUM('Gl MO'!$B131:K131)</f>
        <v>0</v>
      </c>
      <c r="L131" s="23">
        <f>SUM('Gl MO'!$B131:L131)</f>
        <v>0</v>
      </c>
      <c r="M131" s="23">
        <f>SUM('Gl MO'!$B131:M131)</f>
        <v>0</v>
      </c>
    </row>
    <row r="132" spans="1:13" x14ac:dyDescent="0.25">
      <c r="A132" s="3" t="s">
        <v>7</v>
      </c>
      <c r="B132" s="23">
        <f>SUM('Gl MO'!$B132:B132)</f>
        <v>0</v>
      </c>
      <c r="C132" s="23">
        <f>SUM('Gl MO'!$B132:C132)</f>
        <v>0</v>
      </c>
      <c r="D132" s="23">
        <f>SUM('Gl MO'!$B132:D132)</f>
        <v>0</v>
      </c>
      <c r="E132" s="23">
        <f>SUM('Gl MO'!$B132:E132)</f>
        <v>0</v>
      </c>
      <c r="F132" s="23">
        <f>SUM('Gl MO'!$B132:F132)</f>
        <v>0</v>
      </c>
      <c r="G132" s="23">
        <f>SUM('Gl MO'!$B132:G132)</f>
        <v>902997</v>
      </c>
      <c r="H132" s="23">
        <f>SUM('Gl MO'!$B132:H132)</f>
        <v>1774430</v>
      </c>
      <c r="I132" s="23">
        <f>SUM('Gl MO'!$B132:I132)</f>
        <v>2614739</v>
      </c>
      <c r="J132" s="23">
        <f>SUM('Gl MO'!$B132:J132)</f>
        <v>3452882</v>
      </c>
      <c r="K132" s="23">
        <f>SUM('Gl MO'!$B132:K132)</f>
        <v>4294629</v>
      </c>
      <c r="L132" s="23">
        <f>SUM('Gl MO'!$B132:L132)</f>
        <v>5140978</v>
      </c>
      <c r="M132" s="23">
        <f>SUM('Gl MO'!$B132:M132)</f>
        <v>5991964</v>
      </c>
    </row>
    <row r="133" spans="1:13" x14ac:dyDescent="0.25">
      <c r="A133" s="3" t="s">
        <v>8</v>
      </c>
      <c r="B133" s="23">
        <f>SUM('Gl MO'!$B133:B133)</f>
        <v>0</v>
      </c>
      <c r="C133" s="23">
        <f>SUM('Gl MO'!$B133:C133)</f>
        <v>0</v>
      </c>
      <c r="D133" s="23">
        <f>SUM('Gl MO'!$B133:D133)</f>
        <v>0</v>
      </c>
      <c r="E133" s="23">
        <f>SUM('Gl MO'!$B133:E133)</f>
        <v>0</v>
      </c>
      <c r="F133" s="23">
        <f>SUM('Gl MO'!$B133:F133)</f>
        <v>0</v>
      </c>
      <c r="G133" s="23">
        <f>SUM('Gl MO'!$B133:G133)</f>
        <v>0</v>
      </c>
      <c r="H133" s="23">
        <f>SUM('Gl MO'!$B133:H133)</f>
        <v>430833.33333333331</v>
      </c>
      <c r="I133" s="23">
        <f>SUM('Gl MO'!$B133:I133)</f>
        <v>861666.66666666663</v>
      </c>
      <c r="J133" s="23">
        <f>SUM('Gl MO'!$B133:J133)</f>
        <v>1292500</v>
      </c>
      <c r="K133" s="23">
        <f>SUM('Gl MO'!$B133:K133)</f>
        <v>1723333.3333333333</v>
      </c>
      <c r="L133" s="23">
        <f>SUM('Gl MO'!$B133:L133)</f>
        <v>2154166.6666666665</v>
      </c>
      <c r="M133" s="23">
        <f>SUM('Gl MO'!$B133:M133)</f>
        <v>2585000</v>
      </c>
    </row>
    <row r="134" spans="1:13" x14ac:dyDescent="0.25">
      <c r="A134" s="3"/>
      <c r="B134" s="23">
        <f>SUM('Gl MO'!$B134:B134)</f>
        <v>0</v>
      </c>
      <c r="C134" s="23">
        <f>SUM('Gl MO'!$B134:C134)</f>
        <v>0</v>
      </c>
      <c r="D134" s="23">
        <f>SUM('Gl MO'!$B134:D134)</f>
        <v>0</v>
      </c>
      <c r="E134" s="23">
        <f>SUM('Gl MO'!$B134:E134)</f>
        <v>0</v>
      </c>
      <c r="F134" s="23">
        <f>SUM('Gl MO'!$B134:F134)</f>
        <v>0</v>
      </c>
      <c r="G134" s="23">
        <f>SUM('Gl MO'!$B134:G134)</f>
        <v>0</v>
      </c>
      <c r="H134" s="23">
        <f>SUM('Gl MO'!$B134:H134)</f>
        <v>0</v>
      </c>
      <c r="I134" s="23">
        <f>SUM('Gl MO'!$B134:I134)</f>
        <v>0</v>
      </c>
      <c r="J134" s="23">
        <f>SUM('Gl MO'!$B134:J134)</f>
        <v>0</v>
      </c>
      <c r="K134" s="23">
        <f>SUM('Gl MO'!$B134:K134)</f>
        <v>0</v>
      </c>
      <c r="L134" s="23">
        <f>SUM('Gl MO'!$B134:L134)</f>
        <v>0</v>
      </c>
      <c r="M134" s="23">
        <f>SUM('Gl MO'!$B134:M134)</f>
        <v>0</v>
      </c>
    </row>
    <row r="135" spans="1:13" ht="13.8" thickBot="1" x14ac:dyDescent="0.3">
      <c r="A135" s="4" t="s">
        <v>17</v>
      </c>
      <c r="B135" s="28">
        <f>SUM('Gl MO'!$B135:B135)</f>
        <v>0</v>
      </c>
      <c r="C135" s="28">
        <f>SUM('Gl MO'!$B135:C135)</f>
        <v>0</v>
      </c>
      <c r="D135" s="28">
        <f>SUM('Gl MO'!$B135:D135)</f>
        <v>0</v>
      </c>
      <c r="E135" s="28">
        <f>SUM('Gl MO'!$B135:E135)</f>
        <v>0</v>
      </c>
      <c r="F135" s="28">
        <f>SUM('Gl MO'!$B135:F135)</f>
        <v>0</v>
      </c>
      <c r="G135" s="28">
        <f>SUM('Gl MO'!$B135:G135)</f>
        <v>902997</v>
      </c>
      <c r="H135" s="28">
        <f>SUM('Gl MO'!$B135:H135)</f>
        <v>2205263.333333333</v>
      </c>
      <c r="I135" s="28">
        <f>SUM('Gl MO'!$B135:I135)</f>
        <v>3476405.666666666</v>
      </c>
      <c r="J135" s="28">
        <f>SUM('Gl MO'!$B135:J135)</f>
        <v>4745381.9999999991</v>
      </c>
      <c r="K135" s="28">
        <f>SUM('Gl MO'!$B135:K135)</f>
        <v>6017962.3333333321</v>
      </c>
      <c r="L135" s="28">
        <f>SUM('Gl MO'!$B135:L135)</f>
        <v>7295144.6666666651</v>
      </c>
      <c r="M135" s="28">
        <f>SUM('Gl MO'!$B135:M135)</f>
        <v>8576963.9999999981</v>
      </c>
    </row>
    <row r="137" spans="1:13" ht="13.8" thickBot="1" x14ac:dyDescent="0.3">
      <c r="A137" s="1" t="s">
        <v>13</v>
      </c>
      <c r="B137" s="29">
        <f>SUM('Gl MO'!$B137:B137)</f>
        <v>166397</v>
      </c>
      <c r="C137" s="29">
        <f>SUM('Gl MO'!$B137:C137)</f>
        <v>346249</v>
      </c>
      <c r="D137" s="29">
        <f>SUM('Gl MO'!$B137:D137)</f>
        <v>545606</v>
      </c>
      <c r="E137" s="29">
        <f>SUM('Gl MO'!$B137:E137)</f>
        <v>698463</v>
      </c>
      <c r="F137" s="29">
        <f>SUM('Gl MO'!$B137:F137)</f>
        <v>814208</v>
      </c>
      <c r="G137" s="29">
        <f>SUM('Gl MO'!$B137:G137)</f>
        <v>2018277.6666666667</v>
      </c>
      <c r="H137" s="29">
        <f>SUM('Gl MO'!$B137:H137)</f>
        <v>3590783.666666667</v>
      </c>
      <c r="I137" s="29">
        <f>SUM('Gl MO'!$B137:I137)</f>
        <v>5132166.666666667</v>
      </c>
      <c r="J137" s="29">
        <f>SUM('Gl MO'!$B137:J137)</f>
        <v>6671382.666666667</v>
      </c>
      <c r="K137" s="29">
        <f>SUM('Gl MO'!$B137:K137)</f>
        <v>8291547.666666667</v>
      </c>
      <c r="L137" s="29">
        <f>SUM('Gl MO'!$B137:L137)</f>
        <v>9838971.6666666679</v>
      </c>
      <c r="M137" s="29">
        <f>SUM('Gl MO'!$B137:M137)</f>
        <v>11391031.666666668</v>
      </c>
    </row>
    <row r="138" spans="1:13" ht="13.8" thickTop="1" x14ac:dyDescent="0.25"/>
    <row r="141" spans="1:13" ht="15.6" x14ac:dyDescent="0.3">
      <c r="A141" s="41" t="str">
        <f>+A1</f>
        <v>GENCO - Gleason</v>
      </c>
      <c r="B141" s="41"/>
      <c r="C141" s="41"/>
      <c r="D141" s="41"/>
      <c r="E141" s="41"/>
      <c r="F141" s="41"/>
      <c r="G141" s="41"/>
      <c r="H141" s="41"/>
      <c r="I141" s="41"/>
      <c r="J141" s="41"/>
      <c r="K141" s="41"/>
      <c r="L141" s="41"/>
      <c r="M141" s="41"/>
    </row>
    <row r="142" spans="1:13" ht="15.6" x14ac:dyDescent="0.3">
      <c r="A142" s="41" t="str">
        <f>+A2</f>
        <v>Expense Analysis Summary</v>
      </c>
      <c r="B142" s="41"/>
      <c r="C142" s="41"/>
      <c r="D142" s="41"/>
      <c r="E142" s="41"/>
      <c r="F142" s="41"/>
      <c r="G142" s="41"/>
      <c r="H142" s="41"/>
      <c r="I142" s="41"/>
      <c r="J142" s="41"/>
      <c r="K142" s="41"/>
      <c r="L142" s="41"/>
      <c r="M142" s="41"/>
    </row>
    <row r="143" spans="1:13" ht="15.6" x14ac:dyDescent="0.3">
      <c r="A143" s="42" t="s">
        <v>61</v>
      </c>
      <c r="B143" s="42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</row>
    <row r="144" spans="1:13" ht="15.6" x14ac:dyDescent="0.3">
      <c r="A144" s="43">
        <f>+A4</f>
        <v>36616</v>
      </c>
      <c r="B144" s="43"/>
      <c r="C144" s="43"/>
      <c r="D144" s="43"/>
      <c r="E144" s="43"/>
      <c r="F144" s="43"/>
      <c r="G144" s="43"/>
      <c r="H144" s="43"/>
      <c r="I144" s="43"/>
      <c r="J144" s="43"/>
      <c r="K144" s="43"/>
      <c r="L144" s="43"/>
      <c r="M144" s="43"/>
    </row>
    <row r="145" spans="1:13" ht="15.6" x14ac:dyDescent="0.3">
      <c r="A145" s="14" t="str">
        <f ca="1">CELL("filename")</f>
        <v>H:\Genco\Valuation\06-19-00\[00 O&amp;M analysis - 0003.xls]Consol Summary</v>
      </c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</row>
    <row r="146" spans="1:13" ht="15.6" x14ac:dyDescent="0.3">
      <c r="A146" s="15">
        <f ca="1">NOW()</f>
        <v>36697.489127199071</v>
      </c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</row>
    <row r="147" spans="1:13" x14ac:dyDescent="0.25">
      <c r="B147" s="16" t="s">
        <v>60</v>
      </c>
      <c r="C147" s="16" t="s">
        <v>60</v>
      </c>
      <c r="D147" s="16" t="s">
        <v>60</v>
      </c>
      <c r="E147" s="16" t="s">
        <v>60</v>
      </c>
      <c r="F147" s="16" t="s">
        <v>60</v>
      </c>
      <c r="G147" s="16" t="s">
        <v>60</v>
      </c>
      <c r="H147" s="16" t="s">
        <v>60</v>
      </c>
      <c r="I147" s="16" t="s">
        <v>60</v>
      </c>
      <c r="J147" s="16" t="s">
        <v>60</v>
      </c>
      <c r="K147" s="16" t="s">
        <v>60</v>
      </c>
      <c r="L147" s="16" t="s">
        <v>60</v>
      </c>
      <c r="M147" s="16" t="s">
        <v>60</v>
      </c>
    </row>
    <row r="148" spans="1:13" x14ac:dyDescent="0.25">
      <c r="A148" s="10"/>
      <c r="B148" s="11">
        <v>36161</v>
      </c>
      <c r="C148" s="11">
        <v>36192</v>
      </c>
      <c r="D148" s="11">
        <v>36220</v>
      </c>
      <c r="E148" s="11">
        <v>36251</v>
      </c>
      <c r="F148" s="11">
        <v>36281</v>
      </c>
      <c r="G148" s="11">
        <v>36312</v>
      </c>
      <c r="H148" s="11">
        <v>36342</v>
      </c>
      <c r="I148" s="11">
        <v>36373</v>
      </c>
      <c r="J148" s="11">
        <v>36404</v>
      </c>
      <c r="K148" s="11">
        <v>36434</v>
      </c>
      <c r="L148" s="11">
        <v>36465</v>
      </c>
      <c r="M148" s="11">
        <v>36495</v>
      </c>
    </row>
    <row r="150" spans="1:13" ht="13.8" thickBot="1" x14ac:dyDescent="0.3">
      <c r="A150" s="1" t="s">
        <v>9</v>
      </c>
      <c r="B150" s="24">
        <f t="shared" ref="B150:M150" si="0">+B80-B10</f>
        <v>166397</v>
      </c>
      <c r="C150" s="24">
        <f t="shared" si="0"/>
        <v>253380.45</v>
      </c>
      <c r="D150" s="24">
        <f t="shared" si="0"/>
        <v>360124.45</v>
      </c>
      <c r="E150" s="24">
        <f t="shared" si="0"/>
        <v>337924.56</v>
      </c>
      <c r="F150" s="24">
        <f t="shared" si="0"/>
        <v>253669.56000000006</v>
      </c>
      <c r="G150" s="24">
        <f t="shared" si="0"/>
        <v>0</v>
      </c>
      <c r="H150" s="24">
        <f t="shared" si="0"/>
        <v>0</v>
      </c>
      <c r="I150" s="24">
        <f t="shared" si="0"/>
        <v>0</v>
      </c>
      <c r="J150" s="24">
        <f t="shared" si="0"/>
        <v>0</v>
      </c>
      <c r="K150" s="24">
        <f t="shared" si="0"/>
        <v>0</v>
      </c>
      <c r="L150" s="24">
        <f t="shared" si="0"/>
        <v>0</v>
      </c>
      <c r="M150" s="24">
        <f t="shared" si="0"/>
        <v>0</v>
      </c>
    </row>
    <row r="152" spans="1:13" x14ac:dyDescent="0.25">
      <c r="A152" s="1" t="s">
        <v>10</v>
      </c>
    </row>
    <row r="153" spans="1:13" x14ac:dyDescent="0.25">
      <c r="A153" s="17" t="s">
        <v>55</v>
      </c>
    </row>
    <row r="154" spans="1:13" x14ac:dyDescent="0.25">
      <c r="A154" s="18" t="s">
        <v>80</v>
      </c>
      <c r="B154" s="23">
        <f t="shared" ref="B154:M154" si="1">+B84-B14</f>
        <v>0</v>
      </c>
      <c r="C154" s="23">
        <f t="shared" si="1"/>
        <v>0</v>
      </c>
      <c r="D154" s="23">
        <f t="shared" si="1"/>
        <v>0</v>
      </c>
      <c r="E154" s="23">
        <f t="shared" si="1"/>
        <v>0</v>
      </c>
      <c r="F154" s="23">
        <f t="shared" si="1"/>
        <v>0</v>
      </c>
      <c r="G154" s="23">
        <f t="shared" si="1"/>
        <v>0</v>
      </c>
      <c r="H154" s="23">
        <f t="shared" si="1"/>
        <v>0</v>
      </c>
      <c r="I154" s="23">
        <f t="shared" si="1"/>
        <v>0</v>
      </c>
      <c r="J154" s="23">
        <f t="shared" si="1"/>
        <v>0</v>
      </c>
      <c r="K154" s="23">
        <f t="shared" si="1"/>
        <v>0</v>
      </c>
      <c r="L154" s="23">
        <f t="shared" si="1"/>
        <v>0</v>
      </c>
      <c r="M154" s="23">
        <f t="shared" si="1"/>
        <v>0</v>
      </c>
    </row>
    <row r="155" spans="1:13" x14ac:dyDescent="0.25">
      <c r="A155" s="18" t="s">
        <v>81</v>
      </c>
      <c r="B155" s="23">
        <f t="shared" ref="B155:M155" si="2">+B85-B15</f>
        <v>0</v>
      </c>
      <c r="C155" s="23">
        <f t="shared" si="2"/>
        <v>0</v>
      </c>
      <c r="D155" s="23">
        <f t="shared" si="2"/>
        <v>0</v>
      </c>
      <c r="E155" s="23">
        <f t="shared" si="2"/>
        <v>0</v>
      </c>
      <c r="F155" s="23">
        <f t="shared" si="2"/>
        <v>0</v>
      </c>
      <c r="G155" s="23">
        <f t="shared" si="2"/>
        <v>0</v>
      </c>
      <c r="H155" s="23">
        <f t="shared" si="2"/>
        <v>0</v>
      </c>
      <c r="I155" s="23">
        <f t="shared" si="2"/>
        <v>0</v>
      </c>
      <c r="J155" s="23">
        <f t="shared" si="2"/>
        <v>0</v>
      </c>
      <c r="K155" s="23">
        <f t="shared" si="2"/>
        <v>0</v>
      </c>
      <c r="L155" s="23">
        <f t="shared" si="2"/>
        <v>0</v>
      </c>
      <c r="M155" s="23">
        <f t="shared" si="2"/>
        <v>0</v>
      </c>
    </row>
    <row r="156" spans="1:13" x14ac:dyDescent="0.25">
      <c r="A156" s="18" t="s">
        <v>82</v>
      </c>
      <c r="B156" s="23">
        <f t="shared" ref="B156:M156" si="3">+B86-B16</f>
        <v>0</v>
      </c>
      <c r="C156" s="23">
        <f t="shared" si="3"/>
        <v>0</v>
      </c>
      <c r="D156" s="23">
        <f t="shared" si="3"/>
        <v>0</v>
      </c>
      <c r="E156" s="23">
        <f t="shared" si="3"/>
        <v>0</v>
      </c>
      <c r="F156" s="23">
        <f t="shared" si="3"/>
        <v>0</v>
      </c>
      <c r="G156" s="23">
        <f t="shared" si="3"/>
        <v>0</v>
      </c>
      <c r="H156" s="23">
        <f t="shared" si="3"/>
        <v>0</v>
      </c>
      <c r="I156" s="23">
        <f t="shared" si="3"/>
        <v>0</v>
      </c>
      <c r="J156" s="23">
        <f t="shared" si="3"/>
        <v>0</v>
      </c>
      <c r="K156" s="23">
        <f t="shared" si="3"/>
        <v>0</v>
      </c>
      <c r="L156" s="23">
        <f t="shared" si="3"/>
        <v>0</v>
      </c>
      <c r="M156" s="23">
        <f t="shared" si="3"/>
        <v>0</v>
      </c>
    </row>
    <row r="157" spans="1:13" x14ac:dyDescent="0.25">
      <c r="A157" s="18" t="s">
        <v>83</v>
      </c>
      <c r="B157" s="23">
        <f t="shared" ref="B157:M157" si="4">+B87-B17</f>
        <v>0</v>
      </c>
      <c r="C157" s="23">
        <f t="shared" si="4"/>
        <v>0</v>
      </c>
      <c r="D157" s="23">
        <f t="shared" si="4"/>
        <v>0</v>
      </c>
      <c r="E157" s="23">
        <f t="shared" si="4"/>
        <v>0</v>
      </c>
      <c r="F157" s="23">
        <f t="shared" si="4"/>
        <v>0</v>
      </c>
      <c r="G157" s="23">
        <f t="shared" si="4"/>
        <v>0</v>
      </c>
      <c r="H157" s="23">
        <f t="shared" si="4"/>
        <v>0</v>
      </c>
      <c r="I157" s="23">
        <f t="shared" si="4"/>
        <v>0</v>
      </c>
      <c r="J157" s="23">
        <f t="shared" si="4"/>
        <v>0</v>
      </c>
      <c r="K157" s="23">
        <f t="shared" si="4"/>
        <v>0</v>
      </c>
      <c r="L157" s="23">
        <f t="shared" si="4"/>
        <v>0</v>
      </c>
      <c r="M157" s="23">
        <f t="shared" si="4"/>
        <v>0</v>
      </c>
    </row>
    <row r="158" spans="1:13" x14ac:dyDescent="0.25">
      <c r="A158" s="18" t="s">
        <v>84</v>
      </c>
      <c r="B158" s="23">
        <f t="shared" ref="B158:M158" si="5">+B88-B18</f>
        <v>0</v>
      </c>
      <c r="C158" s="23">
        <f t="shared" si="5"/>
        <v>0</v>
      </c>
      <c r="D158" s="23">
        <f t="shared" si="5"/>
        <v>0</v>
      </c>
      <c r="E158" s="23">
        <f t="shared" si="5"/>
        <v>0</v>
      </c>
      <c r="F158" s="23">
        <f t="shared" si="5"/>
        <v>0</v>
      </c>
      <c r="G158" s="23">
        <f t="shared" si="5"/>
        <v>0</v>
      </c>
      <c r="H158" s="23">
        <f t="shared" si="5"/>
        <v>0</v>
      </c>
      <c r="I158" s="23">
        <f t="shared" si="5"/>
        <v>0</v>
      </c>
      <c r="J158" s="23">
        <f t="shared" si="5"/>
        <v>0</v>
      </c>
      <c r="K158" s="23">
        <f t="shared" si="5"/>
        <v>0</v>
      </c>
      <c r="L158" s="23">
        <f t="shared" si="5"/>
        <v>0</v>
      </c>
      <c r="M158" s="23">
        <f t="shared" si="5"/>
        <v>0</v>
      </c>
    </row>
    <row r="159" spans="1:13" x14ac:dyDescent="0.25">
      <c r="A159" s="18" t="s">
        <v>85</v>
      </c>
      <c r="B159" s="23">
        <f t="shared" ref="B159:M159" si="6">+B89-B19</f>
        <v>0</v>
      </c>
      <c r="C159" s="23">
        <f t="shared" si="6"/>
        <v>0</v>
      </c>
      <c r="D159" s="23">
        <f t="shared" si="6"/>
        <v>0</v>
      </c>
      <c r="E159" s="23">
        <f t="shared" si="6"/>
        <v>0</v>
      </c>
      <c r="F159" s="23">
        <f t="shared" si="6"/>
        <v>0</v>
      </c>
      <c r="G159" s="23">
        <f t="shared" si="6"/>
        <v>0</v>
      </c>
      <c r="H159" s="23">
        <f t="shared" si="6"/>
        <v>0</v>
      </c>
      <c r="I159" s="23">
        <f t="shared" si="6"/>
        <v>0</v>
      </c>
      <c r="J159" s="23">
        <f t="shared" si="6"/>
        <v>0</v>
      </c>
      <c r="K159" s="23">
        <f t="shared" si="6"/>
        <v>0</v>
      </c>
      <c r="L159" s="23">
        <f t="shared" si="6"/>
        <v>0</v>
      </c>
      <c r="M159" s="23">
        <f t="shared" si="6"/>
        <v>0</v>
      </c>
    </row>
    <row r="160" spans="1:13" x14ac:dyDescent="0.25">
      <c r="A160" s="18" t="s">
        <v>44</v>
      </c>
      <c r="B160" s="23">
        <f t="shared" ref="B160:M160" si="7">+B90-B20</f>
        <v>0</v>
      </c>
      <c r="C160" s="23">
        <f t="shared" si="7"/>
        <v>0</v>
      </c>
      <c r="D160" s="23">
        <f t="shared" si="7"/>
        <v>0</v>
      </c>
      <c r="E160" s="23">
        <f t="shared" si="7"/>
        <v>0</v>
      </c>
      <c r="F160" s="23">
        <f t="shared" si="7"/>
        <v>0</v>
      </c>
      <c r="G160" s="23">
        <f t="shared" si="7"/>
        <v>0</v>
      </c>
      <c r="H160" s="23">
        <f t="shared" si="7"/>
        <v>0</v>
      </c>
      <c r="I160" s="23">
        <f t="shared" si="7"/>
        <v>0</v>
      </c>
      <c r="J160" s="23">
        <f t="shared" si="7"/>
        <v>0</v>
      </c>
      <c r="K160" s="23">
        <f t="shared" si="7"/>
        <v>0</v>
      </c>
      <c r="L160" s="23">
        <f t="shared" si="7"/>
        <v>0</v>
      </c>
      <c r="M160" s="23">
        <f t="shared" si="7"/>
        <v>0</v>
      </c>
    </row>
    <row r="161" spans="1:13" x14ac:dyDescent="0.25">
      <c r="A161" s="18" t="s">
        <v>86</v>
      </c>
      <c r="B161" s="23">
        <f t="shared" ref="B161:M161" si="8">+B91-B21</f>
        <v>0</v>
      </c>
      <c r="C161" s="23">
        <f t="shared" si="8"/>
        <v>0</v>
      </c>
      <c r="D161" s="23">
        <f t="shared" si="8"/>
        <v>0</v>
      </c>
      <c r="E161" s="23">
        <f t="shared" si="8"/>
        <v>0</v>
      </c>
      <c r="F161" s="23">
        <f t="shared" si="8"/>
        <v>0</v>
      </c>
      <c r="G161" s="23">
        <f t="shared" si="8"/>
        <v>0</v>
      </c>
      <c r="H161" s="23">
        <f t="shared" si="8"/>
        <v>0</v>
      </c>
      <c r="I161" s="23">
        <f t="shared" si="8"/>
        <v>0</v>
      </c>
      <c r="J161" s="23">
        <f t="shared" si="8"/>
        <v>0</v>
      </c>
      <c r="K161" s="23">
        <f t="shared" si="8"/>
        <v>0</v>
      </c>
      <c r="L161" s="23">
        <f t="shared" si="8"/>
        <v>0</v>
      </c>
      <c r="M161" s="23">
        <f t="shared" si="8"/>
        <v>0</v>
      </c>
    </row>
    <row r="162" spans="1:13" x14ac:dyDescent="0.25">
      <c r="A162" s="18" t="s">
        <v>87</v>
      </c>
      <c r="B162" s="23">
        <f t="shared" ref="B162:M162" si="9">+B92-B22</f>
        <v>0</v>
      </c>
      <c r="C162" s="23">
        <f t="shared" si="9"/>
        <v>0</v>
      </c>
      <c r="D162" s="23">
        <f t="shared" si="9"/>
        <v>0</v>
      </c>
      <c r="E162" s="23">
        <f t="shared" si="9"/>
        <v>0</v>
      </c>
      <c r="F162" s="23">
        <f t="shared" si="9"/>
        <v>0</v>
      </c>
      <c r="G162" s="23">
        <f t="shared" si="9"/>
        <v>0</v>
      </c>
      <c r="H162" s="23">
        <f t="shared" si="9"/>
        <v>0</v>
      </c>
      <c r="I162" s="23">
        <f t="shared" si="9"/>
        <v>0</v>
      </c>
      <c r="J162" s="23">
        <f t="shared" si="9"/>
        <v>0</v>
      </c>
      <c r="K162" s="23">
        <f t="shared" si="9"/>
        <v>0</v>
      </c>
      <c r="L162" s="23">
        <f t="shared" si="9"/>
        <v>0</v>
      </c>
      <c r="M162" s="23">
        <f t="shared" si="9"/>
        <v>0</v>
      </c>
    </row>
    <row r="163" spans="1:13" x14ac:dyDescent="0.25">
      <c r="A163" s="18" t="s">
        <v>45</v>
      </c>
      <c r="B163" s="23">
        <f t="shared" ref="B163:M163" si="10">+B93-B23</f>
        <v>0</v>
      </c>
      <c r="C163" s="23">
        <f t="shared" si="10"/>
        <v>0</v>
      </c>
      <c r="D163" s="23">
        <f t="shared" si="10"/>
        <v>0</v>
      </c>
      <c r="E163" s="23">
        <f t="shared" si="10"/>
        <v>0</v>
      </c>
      <c r="F163" s="23">
        <f t="shared" si="10"/>
        <v>0</v>
      </c>
      <c r="G163" s="23">
        <f t="shared" si="10"/>
        <v>0</v>
      </c>
      <c r="H163" s="23">
        <f t="shared" si="10"/>
        <v>0</v>
      </c>
      <c r="I163" s="23">
        <f t="shared" si="10"/>
        <v>0</v>
      </c>
      <c r="J163" s="23">
        <f t="shared" si="10"/>
        <v>0</v>
      </c>
      <c r="K163" s="23">
        <f t="shared" si="10"/>
        <v>0</v>
      </c>
      <c r="L163" s="23">
        <f t="shared" si="10"/>
        <v>0</v>
      </c>
      <c r="M163" s="23">
        <f t="shared" si="10"/>
        <v>0</v>
      </c>
    </row>
    <row r="164" spans="1:13" x14ac:dyDescent="0.25">
      <c r="A164" s="18" t="s">
        <v>88</v>
      </c>
      <c r="B164" s="23">
        <f t="shared" ref="B164:M164" si="11">+B94-B24</f>
        <v>0</v>
      </c>
      <c r="C164" s="23">
        <f t="shared" si="11"/>
        <v>0</v>
      </c>
      <c r="D164" s="23">
        <f t="shared" si="11"/>
        <v>0</v>
      </c>
      <c r="E164" s="23">
        <f t="shared" si="11"/>
        <v>0</v>
      </c>
      <c r="F164" s="23">
        <f t="shared" si="11"/>
        <v>0</v>
      </c>
      <c r="G164" s="23">
        <f t="shared" si="11"/>
        <v>0</v>
      </c>
      <c r="H164" s="23">
        <f t="shared" si="11"/>
        <v>0</v>
      </c>
      <c r="I164" s="23">
        <f t="shared" si="11"/>
        <v>0</v>
      </c>
      <c r="J164" s="23">
        <f t="shared" si="11"/>
        <v>0</v>
      </c>
      <c r="K164" s="23">
        <f t="shared" si="11"/>
        <v>0</v>
      </c>
      <c r="L164" s="23">
        <f t="shared" si="11"/>
        <v>0</v>
      </c>
      <c r="M164" s="23">
        <f t="shared" si="11"/>
        <v>0</v>
      </c>
    </row>
    <row r="165" spans="1:13" x14ac:dyDescent="0.25">
      <c r="A165" s="18" t="s">
        <v>89</v>
      </c>
      <c r="B165" s="23">
        <f t="shared" ref="B165:M165" si="12">+B95-B25</f>
        <v>0</v>
      </c>
      <c r="C165" s="23">
        <f t="shared" si="12"/>
        <v>0</v>
      </c>
      <c r="D165" s="23">
        <f t="shared" si="12"/>
        <v>0</v>
      </c>
      <c r="E165" s="23">
        <f t="shared" si="12"/>
        <v>0</v>
      </c>
      <c r="F165" s="23">
        <f t="shared" si="12"/>
        <v>0</v>
      </c>
      <c r="G165" s="23">
        <f t="shared" si="12"/>
        <v>0</v>
      </c>
      <c r="H165" s="23">
        <f t="shared" si="12"/>
        <v>0</v>
      </c>
      <c r="I165" s="23">
        <f t="shared" si="12"/>
        <v>0</v>
      </c>
      <c r="J165" s="23">
        <f t="shared" si="12"/>
        <v>0</v>
      </c>
      <c r="K165" s="23">
        <f t="shared" si="12"/>
        <v>0</v>
      </c>
      <c r="L165" s="23">
        <f t="shared" si="12"/>
        <v>0</v>
      </c>
      <c r="M165" s="23">
        <f t="shared" si="12"/>
        <v>0</v>
      </c>
    </row>
    <row r="166" spans="1:13" x14ac:dyDescent="0.25">
      <c r="A166" s="18" t="s">
        <v>90</v>
      </c>
      <c r="B166" s="23">
        <f t="shared" ref="B166:M166" si="13">+B96-B26</f>
        <v>0</v>
      </c>
      <c r="C166" s="23">
        <f t="shared" si="13"/>
        <v>0</v>
      </c>
      <c r="D166" s="23">
        <f t="shared" si="13"/>
        <v>0</v>
      </c>
      <c r="E166" s="23">
        <f t="shared" si="13"/>
        <v>0</v>
      </c>
      <c r="F166" s="23">
        <f t="shared" si="13"/>
        <v>0</v>
      </c>
      <c r="G166" s="23">
        <f t="shared" si="13"/>
        <v>0</v>
      </c>
      <c r="H166" s="23">
        <f t="shared" si="13"/>
        <v>0</v>
      </c>
      <c r="I166" s="23">
        <f t="shared" si="13"/>
        <v>0</v>
      </c>
      <c r="J166" s="23">
        <f t="shared" si="13"/>
        <v>0</v>
      </c>
      <c r="K166" s="23">
        <f t="shared" si="13"/>
        <v>0</v>
      </c>
      <c r="L166" s="23">
        <f t="shared" si="13"/>
        <v>0</v>
      </c>
      <c r="M166" s="23">
        <f t="shared" si="13"/>
        <v>0</v>
      </c>
    </row>
    <row r="167" spans="1:13" x14ac:dyDescent="0.25">
      <c r="A167" s="18" t="s">
        <v>46</v>
      </c>
      <c r="B167" s="23">
        <f t="shared" ref="B167:M167" si="14">+B97-B27</f>
        <v>0</v>
      </c>
      <c r="C167" s="23">
        <f t="shared" si="14"/>
        <v>0</v>
      </c>
      <c r="D167" s="23">
        <f t="shared" si="14"/>
        <v>0</v>
      </c>
      <c r="E167" s="23">
        <f t="shared" si="14"/>
        <v>0</v>
      </c>
      <c r="F167" s="23">
        <f t="shared" si="14"/>
        <v>0</v>
      </c>
      <c r="G167" s="23">
        <f t="shared" si="14"/>
        <v>0</v>
      </c>
      <c r="H167" s="23">
        <f t="shared" si="14"/>
        <v>0</v>
      </c>
      <c r="I167" s="23">
        <f t="shared" si="14"/>
        <v>0</v>
      </c>
      <c r="J167" s="23">
        <f t="shared" si="14"/>
        <v>0</v>
      </c>
      <c r="K167" s="23">
        <f t="shared" si="14"/>
        <v>0</v>
      </c>
      <c r="L167" s="23">
        <f t="shared" si="14"/>
        <v>0</v>
      </c>
      <c r="M167" s="23">
        <f t="shared" si="14"/>
        <v>0</v>
      </c>
    </row>
    <row r="168" spans="1:13" x14ac:dyDescent="0.25">
      <c r="A168" s="18" t="s">
        <v>47</v>
      </c>
      <c r="B168" s="23">
        <f t="shared" ref="B168:M168" si="15">+B98-B28</f>
        <v>0</v>
      </c>
      <c r="C168" s="23">
        <f t="shared" si="15"/>
        <v>0</v>
      </c>
      <c r="D168" s="23">
        <f t="shared" si="15"/>
        <v>0</v>
      </c>
      <c r="E168" s="23">
        <f t="shared" si="15"/>
        <v>0</v>
      </c>
      <c r="F168" s="23">
        <f t="shared" si="15"/>
        <v>0</v>
      </c>
      <c r="G168" s="23">
        <f t="shared" si="15"/>
        <v>0</v>
      </c>
      <c r="H168" s="23">
        <f t="shared" si="15"/>
        <v>0</v>
      </c>
      <c r="I168" s="23">
        <f t="shared" si="15"/>
        <v>0</v>
      </c>
      <c r="J168" s="23">
        <f t="shared" si="15"/>
        <v>0</v>
      </c>
      <c r="K168" s="23">
        <f t="shared" si="15"/>
        <v>0</v>
      </c>
      <c r="L168" s="23">
        <f t="shared" si="15"/>
        <v>0</v>
      </c>
      <c r="M168" s="23">
        <f t="shared" si="15"/>
        <v>0</v>
      </c>
    </row>
    <row r="169" spans="1:13" x14ac:dyDescent="0.25">
      <c r="A169" s="18" t="s">
        <v>91</v>
      </c>
      <c r="B169" s="23">
        <f t="shared" ref="B169:M169" si="16">+B99-B29</f>
        <v>0</v>
      </c>
      <c r="C169" s="23">
        <f t="shared" si="16"/>
        <v>0</v>
      </c>
      <c r="D169" s="23">
        <f t="shared" si="16"/>
        <v>0</v>
      </c>
      <c r="E169" s="23">
        <f t="shared" si="16"/>
        <v>0</v>
      </c>
      <c r="F169" s="23">
        <f t="shared" si="16"/>
        <v>0</v>
      </c>
      <c r="G169" s="23">
        <f t="shared" si="16"/>
        <v>0</v>
      </c>
      <c r="H169" s="23">
        <f t="shared" si="16"/>
        <v>0</v>
      </c>
      <c r="I169" s="23">
        <f t="shared" si="16"/>
        <v>0</v>
      </c>
      <c r="J169" s="23">
        <f t="shared" si="16"/>
        <v>0</v>
      </c>
      <c r="K169" s="23">
        <f t="shared" si="16"/>
        <v>0</v>
      </c>
      <c r="L169" s="23">
        <f t="shared" si="16"/>
        <v>0</v>
      </c>
      <c r="M169" s="23">
        <f t="shared" si="16"/>
        <v>0</v>
      </c>
    </row>
    <row r="170" spans="1:13" x14ac:dyDescent="0.25">
      <c r="A170" s="18" t="s">
        <v>48</v>
      </c>
      <c r="B170" s="23">
        <f t="shared" ref="B170:M170" si="17">+B100-B30</f>
        <v>0</v>
      </c>
      <c r="C170" s="23">
        <f t="shared" si="17"/>
        <v>0</v>
      </c>
      <c r="D170" s="23">
        <f t="shared" si="17"/>
        <v>0</v>
      </c>
      <c r="E170" s="23">
        <f t="shared" si="17"/>
        <v>0</v>
      </c>
      <c r="F170" s="23">
        <f t="shared" si="17"/>
        <v>0</v>
      </c>
      <c r="G170" s="23">
        <f t="shared" si="17"/>
        <v>0</v>
      </c>
      <c r="H170" s="23">
        <f t="shared" si="17"/>
        <v>0</v>
      </c>
      <c r="I170" s="23">
        <f t="shared" si="17"/>
        <v>0</v>
      </c>
      <c r="J170" s="23">
        <f t="shared" si="17"/>
        <v>0</v>
      </c>
      <c r="K170" s="23">
        <f t="shared" si="17"/>
        <v>0</v>
      </c>
      <c r="L170" s="23">
        <f t="shared" si="17"/>
        <v>0</v>
      </c>
      <c r="M170" s="23">
        <f t="shared" si="17"/>
        <v>0</v>
      </c>
    </row>
    <row r="171" spans="1:13" x14ac:dyDescent="0.25">
      <c r="A171" s="18" t="s">
        <v>49</v>
      </c>
      <c r="B171" s="23">
        <f t="shared" ref="B171:M171" si="18">+B101-B31</f>
        <v>0</v>
      </c>
      <c r="C171" s="23">
        <f t="shared" si="18"/>
        <v>0</v>
      </c>
      <c r="D171" s="23">
        <f t="shared" si="18"/>
        <v>0</v>
      </c>
      <c r="E171" s="23">
        <f t="shared" si="18"/>
        <v>0</v>
      </c>
      <c r="F171" s="23">
        <f t="shared" si="18"/>
        <v>0</v>
      </c>
      <c r="G171" s="23">
        <f t="shared" si="18"/>
        <v>0</v>
      </c>
      <c r="H171" s="23">
        <f t="shared" si="18"/>
        <v>0</v>
      </c>
      <c r="I171" s="23">
        <f t="shared" si="18"/>
        <v>0</v>
      </c>
      <c r="J171" s="23">
        <f t="shared" si="18"/>
        <v>0</v>
      </c>
      <c r="K171" s="23">
        <f t="shared" si="18"/>
        <v>0</v>
      </c>
      <c r="L171" s="23">
        <f t="shared" si="18"/>
        <v>0</v>
      </c>
      <c r="M171" s="23">
        <f t="shared" si="18"/>
        <v>0</v>
      </c>
    </row>
    <row r="172" spans="1:13" x14ac:dyDescent="0.25">
      <c r="A172" s="18" t="s">
        <v>50</v>
      </c>
      <c r="B172" s="23">
        <f t="shared" ref="B172:M172" si="19">+B102-B32</f>
        <v>0</v>
      </c>
      <c r="C172" s="23">
        <f t="shared" si="19"/>
        <v>0</v>
      </c>
      <c r="D172" s="23">
        <f t="shared" si="19"/>
        <v>0</v>
      </c>
      <c r="E172" s="23">
        <f t="shared" si="19"/>
        <v>0</v>
      </c>
      <c r="F172" s="23">
        <f t="shared" si="19"/>
        <v>0</v>
      </c>
      <c r="G172" s="23">
        <f t="shared" si="19"/>
        <v>0</v>
      </c>
      <c r="H172" s="23">
        <f t="shared" si="19"/>
        <v>0</v>
      </c>
      <c r="I172" s="23">
        <f t="shared" si="19"/>
        <v>0</v>
      </c>
      <c r="J172" s="23">
        <f t="shared" si="19"/>
        <v>0</v>
      </c>
      <c r="K172" s="23">
        <f t="shared" si="19"/>
        <v>0</v>
      </c>
      <c r="L172" s="23">
        <f t="shared" si="19"/>
        <v>0</v>
      </c>
      <c r="M172" s="23">
        <f t="shared" si="19"/>
        <v>0</v>
      </c>
    </row>
    <row r="173" spans="1:13" x14ac:dyDescent="0.25">
      <c r="A173" s="18" t="s">
        <v>43</v>
      </c>
      <c r="B173" s="23">
        <f t="shared" ref="B173:M173" si="20">+B103-B33</f>
        <v>0</v>
      </c>
      <c r="C173" s="23">
        <f t="shared" si="20"/>
        <v>0</v>
      </c>
      <c r="D173" s="23">
        <f t="shared" si="20"/>
        <v>0</v>
      </c>
      <c r="E173" s="23">
        <f t="shared" si="20"/>
        <v>0</v>
      </c>
      <c r="F173" s="23">
        <f t="shared" si="20"/>
        <v>0</v>
      </c>
      <c r="G173" s="23">
        <f t="shared" si="20"/>
        <v>0</v>
      </c>
      <c r="H173" s="23">
        <f t="shared" si="20"/>
        <v>0</v>
      </c>
      <c r="I173" s="23">
        <f t="shared" si="20"/>
        <v>0</v>
      </c>
      <c r="J173" s="23">
        <f t="shared" si="20"/>
        <v>0</v>
      </c>
      <c r="K173" s="23">
        <f t="shared" si="20"/>
        <v>0</v>
      </c>
      <c r="L173" s="23">
        <f t="shared" si="20"/>
        <v>0</v>
      </c>
      <c r="M173" s="23">
        <f t="shared" si="20"/>
        <v>0</v>
      </c>
    </row>
    <row r="174" spans="1:13" x14ac:dyDescent="0.25">
      <c r="A174" s="18" t="s">
        <v>51</v>
      </c>
      <c r="B174" s="23">
        <f t="shared" ref="B174:M174" si="21">+B104-B34</f>
        <v>0</v>
      </c>
      <c r="C174" s="23">
        <f t="shared" si="21"/>
        <v>0</v>
      </c>
      <c r="D174" s="23">
        <f t="shared" si="21"/>
        <v>0</v>
      </c>
      <c r="E174" s="23">
        <f t="shared" si="21"/>
        <v>0</v>
      </c>
      <c r="F174" s="23">
        <f t="shared" si="21"/>
        <v>0</v>
      </c>
      <c r="G174" s="23">
        <f t="shared" si="21"/>
        <v>0</v>
      </c>
      <c r="H174" s="23">
        <f t="shared" si="21"/>
        <v>0</v>
      </c>
      <c r="I174" s="23">
        <f t="shared" si="21"/>
        <v>0</v>
      </c>
      <c r="J174" s="23">
        <f t="shared" si="21"/>
        <v>0</v>
      </c>
      <c r="K174" s="23">
        <f t="shared" si="21"/>
        <v>0</v>
      </c>
      <c r="L174" s="23">
        <f t="shared" si="21"/>
        <v>0</v>
      </c>
      <c r="M174" s="23">
        <f t="shared" si="21"/>
        <v>0</v>
      </c>
    </row>
    <row r="175" spans="1:13" x14ac:dyDescent="0.25">
      <c r="A175" s="18" t="s">
        <v>2</v>
      </c>
      <c r="B175" s="23">
        <f t="shared" ref="B175:M175" si="22">+B105-B35</f>
        <v>0</v>
      </c>
      <c r="C175" s="23">
        <f t="shared" si="22"/>
        <v>0</v>
      </c>
      <c r="D175" s="23">
        <f t="shared" si="22"/>
        <v>0</v>
      </c>
      <c r="E175" s="23">
        <f t="shared" si="22"/>
        <v>0</v>
      </c>
      <c r="F175" s="23">
        <f t="shared" si="22"/>
        <v>0</v>
      </c>
      <c r="G175" s="23">
        <f t="shared" si="22"/>
        <v>0</v>
      </c>
      <c r="H175" s="23">
        <f t="shared" si="22"/>
        <v>0</v>
      </c>
      <c r="I175" s="23">
        <f t="shared" si="22"/>
        <v>0</v>
      </c>
      <c r="J175" s="23">
        <f t="shared" si="22"/>
        <v>0</v>
      </c>
      <c r="K175" s="23">
        <f t="shared" si="22"/>
        <v>0</v>
      </c>
      <c r="L175" s="23">
        <f t="shared" si="22"/>
        <v>0</v>
      </c>
      <c r="M175" s="23">
        <f t="shared" si="22"/>
        <v>0</v>
      </c>
    </row>
    <row r="176" spans="1:13" x14ac:dyDescent="0.25">
      <c r="A176" s="18" t="s">
        <v>92</v>
      </c>
      <c r="B176" s="23">
        <f t="shared" ref="B176:M176" si="23">+B106-B36</f>
        <v>0</v>
      </c>
      <c r="C176" s="23">
        <f t="shared" si="23"/>
        <v>0</v>
      </c>
      <c r="D176" s="23">
        <f t="shared" si="23"/>
        <v>0</v>
      </c>
      <c r="E176" s="23">
        <f t="shared" si="23"/>
        <v>0</v>
      </c>
      <c r="F176" s="23">
        <f t="shared" si="23"/>
        <v>0</v>
      </c>
      <c r="G176" s="23">
        <f t="shared" si="23"/>
        <v>0</v>
      </c>
      <c r="H176" s="23">
        <f t="shared" si="23"/>
        <v>0</v>
      </c>
      <c r="I176" s="23">
        <f t="shared" si="23"/>
        <v>0</v>
      </c>
      <c r="J176" s="23">
        <f t="shared" si="23"/>
        <v>0</v>
      </c>
      <c r="K176" s="23">
        <f t="shared" si="23"/>
        <v>0</v>
      </c>
      <c r="L176" s="23">
        <f t="shared" si="23"/>
        <v>0</v>
      </c>
      <c r="M176" s="23">
        <f t="shared" si="23"/>
        <v>0</v>
      </c>
    </row>
    <row r="177" spans="1:13" x14ac:dyDescent="0.25">
      <c r="A177" s="18" t="s">
        <v>52</v>
      </c>
      <c r="B177" s="23">
        <f t="shared" ref="B177:M177" si="24">+B107-B37</f>
        <v>0</v>
      </c>
      <c r="C177" s="23">
        <f t="shared" si="24"/>
        <v>0</v>
      </c>
      <c r="D177" s="23">
        <f t="shared" si="24"/>
        <v>0</v>
      </c>
      <c r="E177" s="23">
        <f t="shared" si="24"/>
        <v>0</v>
      </c>
      <c r="F177" s="23">
        <f t="shared" si="24"/>
        <v>0</v>
      </c>
      <c r="G177" s="23">
        <f t="shared" si="24"/>
        <v>0</v>
      </c>
      <c r="H177" s="23">
        <f t="shared" si="24"/>
        <v>0</v>
      </c>
      <c r="I177" s="23">
        <f t="shared" si="24"/>
        <v>0</v>
      </c>
      <c r="J177" s="23">
        <f t="shared" si="24"/>
        <v>0</v>
      </c>
      <c r="K177" s="23">
        <f t="shared" si="24"/>
        <v>0</v>
      </c>
      <c r="L177" s="23">
        <f t="shared" si="24"/>
        <v>0</v>
      </c>
      <c r="M177" s="23">
        <f t="shared" si="24"/>
        <v>0</v>
      </c>
    </row>
    <row r="178" spans="1:13" x14ac:dyDescent="0.25">
      <c r="A178" s="18" t="s">
        <v>53</v>
      </c>
      <c r="B178" s="23">
        <f t="shared" ref="B178:M178" si="25">+B108-B38</f>
        <v>0</v>
      </c>
      <c r="C178" s="23">
        <f t="shared" si="25"/>
        <v>0</v>
      </c>
      <c r="D178" s="23">
        <f t="shared" si="25"/>
        <v>0</v>
      </c>
      <c r="E178" s="23">
        <f t="shared" si="25"/>
        <v>0</v>
      </c>
      <c r="F178" s="23">
        <f t="shared" si="25"/>
        <v>0</v>
      </c>
      <c r="G178" s="23">
        <f t="shared" si="25"/>
        <v>0</v>
      </c>
      <c r="H178" s="23">
        <f t="shared" si="25"/>
        <v>0</v>
      </c>
      <c r="I178" s="23">
        <f t="shared" si="25"/>
        <v>0</v>
      </c>
      <c r="J178" s="23">
        <f t="shared" si="25"/>
        <v>0</v>
      </c>
      <c r="K178" s="23">
        <f t="shared" si="25"/>
        <v>0</v>
      </c>
      <c r="L178" s="23">
        <f t="shared" si="25"/>
        <v>0</v>
      </c>
      <c r="M178" s="23">
        <f t="shared" si="25"/>
        <v>0</v>
      </c>
    </row>
    <row r="179" spans="1:13" x14ac:dyDescent="0.25">
      <c r="A179" s="18" t="s">
        <v>93</v>
      </c>
      <c r="B179" s="23">
        <f t="shared" ref="B179:M179" si="26">+B109-B39</f>
        <v>0</v>
      </c>
      <c r="C179" s="23">
        <f t="shared" si="26"/>
        <v>0</v>
      </c>
      <c r="D179" s="23">
        <f t="shared" si="26"/>
        <v>0</v>
      </c>
      <c r="E179" s="23">
        <f t="shared" si="26"/>
        <v>0</v>
      </c>
      <c r="F179" s="23">
        <f t="shared" si="26"/>
        <v>0</v>
      </c>
      <c r="G179" s="23">
        <f t="shared" si="26"/>
        <v>0</v>
      </c>
      <c r="H179" s="23">
        <f t="shared" si="26"/>
        <v>0</v>
      </c>
      <c r="I179" s="23">
        <f t="shared" si="26"/>
        <v>0</v>
      </c>
      <c r="J179" s="23">
        <f t="shared" si="26"/>
        <v>0</v>
      </c>
      <c r="K179" s="23">
        <f t="shared" si="26"/>
        <v>0</v>
      </c>
      <c r="L179" s="23">
        <f t="shared" si="26"/>
        <v>0</v>
      </c>
      <c r="M179" s="23">
        <f t="shared" si="26"/>
        <v>0</v>
      </c>
    </row>
    <row r="180" spans="1:13" x14ac:dyDescent="0.25">
      <c r="A180" s="18" t="s">
        <v>54</v>
      </c>
      <c r="B180" s="23">
        <f t="shared" ref="B180:M180" si="27">+B110-B40</f>
        <v>0</v>
      </c>
      <c r="C180" s="23">
        <f t="shared" si="27"/>
        <v>0</v>
      </c>
      <c r="D180" s="23">
        <f t="shared" si="27"/>
        <v>0</v>
      </c>
      <c r="E180" s="23">
        <f t="shared" si="27"/>
        <v>0</v>
      </c>
      <c r="F180" s="23">
        <f t="shared" si="27"/>
        <v>0</v>
      </c>
      <c r="G180" s="23">
        <f t="shared" si="27"/>
        <v>0</v>
      </c>
      <c r="H180" s="23">
        <f t="shared" si="27"/>
        <v>0</v>
      </c>
      <c r="I180" s="23">
        <f t="shared" si="27"/>
        <v>0</v>
      </c>
      <c r="J180" s="23">
        <f t="shared" si="27"/>
        <v>0</v>
      </c>
      <c r="K180" s="23">
        <f t="shared" si="27"/>
        <v>0</v>
      </c>
      <c r="L180" s="23">
        <f t="shared" si="27"/>
        <v>0</v>
      </c>
      <c r="M180" s="23">
        <f t="shared" si="27"/>
        <v>0</v>
      </c>
    </row>
    <row r="181" spans="1:13" x14ac:dyDescent="0.25">
      <c r="A181" s="18"/>
    </row>
    <row r="182" spans="1:13" x14ac:dyDescent="0.25">
      <c r="A182" s="19" t="s">
        <v>28</v>
      </c>
      <c r="B182" s="27">
        <f t="shared" ref="B182:M182" si="28">SUM(B153:B181)</f>
        <v>0</v>
      </c>
      <c r="C182" s="27">
        <f t="shared" si="28"/>
        <v>0</v>
      </c>
      <c r="D182" s="27">
        <f t="shared" si="28"/>
        <v>0</v>
      </c>
      <c r="E182" s="27">
        <f t="shared" si="28"/>
        <v>0</v>
      </c>
      <c r="F182" s="27">
        <f t="shared" si="28"/>
        <v>0</v>
      </c>
      <c r="G182" s="27">
        <f t="shared" si="28"/>
        <v>0</v>
      </c>
      <c r="H182" s="27">
        <f t="shared" si="28"/>
        <v>0</v>
      </c>
      <c r="I182" s="27">
        <f t="shared" si="28"/>
        <v>0</v>
      </c>
      <c r="J182" s="27">
        <f t="shared" si="28"/>
        <v>0</v>
      </c>
      <c r="K182" s="27">
        <f t="shared" si="28"/>
        <v>0</v>
      </c>
      <c r="L182" s="27">
        <f t="shared" si="28"/>
        <v>0</v>
      </c>
      <c r="M182" s="27">
        <f t="shared" si="28"/>
        <v>0</v>
      </c>
    </row>
    <row r="183" spans="1:13" x14ac:dyDescent="0.25">
      <c r="A183" s="19"/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</row>
    <row r="184" spans="1:13" x14ac:dyDescent="0.25">
      <c r="A184" s="17" t="s">
        <v>29</v>
      </c>
      <c r="B184" s="25">
        <f t="shared" ref="B184:M184" si="29">+B114-B44</f>
        <v>0</v>
      </c>
      <c r="C184" s="25">
        <f t="shared" si="29"/>
        <v>0</v>
      </c>
      <c r="D184" s="25">
        <f t="shared" si="29"/>
        <v>0</v>
      </c>
      <c r="E184" s="25">
        <f t="shared" si="29"/>
        <v>0</v>
      </c>
      <c r="F184" s="25">
        <f t="shared" si="29"/>
        <v>0</v>
      </c>
      <c r="G184" s="25">
        <f t="shared" si="29"/>
        <v>-11904.761904761905</v>
      </c>
      <c r="H184" s="25">
        <f t="shared" si="29"/>
        <v>-23809.523809523809</v>
      </c>
      <c r="I184" s="25">
        <f t="shared" si="29"/>
        <v>-35714.28571428571</v>
      </c>
      <c r="J184" s="25">
        <f t="shared" si="29"/>
        <v>-47619.047619047618</v>
      </c>
      <c r="K184" s="25">
        <f t="shared" si="29"/>
        <v>-59523.809523809527</v>
      </c>
      <c r="L184" s="25">
        <f t="shared" si="29"/>
        <v>-71428.571428571435</v>
      </c>
      <c r="M184" s="25">
        <f t="shared" si="29"/>
        <v>-83333.333333333343</v>
      </c>
    </row>
    <row r="185" spans="1:13" x14ac:dyDescent="0.25">
      <c r="A185" s="17"/>
    </row>
    <row r="186" spans="1:13" x14ac:dyDescent="0.25">
      <c r="A186" s="17" t="s">
        <v>30</v>
      </c>
      <c r="B186" s="25">
        <f t="shared" ref="B186:M186" si="30">+B116-B46</f>
        <v>0</v>
      </c>
      <c r="C186" s="25">
        <f t="shared" si="30"/>
        <v>0</v>
      </c>
      <c r="D186" s="25">
        <f t="shared" si="30"/>
        <v>0</v>
      </c>
      <c r="E186" s="25">
        <f t="shared" si="30"/>
        <v>0</v>
      </c>
      <c r="F186" s="25">
        <f t="shared" si="30"/>
        <v>0</v>
      </c>
      <c r="G186" s="25">
        <f t="shared" si="30"/>
        <v>0</v>
      </c>
      <c r="H186" s="25">
        <f t="shared" si="30"/>
        <v>-1</v>
      </c>
      <c r="I186" s="25">
        <f t="shared" si="30"/>
        <v>-1</v>
      </c>
      <c r="J186" s="25">
        <f t="shared" si="30"/>
        <v>-1</v>
      </c>
      <c r="K186" s="25">
        <f t="shared" si="30"/>
        <v>-2</v>
      </c>
      <c r="L186" s="25">
        <f t="shared" si="30"/>
        <v>-1</v>
      </c>
      <c r="M186" s="25">
        <f t="shared" si="30"/>
        <v>0</v>
      </c>
    </row>
    <row r="187" spans="1:13" x14ac:dyDescent="0.25">
      <c r="A187" s="17"/>
    </row>
    <row r="188" spans="1:13" ht="13.8" thickBot="1" x14ac:dyDescent="0.3">
      <c r="A188" s="4" t="s">
        <v>16</v>
      </c>
      <c r="B188" s="24">
        <f t="shared" ref="B188:M188" si="31">+B182+B184+B186</f>
        <v>0</v>
      </c>
      <c r="C188" s="24">
        <f t="shared" si="31"/>
        <v>0</v>
      </c>
      <c r="D188" s="24">
        <f t="shared" si="31"/>
        <v>0</v>
      </c>
      <c r="E188" s="24">
        <f t="shared" si="31"/>
        <v>0</v>
      </c>
      <c r="F188" s="24">
        <f t="shared" si="31"/>
        <v>0</v>
      </c>
      <c r="G188" s="24">
        <f t="shared" si="31"/>
        <v>-11904.761904761905</v>
      </c>
      <c r="H188" s="24">
        <f t="shared" si="31"/>
        <v>-23810.523809523809</v>
      </c>
      <c r="I188" s="24">
        <f t="shared" si="31"/>
        <v>-35715.28571428571</v>
      </c>
      <c r="J188" s="24">
        <f t="shared" si="31"/>
        <v>-47620.047619047618</v>
      </c>
      <c r="K188" s="24">
        <f t="shared" si="31"/>
        <v>-59525.809523809527</v>
      </c>
      <c r="L188" s="24">
        <f t="shared" si="31"/>
        <v>-71429.571428571435</v>
      </c>
      <c r="M188" s="24">
        <f t="shared" si="31"/>
        <v>-83333.333333333343</v>
      </c>
    </row>
    <row r="189" spans="1:13" x14ac:dyDescent="0.25">
      <c r="A189" s="1"/>
    </row>
    <row r="190" spans="1:13" x14ac:dyDescent="0.25">
      <c r="A190" s="1" t="s">
        <v>11</v>
      </c>
    </row>
    <row r="191" spans="1:13" x14ac:dyDescent="0.25">
      <c r="A191" s="3" t="s">
        <v>0</v>
      </c>
      <c r="B191" s="23">
        <f t="shared" ref="B191:M191" si="32">+B121-B51</f>
        <v>0</v>
      </c>
      <c r="C191" s="23">
        <f t="shared" si="32"/>
        <v>0</v>
      </c>
      <c r="D191" s="23">
        <f t="shared" si="32"/>
        <v>0</v>
      </c>
      <c r="E191" s="23">
        <f t="shared" si="32"/>
        <v>0</v>
      </c>
      <c r="F191" s="23">
        <f t="shared" si="32"/>
        <v>0</v>
      </c>
      <c r="G191" s="23">
        <f t="shared" si="32"/>
        <v>0</v>
      </c>
      <c r="H191" s="23">
        <f t="shared" si="32"/>
        <v>0</v>
      </c>
      <c r="I191" s="23">
        <f t="shared" si="32"/>
        <v>0</v>
      </c>
      <c r="J191" s="23">
        <f t="shared" si="32"/>
        <v>0</v>
      </c>
      <c r="K191" s="23">
        <f t="shared" si="32"/>
        <v>0</v>
      </c>
      <c r="L191" s="23">
        <f t="shared" si="32"/>
        <v>0</v>
      </c>
      <c r="M191" s="23">
        <f t="shared" si="32"/>
        <v>0</v>
      </c>
    </row>
    <row r="192" spans="1:13" x14ac:dyDescent="0.25">
      <c r="A192" s="3" t="s">
        <v>1</v>
      </c>
      <c r="B192" s="23">
        <f t="shared" ref="B192:M192" si="33">+B122-B52</f>
        <v>0</v>
      </c>
      <c r="C192" s="23">
        <f t="shared" si="33"/>
        <v>0</v>
      </c>
      <c r="D192" s="23">
        <f t="shared" si="33"/>
        <v>0</v>
      </c>
      <c r="E192" s="23">
        <f t="shared" si="33"/>
        <v>0</v>
      </c>
      <c r="F192" s="23">
        <f t="shared" si="33"/>
        <v>0</v>
      </c>
      <c r="G192" s="23">
        <f t="shared" si="33"/>
        <v>4079.1666666666679</v>
      </c>
      <c r="H192" s="23">
        <f t="shared" si="33"/>
        <v>8158.3333333333358</v>
      </c>
      <c r="I192" s="23">
        <f t="shared" si="33"/>
        <v>12237.5</v>
      </c>
      <c r="J192" s="23">
        <f t="shared" si="33"/>
        <v>16316.666666666672</v>
      </c>
      <c r="K192" s="23">
        <f t="shared" si="33"/>
        <v>20395.833333333343</v>
      </c>
      <c r="L192" s="23">
        <f t="shared" si="33"/>
        <v>24475.000000000015</v>
      </c>
      <c r="M192" s="23">
        <f t="shared" si="33"/>
        <v>28554.166666666686</v>
      </c>
    </row>
    <row r="193" spans="1:13" x14ac:dyDescent="0.25">
      <c r="A193" s="3" t="s">
        <v>3</v>
      </c>
      <c r="B193" s="23">
        <f t="shared" ref="B193:M193" si="34">+B123-B53</f>
        <v>0</v>
      </c>
      <c r="C193" s="23">
        <f t="shared" si="34"/>
        <v>0</v>
      </c>
      <c r="D193" s="23">
        <f t="shared" si="34"/>
        <v>0</v>
      </c>
      <c r="E193" s="23">
        <f t="shared" si="34"/>
        <v>0</v>
      </c>
      <c r="F193" s="23">
        <f t="shared" si="34"/>
        <v>0</v>
      </c>
      <c r="G193" s="23">
        <f t="shared" si="34"/>
        <v>0</v>
      </c>
      <c r="H193" s="23">
        <f t="shared" si="34"/>
        <v>0</v>
      </c>
      <c r="I193" s="23">
        <f t="shared" si="34"/>
        <v>0</v>
      </c>
      <c r="J193" s="23">
        <f t="shared" si="34"/>
        <v>0</v>
      </c>
      <c r="K193" s="23">
        <f t="shared" si="34"/>
        <v>0</v>
      </c>
      <c r="L193" s="23">
        <f t="shared" si="34"/>
        <v>0</v>
      </c>
      <c r="M193" s="23">
        <f t="shared" si="34"/>
        <v>0</v>
      </c>
    </row>
    <row r="194" spans="1:13" x14ac:dyDescent="0.25">
      <c r="A194" s="3" t="s">
        <v>4</v>
      </c>
      <c r="B194" s="23">
        <f t="shared" ref="B194:M194" si="35">+B124-B54</f>
        <v>0</v>
      </c>
      <c r="C194" s="23">
        <f t="shared" si="35"/>
        <v>0</v>
      </c>
      <c r="D194" s="23">
        <f t="shared" si="35"/>
        <v>0</v>
      </c>
      <c r="E194" s="23">
        <f t="shared" si="35"/>
        <v>0</v>
      </c>
      <c r="F194" s="23">
        <f t="shared" si="35"/>
        <v>0</v>
      </c>
      <c r="G194" s="23">
        <f t="shared" si="35"/>
        <v>0</v>
      </c>
      <c r="H194" s="23">
        <f t="shared" si="35"/>
        <v>0</v>
      </c>
      <c r="I194" s="23">
        <f t="shared" si="35"/>
        <v>0</v>
      </c>
      <c r="J194" s="23">
        <f t="shared" si="35"/>
        <v>0</v>
      </c>
      <c r="K194" s="23">
        <f t="shared" si="35"/>
        <v>0</v>
      </c>
      <c r="L194" s="23">
        <f t="shared" si="35"/>
        <v>0</v>
      </c>
      <c r="M194" s="23">
        <f t="shared" si="35"/>
        <v>0</v>
      </c>
    </row>
    <row r="195" spans="1:13" x14ac:dyDescent="0.25">
      <c r="A195" s="3" t="s">
        <v>5</v>
      </c>
      <c r="B195" s="23">
        <f t="shared" ref="B195:M195" si="36">+B125-B55</f>
        <v>0</v>
      </c>
      <c r="C195" s="23">
        <f t="shared" si="36"/>
        <v>0</v>
      </c>
      <c r="D195" s="23">
        <f t="shared" si="36"/>
        <v>0</v>
      </c>
      <c r="E195" s="23">
        <f t="shared" si="36"/>
        <v>0</v>
      </c>
      <c r="F195" s="23">
        <f t="shared" si="36"/>
        <v>0</v>
      </c>
      <c r="G195" s="23">
        <f t="shared" si="36"/>
        <v>0</v>
      </c>
      <c r="H195" s="23">
        <f t="shared" si="36"/>
        <v>0</v>
      </c>
      <c r="I195" s="23">
        <f t="shared" si="36"/>
        <v>0</v>
      </c>
      <c r="J195" s="23">
        <f t="shared" si="36"/>
        <v>0</v>
      </c>
      <c r="K195" s="23">
        <f t="shared" si="36"/>
        <v>0</v>
      </c>
      <c r="L195" s="23">
        <f t="shared" si="36"/>
        <v>0</v>
      </c>
      <c r="M195" s="23">
        <f t="shared" si="36"/>
        <v>0</v>
      </c>
    </row>
    <row r="196" spans="1:13" x14ac:dyDescent="0.25">
      <c r="A196" s="3" t="s">
        <v>14</v>
      </c>
      <c r="B196" s="23">
        <f t="shared" ref="B196:M196" si="37">+B126-B56</f>
        <v>0</v>
      </c>
      <c r="C196" s="23">
        <f t="shared" si="37"/>
        <v>0</v>
      </c>
      <c r="D196" s="23">
        <f t="shared" si="37"/>
        <v>0</v>
      </c>
      <c r="E196" s="23">
        <f t="shared" si="37"/>
        <v>0</v>
      </c>
      <c r="F196" s="23">
        <f t="shared" si="37"/>
        <v>0</v>
      </c>
      <c r="G196" s="23">
        <f t="shared" si="37"/>
        <v>0</v>
      </c>
      <c r="H196" s="23">
        <f t="shared" si="37"/>
        <v>0</v>
      </c>
      <c r="I196" s="23">
        <f t="shared" si="37"/>
        <v>0</v>
      </c>
      <c r="J196" s="23">
        <f t="shared" si="37"/>
        <v>0</v>
      </c>
      <c r="K196" s="23">
        <f t="shared" si="37"/>
        <v>0</v>
      </c>
      <c r="L196" s="23">
        <f t="shared" si="37"/>
        <v>0</v>
      </c>
      <c r="M196" s="23">
        <f t="shared" si="37"/>
        <v>0</v>
      </c>
    </row>
    <row r="197" spans="1:13" x14ac:dyDescent="0.25">
      <c r="A197" s="3"/>
      <c r="B197" s="23">
        <f t="shared" ref="B197:M197" si="38">+B127-B57</f>
        <v>0</v>
      </c>
      <c r="C197" s="23">
        <f t="shared" si="38"/>
        <v>0</v>
      </c>
      <c r="D197" s="23">
        <f t="shared" si="38"/>
        <v>0</v>
      </c>
      <c r="E197" s="23">
        <f t="shared" si="38"/>
        <v>0</v>
      </c>
      <c r="F197" s="23">
        <f t="shared" si="38"/>
        <v>0</v>
      </c>
      <c r="G197" s="23">
        <f t="shared" si="38"/>
        <v>0</v>
      </c>
      <c r="H197" s="23">
        <f t="shared" si="38"/>
        <v>0</v>
      </c>
      <c r="I197" s="23">
        <f t="shared" si="38"/>
        <v>0</v>
      </c>
      <c r="J197" s="23">
        <f t="shared" si="38"/>
        <v>0</v>
      </c>
      <c r="K197" s="23">
        <f t="shared" si="38"/>
        <v>0</v>
      </c>
      <c r="L197" s="23">
        <f t="shared" si="38"/>
        <v>0</v>
      </c>
      <c r="M197" s="23">
        <f t="shared" si="38"/>
        <v>0</v>
      </c>
    </row>
    <row r="198" spans="1:13" ht="13.8" thickBot="1" x14ac:dyDescent="0.3">
      <c r="A198" s="4" t="s">
        <v>15</v>
      </c>
      <c r="B198" s="28">
        <f t="shared" ref="B198:M198" si="39">SUM(B190:B197)</f>
        <v>0</v>
      </c>
      <c r="C198" s="28">
        <f t="shared" si="39"/>
        <v>0</v>
      </c>
      <c r="D198" s="28">
        <f t="shared" si="39"/>
        <v>0</v>
      </c>
      <c r="E198" s="28">
        <f t="shared" si="39"/>
        <v>0</v>
      </c>
      <c r="F198" s="28">
        <f t="shared" si="39"/>
        <v>0</v>
      </c>
      <c r="G198" s="28">
        <f t="shared" si="39"/>
        <v>4079.1666666666679</v>
      </c>
      <c r="H198" s="28">
        <f t="shared" si="39"/>
        <v>8158.3333333333358</v>
      </c>
      <c r="I198" s="28">
        <f t="shared" si="39"/>
        <v>12237.5</v>
      </c>
      <c r="J198" s="28">
        <f t="shared" si="39"/>
        <v>16316.666666666672</v>
      </c>
      <c r="K198" s="28">
        <f t="shared" si="39"/>
        <v>20395.833333333343</v>
      </c>
      <c r="L198" s="28">
        <f t="shared" si="39"/>
        <v>24475.000000000015</v>
      </c>
      <c r="M198" s="28">
        <f t="shared" si="39"/>
        <v>28554.166666666686</v>
      </c>
    </row>
    <row r="199" spans="1:13" x14ac:dyDescent="0.25">
      <c r="A199" s="3"/>
    </row>
    <row r="200" spans="1:13" x14ac:dyDescent="0.25">
      <c r="A200" s="1" t="s">
        <v>12</v>
      </c>
    </row>
    <row r="201" spans="1:13" x14ac:dyDescent="0.25">
      <c r="A201" s="3" t="s">
        <v>6</v>
      </c>
      <c r="B201" s="23">
        <f t="shared" ref="B201:M201" si="40">+B131-B61</f>
        <v>0</v>
      </c>
      <c r="C201" s="23">
        <f t="shared" si="40"/>
        <v>0</v>
      </c>
      <c r="D201" s="23">
        <f t="shared" si="40"/>
        <v>0</v>
      </c>
      <c r="E201" s="23">
        <f t="shared" si="40"/>
        <v>0</v>
      </c>
      <c r="F201" s="23">
        <f t="shared" si="40"/>
        <v>0</v>
      </c>
      <c r="G201" s="23">
        <f t="shared" si="40"/>
        <v>0</v>
      </c>
      <c r="H201" s="23">
        <f t="shared" si="40"/>
        <v>0</v>
      </c>
      <c r="I201" s="23">
        <f t="shared" si="40"/>
        <v>0</v>
      </c>
      <c r="J201" s="23">
        <f t="shared" si="40"/>
        <v>0</v>
      </c>
      <c r="K201" s="23">
        <f t="shared" si="40"/>
        <v>0</v>
      </c>
      <c r="L201" s="23">
        <f t="shared" si="40"/>
        <v>0</v>
      </c>
      <c r="M201" s="23">
        <f t="shared" si="40"/>
        <v>0</v>
      </c>
    </row>
    <row r="202" spans="1:13" x14ac:dyDescent="0.25">
      <c r="A202" s="3" t="s">
        <v>7</v>
      </c>
      <c r="B202" s="23">
        <f t="shared" ref="B202:M202" si="41">+B132-B62</f>
        <v>0</v>
      </c>
      <c r="C202" s="23">
        <f t="shared" si="41"/>
        <v>0</v>
      </c>
      <c r="D202" s="23">
        <f t="shared" si="41"/>
        <v>0</v>
      </c>
      <c r="E202" s="23">
        <f t="shared" si="41"/>
        <v>0</v>
      </c>
      <c r="F202" s="23">
        <f t="shared" si="41"/>
        <v>0</v>
      </c>
      <c r="G202" s="23">
        <f t="shared" si="41"/>
        <v>-2805</v>
      </c>
      <c r="H202" s="23">
        <f t="shared" si="41"/>
        <v>-12528</v>
      </c>
      <c r="I202" s="23">
        <f t="shared" si="41"/>
        <v>33724</v>
      </c>
      <c r="J202" s="23">
        <f t="shared" si="41"/>
        <v>151231</v>
      </c>
      <c r="K202" s="23">
        <f t="shared" si="41"/>
        <v>268482</v>
      </c>
      <c r="L202" s="23">
        <f t="shared" si="41"/>
        <v>384766</v>
      </c>
      <c r="M202" s="23">
        <f t="shared" si="41"/>
        <v>500018</v>
      </c>
    </row>
    <row r="203" spans="1:13" x14ac:dyDescent="0.25">
      <c r="A203" s="3" t="s">
        <v>8</v>
      </c>
      <c r="B203" s="23">
        <f t="shared" ref="B203:M203" si="42">+B133-B63</f>
        <v>0</v>
      </c>
      <c r="C203" s="23">
        <f t="shared" si="42"/>
        <v>0</v>
      </c>
      <c r="D203" s="23">
        <f t="shared" si="42"/>
        <v>0</v>
      </c>
      <c r="E203" s="23">
        <f t="shared" si="42"/>
        <v>0</v>
      </c>
      <c r="F203" s="23">
        <f t="shared" si="42"/>
        <v>0</v>
      </c>
      <c r="G203" s="23">
        <f t="shared" si="42"/>
        <v>0</v>
      </c>
      <c r="H203" s="23">
        <f t="shared" si="42"/>
        <v>22814.333333333314</v>
      </c>
      <c r="I203" s="23">
        <f t="shared" si="42"/>
        <v>45628.666666666628</v>
      </c>
      <c r="J203" s="23">
        <f t="shared" si="42"/>
        <v>68443</v>
      </c>
      <c r="K203" s="23">
        <f t="shared" si="42"/>
        <v>91257.333333333256</v>
      </c>
      <c r="L203" s="23">
        <f t="shared" si="42"/>
        <v>114071.66666666651</v>
      </c>
      <c r="M203" s="23">
        <f t="shared" si="42"/>
        <v>136886</v>
      </c>
    </row>
    <row r="204" spans="1:13" x14ac:dyDescent="0.25">
      <c r="A204" s="3"/>
    </row>
    <row r="205" spans="1:13" ht="13.8" thickBot="1" x14ac:dyDescent="0.3">
      <c r="A205" s="4" t="s">
        <v>17</v>
      </c>
      <c r="B205" s="28">
        <f t="shared" ref="B205:M205" si="43">SUM(B200:B204)</f>
        <v>0</v>
      </c>
      <c r="C205" s="28">
        <f t="shared" si="43"/>
        <v>0</v>
      </c>
      <c r="D205" s="28">
        <f t="shared" si="43"/>
        <v>0</v>
      </c>
      <c r="E205" s="28">
        <f t="shared" si="43"/>
        <v>0</v>
      </c>
      <c r="F205" s="28">
        <f t="shared" si="43"/>
        <v>0</v>
      </c>
      <c r="G205" s="28">
        <f t="shared" si="43"/>
        <v>-2805</v>
      </c>
      <c r="H205" s="28">
        <f t="shared" si="43"/>
        <v>10286.333333333314</v>
      </c>
      <c r="I205" s="28">
        <f t="shared" si="43"/>
        <v>79352.666666666628</v>
      </c>
      <c r="J205" s="28">
        <f t="shared" si="43"/>
        <v>219674</v>
      </c>
      <c r="K205" s="28">
        <f t="shared" si="43"/>
        <v>359739.33333333326</v>
      </c>
      <c r="L205" s="28">
        <f t="shared" si="43"/>
        <v>498837.66666666651</v>
      </c>
      <c r="M205" s="28">
        <f t="shared" si="43"/>
        <v>636904</v>
      </c>
    </row>
    <row r="207" spans="1:13" ht="13.8" thickBot="1" x14ac:dyDescent="0.3">
      <c r="A207" s="1" t="s">
        <v>13</v>
      </c>
      <c r="B207" s="29">
        <f t="shared" ref="B207:M207" si="44">+B150+B188+B198+B205</f>
        <v>166397</v>
      </c>
      <c r="C207" s="29">
        <f t="shared" si="44"/>
        <v>253380.45</v>
      </c>
      <c r="D207" s="29">
        <f t="shared" si="44"/>
        <v>360124.45</v>
      </c>
      <c r="E207" s="29">
        <f t="shared" si="44"/>
        <v>337924.56</v>
      </c>
      <c r="F207" s="29">
        <f t="shared" si="44"/>
        <v>253669.56000000006</v>
      </c>
      <c r="G207" s="29">
        <f t="shared" si="44"/>
        <v>-10630.595238095237</v>
      </c>
      <c r="H207" s="29">
        <f t="shared" si="44"/>
        <v>-5365.8571428571595</v>
      </c>
      <c r="I207" s="29">
        <f t="shared" si="44"/>
        <v>55874.880952380918</v>
      </c>
      <c r="J207" s="29">
        <f t="shared" si="44"/>
        <v>188370.61904761905</v>
      </c>
      <c r="K207" s="29">
        <f t="shared" si="44"/>
        <v>320609.35714285704</v>
      </c>
      <c r="L207" s="29">
        <f t="shared" si="44"/>
        <v>451883.09523809509</v>
      </c>
      <c r="M207" s="29">
        <f t="shared" si="44"/>
        <v>582124.83333333337</v>
      </c>
    </row>
    <row r="208" spans="1:13" ht="13.8" thickTop="1" x14ac:dyDescent="0.25"/>
  </sheetData>
  <mergeCells count="12">
    <mergeCell ref="A1:M1"/>
    <mergeCell ref="A2:M2"/>
    <mergeCell ref="A4:M4"/>
    <mergeCell ref="A72:M72"/>
    <mergeCell ref="A141:M141"/>
    <mergeCell ref="A142:M142"/>
    <mergeCell ref="A143:M143"/>
    <mergeCell ref="A144:M144"/>
    <mergeCell ref="A74:M74"/>
    <mergeCell ref="A3:M3"/>
    <mergeCell ref="A73:M73"/>
    <mergeCell ref="A71:M71"/>
  </mergeCells>
  <printOptions horizontalCentered="1"/>
  <pageMargins left="0.25" right="0.25" top="0.5" bottom="0.5" header="0.5" footer="0.5"/>
  <pageSetup scale="55" fitToHeight="0" orientation="landscape" r:id="rId1"/>
  <headerFooter alignWithMargins="0"/>
  <rowBreaks count="2" manualBreakCount="2">
    <brk id="70" max="16383" man="1"/>
    <brk id="140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R72"/>
  <sheetViews>
    <sheetView tabSelected="1" zoomScale="75" zoomScaleNormal="100" workbookViewId="0">
      <pane xSplit="1" ySplit="9" topLeftCell="B10" activePane="bottomRight" state="frozen"/>
      <selection activeCell="B7" sqref="B7"/>
      <selection pane="topRight" activeCell="B7" sqref="B7"/>
      <selection pane="bottomLeft" activeCell="B7" sqref="B7"/>
      <selection pane="bottomRight" activeCell="A2" sqref="A2:N2"/>
    </sheetView>
  </sheetViews>
  <sheetFormatPr defaultRowHeight="13.2" x14ac:dyDescent="0.25"/>
  <cols>
    <col min="1" max="1" width="41.109375" customWidth="1"/>
    <col min="2" max="4" width="10.6640625" style="23" customWidth="1"/>
    <col min="5" max="5" width="2.6640625" style="23" customWidth="1"/>
    <col min="6" max="6" width="10.6640625" style="23" customWidth="1"/>
    <col min="7" max="7" width="11.33203125" style="23" bestFit="1" customWidth="1"/>
    <col min="8" max="8" width="10.6640625" style="23" customWidth="1"/>
    <col min="9" max="9" width="2.6640625" style="23" customWidth="1"/>
    <col min="10" max="10" width="13" style="23" customWidth="1"/>
    <col min="11" max="11" width="11.6640625" style="23" customWidth="1"/>
    <col min="12" max="12" width="11.5546875" style="23" bestFit="1" customWidth="1"/>
    <col min="13" max="13" width="2.6640625" style="23" customWidth="1"/>
    <col min="14" max="14" width="72.109375" style="23" customWidth="1"/>
    <col min="15" max="70" width="8.88671875" style="23" customWidth="1"/>
  </cols>
  <sheetData>
    <row r="1" spans="1:70" s="2" customFormat="1" ht="15.6" x14ac:dyDescent="0.3">
      <c r="A1" s="41" t="s">
        <v>68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</row>
    <row r="2" spans="1:70" s="2" customFormat="1" ht="15.6" x14ac:dyDescent="0.3">
      <c r="A2" s="41" t="str">
        <f>+'Gl MO'!A2:V2</f>
        <v>Expense Analysis Summary</v>
      </c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</row>
    <row r="3" spans="1:70" s="2" customFormat="1" ht="15.6" x14ac:dyDescent="0.3">
      <c r="A3" s="42" t="s">
        <v>34</v>
      </c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</row>
    <row r="4" spans="1:70" s="2" customFormat="1" ht="15.6" x14ac:dyDescent="0.3">
      <c r="A4" s="43">
        <v>36616</v>
      </c>
      <c r="B4" s="43"/>
      <c r="C4" s="43"/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</row>
    <row r="5" spans="1:70" s="2" customFormat="1" ht="15.6" x14ac:dyDescent="0.3">
      <c r="A5" s="14" t="str">
        <f ca="1">CELL("filename")</f>
        <v>H:\Genco\Valuation\06-19-00\[00 O&amp;M analysis - 0003.xls]Consol Summary</v>
      </c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</row>
    <row r="6" spans="1:70" s="2" customFormat="1" ht="15.6" x14ac:dyDescent="0.3">
      <c r="A6" s="15">
        <f ca="1">NOW()</f>
        <v>36697.489126967594</v>
      </c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</row>
    <row r="7" spans="1:70" s="2" customFormat="1" ht="15.6" x14ac:dyDescent="0.3">
      <c r="A7" s="15"/>
      <c r="B7" s="44" t="s">
        <v>31</v>
      </c>
      <c r="C7" s="44"/>
      <c r="D7" s="44"/>
      <c r="E7" s="13"/>
      <c r="F7" s="44" t="s">
        <v>32</v>
      </c>
      <c r="G7" s="44"/>
      <c r="H7" s="44"/>
      <c r="I7" s="34"/>
      <c r="J7" s="44" t="s">
        <v>35</v>
      </c>
      <c r="K7" s="44"/>
      <c r="L7" s="44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</row>
    <row r="8" spans="1:70" x14ac:dyDescent="0.25">
      <c r="B8" s="16" t="s">
        <v>23</v>
      </c>
      <c r="C8" s="16" t="s">
        <v>25</v>
      </c>
      <c r="D8" s="16" t="s">
        <v>27</v>
      </c>
      <c r="F8" s="16" t="s">
        <v>23</v>
      </c>
      <c r="G8" s="16" t="s">
        <v>25</v>
      </c>
      <c r="H8" s="16" t="s">
        <v>27</v>
      </c>
      <c r="I8" s="16"/>
      <c r="J8" s="16" t="s">
        <v>24</v>
      </c>
      <c r="K8" s="16" t="s">
        <v>25</v>
      </c>
      <c r="L8" s="16" t="s">
        <v>27</v>
      </c>
      <c r="N8" s="31"/>
    </row>
    <row r="9" spans="1:70" s="10" customFormat="1" x14ac:dyDescent="0.25">
      <c r="B9" s="11">
        <f>+A4</f>
        <v>36616</v>
      </c>
      <c r="C9" s="11">
        <f>+A4</f>
        <v>36616</v>
      </c>
      <c r="D9" s="11">
        <f>+B9</f>
        <v>36616</v>
      </c>
      <c r="E9" s="12"/>
      <c r="F9" s="11">
        <f>+A4</f>
        <v>36616</v>
      </c>
      <c r="G9" s="11">
        <f>+A4</f>
        <v>36616</v>
      </c>
      <c r="H9" s="11">
        <f>+F9</f>
        <v>36616</v>
      </c>
      <c r="I9" s="11"/>
      <c r="J9" s="38" t="s">
        <v>96</v>
      </c>
      <c r="K9" s="38" t="s">
        <v>96</v>
      </c>
      <c r="L9" s="38" t="s">
        <v>96</v>
      </c>
      <c r="M9" s="12"/>
      <c r="N9" s="32" t="s">
        <v>33</v>
      </c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</row>
    <row r="10" spans="1:70" x14ac:dyDescent="0.25">
      <c r="N10" s="31"/>
    </row>
    <row r="11" spans="1:70" ht="13.8" thickBot="1" x14ac:dyDescent="0.3">
      <c r="A11" s="1" t="s">
        <v>9</v>
      </c>
      <c r="B11" s="24">
        <f>+'WC Summ'!B11+'WH Summ'!B11+'Gl Summ'!B11</f>
        <v>322134</v>
      </c>
      <c r="C11" s="24">
        <f>+'WC Summ'!C11+'WH Summ'!C11+'Gl Summ'!C11</f>
        <v>620413</v>
      </c>
      <c r="D11" s="24">
        <f>+C11-B11</f>
        <v>298279</v>
      </c>
      <c r="F11" s="24">
        <f>+'WC Summ'!F11+'WH Summ'!F11+'Gl Summ'!F11</f>
        <v>611453.53</v>
      </c>
      <c r="G11" s="24">
        <f>+'WC Summ'!G11+'WH Summ'!G11+'Gl Summ'!G11</f>
        <v>1688121</v>
      </c>
      <c r="H11" s="24">
        <f>+G11-F11</f>
        <v>1076667.47</v>
      </c>
      <c r="I11" s="26"/>
      <c r="J11" s="24">
        <f>+'WC Summ'!J11+'WH Summ'!J11+'Gl Summ'!J11</f>
        <v>2625435</v>
      </c>
      <c r="K11" s="24">
        <f>+'WC Summ'!K11+'WH Summ'!K11+'Gl Summ'!K11</f>
        <v>2625435</v>
      </c>
      <c r="L11" s="24">
        <f>+K11-J11</f>
        <v>0</v>
      </c>
      <c r="N11" s="33" t="s">
        <v>70</v>
      </c>
    </row>
    <row r="12" spans="1:70" x14ac:dyDescent="0.25">
      <c r="N12" s="31"/>
    </row>
    <row r="13" spans="1:70" x14ac:dyDescent="0.25">
      <c r="A13" s="1" t="s">
        <v>10</v>
      </c>
      <c r="N13" s="31"/>
    </row>
    <row r="14" spans="1:70" x14ac:dyDescent="0.25">
      <c r="A14" s="17" t="s">
        <v>55</v>
      </c>
      <c r="I14" s="26"/>
      <c r="N14" s="31"/>
    </row>
    <row r="15" spans="1:70" x14ac:dyDescent="0.25">
      <c r="A15" s="18" t="s">
        <v>80</v>
      </c>
      <c r="B15" s="23">
        <f>+'WC Summ'!B15+'WH Summ'!B15+'Gl Summ'!B15</f>
        <v>0</v>
      </c>
      <c r="C15" s="23">
        <f>+'WC Summ'!C15+'WH Summ'!C15+'Gl Summ'!C15</f>
        <v>0</v>
      </c>
      <c r="D15" s="23">
        <f>+'WC Summ'!D15+'WH Summ'!D15+'Gl Summ'!D15</f>
        <v>0</v>
      </c>
      <c r="F15" s="23">
        <f>+'WC Summ'!F15+'WH Summ'!F15+'Gl Summ'!F15</f>
        <v>0</v>
      </c>
      <c r="G15" s="23">
        <f>+'WC Summ'!G15+'WH Summ'!G15+'Gl Summ'!G15</f>
        <v>0</v>
      </c>
      <c r="H15" s="23">
        <f>+'WC Summ'!H15+'WH Summ'!H15+'Gl Summ'!H15</f>
        <v>0</v>
      </c>
      <c r="I15" s="26"/>
      <c r="J15" s="23">
        <f>+'WC Summ'!J15+'WH Summ'!J15+'Gl Summ'!J15</f>
        <v>0</v>
      </c>
      <c r="K15" s="23">
        <f>+'WC Summ'!K15+'WH Summ'!K15+'Gl Summ'!K15</f>
        <v>0</v>
      </c>
      <c r="L15" s="23">
        <f>+'WC Summ'!L15+'WH Summ'!L15+'Gl Summ'!L15</f>
        <v>0</v>
      </c>
      <c r="N15" s="31"/>
    </row>
    <row r="16" spans="1:70" x14ac:dyDescent="0.25">
      <c r="A16" s="18" t="s">
        <v>81</v>
      </c>
      <c r="B16" s="23">
        <f>+'WC Summ'!B16+'WH Summ'!B16+'Gl Summ'!B16</f>
        <v>0</v>
      </c>
      <c r="C16" s="23">
        <f>+'WC Summ'!C16+'WH Summ'!C16+'Gl Summ'!C16</f>
        <v>0</v>
      </c>
      <c r="D16" s="23">
        <f>+'WC Summ'!D16+'WH Summ'!D16+'Gl Summ'!D16</f>
        <v>0</v>
      </c>
      <c r="F16" s="23">
        <f>+'WC Summ'!F16+'WH Summ'!F16+'Gl Summ'!F16</f>
        <v>0</v>
      </c>
      <c r="G16" s="23">
        <f>+'WC Summ'!G16+'WH Summ'!G16+'Gl Summ'!G16</f>
        <v>0</v>
      </c>
      <c r="H16" s="23">
        <f>+'WC Summ'!H16+'WH Summ'!H16+'Gl Summ'!H16</f>
        <v>0</v>
      </c>
      <c r="I16" s="26"/>
      <c r="J16" s="23">
        <f>+'WC Summ'!J16+'WH Summ'!J16+'Gl Summ'!J16</f>
        <v>0</v>
      </c>
      <c r="K16" s="23">
        <f>+'WC Summ'!K16+'WH Summ'!K16+'Gl Summ'!K16</f>
        <v>0</v>
      </c>
      <c r="L16" s="23">
        <f>+'WC Summ'!L16+'WH Summ'!L16+'Gl Summ'!L16</f>
        <v>0</v>
      </c>
      <c r="N16" s="31"/>
    </row>
    <row r="17" spans="1:14" x14ac:dyDescent="0.25">
      <c r="A17" s="18" t="s">
        <v>82</v>
      </c>
      <c r="B17" s="23">
        <f>+'WC Summ'!B17+'WH Summ'!B17+'Gl Summ'!B17</f>
        <v>0</v>
      </c>
      <c r="C17" s="23">
        <f>+'WC Summ'!C17+'WH Summ'!C17+'Gl Summ'!C17</f>
        <v>0</v>
      </c>
      <c r="D17" s="23">
        <f>+'WC Summ'!D17+'WH Summ'!D17+'Gl Summ'!D17</f>
        <v>0</v>
      </c>
      <c r="F17" s="23">
        <f>+'WC Summ'!F17+'WH Summ'!F17+'Gl Summ'!F17</f>
        <v>0</v>
      </c>
      <c r="G17" s="23">
        <f>+'WC Summ'!G17+'WH Summ'!G17+'Gl Summ'!G17</f>
        <v>0</v>
      </c>
      <c r="H17" s="23">
        <f>+'WC Summ'!H17+'WH Summ'!H17+'Gl Summ'!H17</f>
        <v>0</v>
      </c>
      <c r="I17" s="26"/>
      <c r="J17" s="23">
        <f>+'WC Summ'!J17+'WH Summ'!J17+'Gl Summ'!J17</f>
        <v>0</v>
      </c>
      <c r="K17" s="23">
        <f>+'WC Summ'!K17+'WH Summ'!K17+'Gl Summ'!K17</f>
        <v>0</v>
      </c>
      <c r="L17" s="23">
        <f>+'WC Summ'!L17+'WH Summ'!L17+'Gl Summ'!L17</f>
        <v>0</v>
      </c>
      <c r="N17" s="31"/>
    </row>
    <row r="18" spans="1:14" x14ac:dyDescent="0.25">
      <c r="A18" s="18" t="s">
        <v>83</v>
      </c>
      <c r="B18" s="23">
        <f>+'WC Summ'!B18+'WH Summ'!B18+'Gl Summ'!B18</f>
        <v>0</v>
      </c>
      <c r="C18" s="23">
        <f>+'WC Summ'!C18+'WH Summ'!C18+'Gl Summ'!C18</f>
        <v>0</v>
      </c>
      <c r="D18" s="23">
        <f>+'WC Summ'!D18+'WH Summ'!D18+'Gl Summ'!D18</f>
        <v>0</v>
      </c>
      <c r="F18" s="23">
        <f>+'WC Summ'!F18+'WH Summ'!F18+'Gl Summ'!F18</f>
        <v>0</v>
      </c>
      <c r="G18" s="23">
        <f>+'WC Summ'!G18+'WH Summ'!G18+'Gl Summ'!G18</f>
        <v>0</v>
      </c>
      <c r="H18" s="23">
        <f>+'WC Summ'!H18+'WH Summ'!H18+'Gl Summ'!H18</f>
        <v>0</v>
      </c>
      <c r="I18" s="26"/>
      <c r="J18" s="23">
        <f>+'WC Summ'!J18+'WH Summ'!J18+'Gl Summ'!J18</f>
        <v>0</v>
      </c>
      <c r="K18" s="23">
        <f>+'WC Summ'!K18+'WH Summ'!K18+'Gl Summ'!K18</f>
        <v>0</v>
      </c>
      <c r="L18" s="23">
        <f>+'WC Summ'!L18+'WH Summ'!L18+'Gl Summ'!L18</f>
        <v>0</v>
      </c>
      <c r="N18" s="31"/>
    </row>
    <row r="19" spans="1:14" x14ac:dyDescent="0.25">
      <c r="A19" s="18" t="s">
        <v>84</v>
      </c>
      <c r="B19" s="23">
        <f>+'WC Summ'!B19+'WH Summ'!B19+'Gl Summ'!B19</f>
        <v>0</v>
      </c>
      <c r="C19" s="23">
        <f>+'WC Summ'!C19+'WH Summ'!C19+'Gl Summ'!C19</f>
        <v>0</v>
      </c>
      <c r="D19" s="23">
        <f>+'WC Summ'!D19+'WH Summ'!D19+'Gl Summ'!D19</f>
        <v>0</v>
      </c>
      <c r="F19" s="23">
        <f>+'WC Summ'!F19+'WH Summ'!F19+'Gl Summ'!F19</f>
        <v>0</v>
      </c>
      <c r="G19" s="23">
        <f>+'WC Summ'!G19+'WH Summ'!G19+'Gl Summ'!G19</f>
        <v>0</v>
      </c>
      <c r="H19" s="23">
        <f>+'WC Summ'!H19+'WH Summ'!H19+'Gl Summ'!H19</f>
        <v>0</v>
      </c>
      <c r="I19" s="26"/>
      <c r="J19" s="23">
        <f>+'WC Summ'!J19+'WH Summ'!J19+'Gl Summ'!J19</f>
        <v>0</v>
      </c>
      <c r="K19" s="23">
        <f>+'WC Summ'!K19+'WH Summ'!K19+'Gl Summ'!K19</f>
        <v>0</v>
      </c>
      <c r="L19" s="23">
        <f>+'WC Summ'!L19+'WH Summ'!L19+'Gl Summ'!L19</f>
        <v>0</v>
      </c>
      <c r="N19" s="31"/>
    </row>
    <row r="20" spans="1:14" x14ac:dyDescent="0.25">
      <c r="A20" s="18" t="s">
        <v>85</v>
      </c>
      <c r="B20" s="23">
        <f>+'WC Summ'!B20+'WH Summ'!B20+'Gl Summ'!B20</f>
        <v>0</v>
      </c>
      <c r="C20" s="23">
        <f>+'WC Summ'!C20+'WH Summ'!C20+'Gl Summ'!C20</f>
        <v>0</v>
      </c>
      <c r="D20" s="23">
        <f>+'WC Summ'!D20+'WH Summ'!D20+'Gl Summ'!D20</f>
        <v>0</v>
      </c>
      <c r="F20" s="23">
        <f>+'WC Summ'!F20+'WH Summ'!F20+'Gl Summ'!F20</f>
        <v>0</v>
      </c>
      <c r="G20" s="23">
        <f>+'WC Summ'!G20+'WH Summ'!G20+'Gl Summ'!G20</f>
        <v>0</v>
      </c>
      <c r="H20" s="23">
        <f>+'WC Summ'!H20+'WH Summ'!H20+'Gl Summ'!H20</f>
        <v>0</v>
      </c>
      <c r="I20" s="26"/>
      <c r="J20" s="23">
        <f>+'WC Summ'!J20+'WH Summ'!J20+'Gl Summ'!J20</f>
        <v>0</v>
      </c>
      <c r="K20" s="23">
        <f>+'WC Summ'!K20+'WH Summ'!K20+'Gl Summ'!K20</f>
        <v>0</v>
      </c>
      <c r="L20" s="23">
        <f>+'WC Summ'!L20+'WH Summ'!L20+'Gl Summ'!L20</f>
        <v>0</v>
      </c>
      <c r="N20" s="31"/>
    </row>
    <row r="21" spans="1:14" x14ac:dyDescent="0.25">
      <c r="A21" s="18" t="s">
        <v>44</v>
      </c>
      <c r="B21" s="23">
        <f>+'WC Summ'!B21+'WH Summ'!B21+'Gl Summ'!B21</f>
        <v>0</v>
      </c>
      <c r="C21" s="23">
        <f>+'WC Summ'!C21+'WH Summ'!C21+'Gl Summ'!C21</f>
        <v>0</v>
      </c>
      <c r="D21" s="23">
        <f>+'WC Summ'!D21+'WH Summ'!D21+'Gl Summ'!D21</f>
        <v>0</v>
      </c>
      <c r="F21" s="23">
        <f>+'WC Summ'!F21+'WH Summ'!F21+'Gl Summ'!F21</f>
        <v>0</v>
      </c>
      <c r="G21" s="23">
        <f>+'WC Summ'!G21+'WH Summ'!G21+'Gl Summ'!G21</f>
        <v>0</v>
      </c>
      <c r="H21" s="23">
        <f>+'WC Summ'!H21+'WH Summ'!H21+'Gl Summ'!H21</f>
        <v>0</v>
      </c>
      <c r="I21" s="26"/>
      <c r="J21" s="23">
        <f>+'WC Summ'!J21+'WH Summ'!J21+'Gl Summ'!J21</f>
        <v>59203</v>
      </c>
      <c r="K21" s="23">
        <f>+'WC Summ'!K21+'WH Summ'!K21+'Gl Summ'!K21</f>
        <v>59203</v>
      </c>
      <c r="L21" s="23">
        <f>+'WC Summ'!L21+'WH Summ'!L21+'Gl Summ'!L21</f>
        <v>0</v>
      </c>
      <c r="N21" s="31"/>
    </row>
    <row r="22" spans="1:14" x14ac:dyDescent="0.25">
      <c r="A22" s="18" t="s">
        <v>86</v>
      </c>
      <c r="B22" s="23">
        <f>+'WC Summ'!B22+'WH Summ'!B22+'Gl Summ'!B22</f>
        <v>0</v>
      </c>
      <c r="C22" s="23">
        <f>+'WC Summ'!C22+'WH Summ'!C22+'Gl Summ'!C22</f>
        <v>0</v>
      </c>
      <c r="D22" s="23">
        <f>+'WC Summ'!D22+'WH Summ'!D22+'Gl Summ'!D22</f>
        <v>0</v>
      </c>
      <c r="F22" s="23">
        <f>+'WC Summ'!F22+'WH Summ'!F22+'Gl Summ'!F22</f>
        <v>0</v>
      </c>
      <c r="G22" s="23">
        <f>+'WC Summ'!G22+'WH Summ'!G22+'Gl Summ'!G22</f>
        <v>0</v>
      </c>
      <c r="H22" s="23">
        <f>+'WC Summ'!H22+'WH Summ'!H22+'Gl Summ'!H22</f>
        <v>0</v>
      </c>
      <c r="I22" s="26"/>
      <c r="J22" s="23">
        <f>+'WC Summ'!J22+'WH Summ'!J22+'Gl Summ'!J22</f>
        <v>0</v>
      </c>
      <c r="K22" s="23">
        <f>+'WC Summ'!K22+'WH Summ'!K22+'Gl Summ'!K22</f>
        <v>0</v>
      </c>
      <c r="L22" s="23">
        <f>+'WC Summ'!L22+'WH Summ'!L22+'Gl Summ'!L22</f>
        <v>0</v>
      </c>
      <c r="N22" s="31"/>
    </row>
    <row r="23" spans="1:14" x14ac:dyDescent="0.25">
      <c r="A23" s="18" t="s">
        <v>87</v>
      </c>
      <c r="B23" s="23">
        <f>+'WC Summ'!B23+'WH Summ'!B23+'Gl Summ'!B23</f>
        <v>0</v>
      </c>
      <c r="C23" s="23">
        <f>+'WC Summ'!C23+'WH Summ'!C23+'Gl Summ'!C23</f>
        <v>0</v>
      </c>
      <c r="D23" s="23">
        <f>+'WC Summ'!D23+'WH Summ'!D23+'Gl Summ'!D23</f>
        <v>0</v>
      </c>
      <c r="F23" s="23">
        <f>+'WC Summ'!F23+'WH Summ'!F23+'Gl Summ'!F23</f>
        <v>0</v>
      </c>
      <c r="G23" s="23">
        <f>+'WC Summ'!G23+'WH Summ'!G23+'Gl Summ'!G23</f>
        <v>0</v>
      </c>
      <c r="H23" s="23">
        <f>+'WC Summ'!H23+'WH Summ'!H23+'Gl Summ'!H23</f>
        <v>0</v>
      </c>
      <c r="I23" s="26"/>
      <c r="J23" s="23">
        <f>+'WC Summ'!J23+'WH Summ'!J23+'Gl Summ'!J23</f>
        <v>0</v>
      </c>
      <c r="K23" s="23">
        <f>+'WC Summ'!K23+'WH Summ'!K23+'Gl Summ'!K23</f>
        <v>0</v>
      </c>
      <c r="L23" s="23">
        <f>+'WC Summ'!L23+'WH Summ'!L23+'Gl Summ'!L23</f>
        <v>0</v>
      </c>
      <c r="N23" s="31"/>
    </row>
    <row r="24" spans="1:14" x14ac:dyDescent="0.25">
      <c r="A24" s="18" t="s">
        <v>45</v>
      </c>
      <c r="B24" s="23">
        <f>+'WC Summ'!B24+'WH Summ'!B24+'Gl Summ'!B24</f>
        <v>0</v>
      </c>
      <c r="C24" s="23">
        <f>+'WC Summ'!C24+'WH Summ'!C24+'Gl Summ'!C24</f>
        <v>0</v>
      </c>
      <c r="D24" s="23">
        <f>+'WC Summ'!D24+'WH Summ'!D24+'Gl Summ'!D24</f>
        <v>0</v>
      </c>
      <c r="F24" s="23">
        <f>+'WC Summ'!F24+'WH Summ'!F24+'Gl Summ'!F24</f>
        <v>0</v>
      </c>
      <c r="G24" s="23">
        <f>+'WC Summ'!G24+'WH Summ'!G24+'Gl Summ'!G24</f>
        <v>0</v>
      </c>
      <c r="H24" s="23">
        <f>+'WC Summ'!H24+'WH Summ'!H24+'Gl Summ'!H24</f>
        <v>0</v>
      </c>
      <c r="J24" s="23">
        <f>+'WC Summ'!J24+'WH Summ'!J24+'Gl Summ'!J24</f>
        <v>185955</v>
      </c>
      <c r="K24" s="23">
        <f>+'WC Summ'!K24+'WH Summ'!K24+'Gl Summ'!K24</f>
        <v>185955</v>
      </c>
      <c r="L24" s="23">
        <f>+'WC Summ'!L24+'WH Summ'!L24+'Gl Summ'!L24</f>
        <v>0</v>
      </c>
      <c r="N24" s="31"/>
    </row>
    <row r="25" spans="1:14" x14ac:dyDescent="0.25">
      <c r="A25" s="18" t="s">
        <v>88</v>
      </c>
      <c r="B25" s="23">
        <f>+'WC Summ'!B25+'WH Summ'!B25+'Gl Summ'!B25</f>
        <v>0</v>
      </c>
      <c r="C25" s="23">
        <f>+'WC Summ'!C25+'WH Summ'!C25+'Gl Summ'!C25</f>
        <v>0</v>
      </c>
      <c r="D25" s="23">
        <f>+'WC Summ'!D25+'WH Summ'!D25+'Gl Summ'!D25</f>
        <v>0</v>
      </c>
      <c r="F25" s="23">
        <f>+'WC Summ'!F25+'WH Summ'!F25+'Gl Summ'!F25</f>
        <v>0</v>
      </c>
      <c r="G25" s="23">
        <f>+'WC Summ'!G25+'WH Summ'!G25+'Gl Summ'!G25</f>
        <v>0</v>
      </c>
      <c r="H25" s="23">
        <f>+'WC Summ'!H25+'WH Summ'!H25+'Gl Summ'!H25</f>
        <v>0</v>
      </c>
      <c r="J25" s="23">
        <f>+'WC Summ'!J25+'WH Summ'!J25+'Gl Summ'!J25</f>
        <v>0</v>
      </c>
      <c r="K25" s="23">
        <f>+'WC Summ'!K25+'WH Summ'!K25+'Gl Summ'!K25</f>
        <v>0</v>
      </c>
      <c r="L25" s="23">
        <f>+'WC Summ'!L25+'WH Summ'!L25+'Gl Summ'!L25</f>
        <v>0</v>
      </c>
      <c r="N25" s="31"/>
    </row>
    <row r="26" spans="1:14" x14ac:dyDescent="0.25">
      <c r="A26" s="18" t="s">
        <v>89</v>
      </c>
      <c r="B26" s="23">
        <f>+'WC Summ'!B26+'WH Summ'!B26+'Gl Summ'!B26</f>
        <v>0</v>
      </c>
      <c r="C26" s="23">
        <f>+'WC Summ'!C26+'WH Summ'!C26+'Gl Summ'!C26</f>
        <v>0</v>
      </c>
      <c r="D26" s="23">
        <f>+'WC Summ'!D26+'WH Summ'!D26+'Gl Summ'!D26</f>
        <v>0</v>
      </c>
      <c r="F26" s="23">
        <f>+'WC Summ'!F26+'WH Summ'!F26+'Gl Summ'!F26</f>
        <v>0</v>
      </c>
      <c r="G26" s="23">
        <f>+'WC Summ'!G26+'WH Summ'!G26+'Gl Summ'!G26</f>
        <v>0</v>
      </c>
      <c r="H26" s="23">
        <f>+'WC Summ'!H26+'WH Summ'!H26+'Gl Summ'!H26</f>
        <v>0</v>
      </c>
      <c r="J26" s="23">
        <f>+'WC Summ'!J26+'WH Summ'!J26+'Gl Summ'!J26</f>
        <v>0</v>
      </c>
      <c r="K26" s="23">
        <f>+'WC Summ'!K26+'WH Summ'!K26+'Gl Summ'!K26</f>
        <v>0</v>
      </c>
      <c r="L26" s="23">
        <f>+'WC Summ'!L26+'WH Summ'!L26+'Gl Summ'!L26</f>
        <v>0</v>
      </c>
      <c r="N26" s="31"/>
    </row>
    <row r="27" spans="1:14" x14ac:dyDescent="0.25">
      <c r="A27" s="18" t="s">
        <v>90</v>
      </c>
      <c r="B27" s="23">
        <f>+'WC Summ'!B27+'WH Summ'!B27+'Gl Summ'!B27</f>
        <v>0</v>
      </c>
      <c r="C27" s="23">
        <f>+'WC Summ'!C27+'WH Summ'!C27+'Gl Summ'!C27</f>
        <v>0</v>
      </c>
      <c r="D27" s="23">
        <f>+'WC Summ'!D27+'WH Summ'!D27+'Gl Summ'!D27</f>
        <v>0</v>
      </c>
      <c r="F27" s="23">
        <f>+'WC Summ'!F27+'WH Summ'!F27+'Gl Summ'!F27</f>
        <v>0</v>
      </c>
      <c r="G27" s="23">
        <f>+'WC Summ'!G27+'WH Summ'!G27+'Gl Summ'!G27</f>
        <v>0</v>
      </c>
      <c r="H27" s="23">
        <f>+'WC Summ'!H27+'WH Summ'!H27+'Gl Summ'!H27</f>
        <v>0</v>
      </c>
      <c r="J27" s="23">
        <f>+'WC Summ'!J27+'WH Summ'!J27+'Gl Summ'!J27</f>
        <v>0</v>
      </c>
      <c r="K27" s="23">
        <f>+'WC Summ'!K27+'WH Summ'!K27+'Gl Summ'!K27</f>
        <v>0</v>
      </c>
      <c r="L27" s="23">
        <f>+'WC Summ'!L27+'WH Summ'!L27+'Gl Summ'!L27</f>
        <v>0</v>
      </c>
      <c r="N27" s="31"/>
    </row>
    <row r="28" spans="1:14" x14ac:dyDescent="0.25">
      <c r="A28" s="18" t="s">
        <v>46</v>
      </c>
      <c r="B28" s="23">
        <f>+'WC Summ'!B28+'WH Summ'!B28+'Gl Summ'!B28</f>
        <v>0</v>
      </c>
      <c r="C28" s="23">
        <f>+'WC Summ'!C28+'WH Summ'!C28+'Gl Summ'!C28</f>
        <v>0</v>
      </c>
      <c r="D28" s="23">
        <f>+'WC Summ'!D28+'WH Summ'!D28+'Gl Summ'!D28</f>
        <v>0</v>
      </c>
      <c r="F28" s="23">
        <f>+'WC Summ'!F28+'WH Summ'!F28+'Gl Summ'!F28</f>
        <v>0</v>
      </c>
      <c r="G28" s="23">
        <f>+'WC Summ'!G28+'WH Summ'!G28+'Gl Summ'!G28</f>
        <v>0</v>
      </c>
      <c r="H28" s="23">
        <f>+'WC Summ'!H28+'WH Summ'!H28+'Gl Summ'!H28</f>
        <v>0</v>
      </c>
      <c r="J28" s="23">
        <f>+'WC Summ'!J28+'WH Summ'!J28+'Gl Summ'!J28</f>
        <v>6738</v>
      </c>
      <c r="K28" s="23">
        <f>+'WC Summ'!K28+'WH Summ'!K28+'Gl Summ'!K28</f>
        <v>6738</v>
      </c>
      <c r="L28" s="23">
        <f>+'WC Summ'!L28+'WH Summ'!L28+'Gl Summ'!L28</f>
        <v>0</v>
      </c>
      <c r="N28" s="31"/>
    </row>
    <row r="29" spans="1:14" x14ac:dyDescent="0.25">
      <c r="A29" s="18" t="s">
        <v>47</v>
      </c>
      <c r="B29" s="23">
        <f>+'WC Summ'!B29+'WH Summ'!B29+'Gl Summ'!B29</f>
        <v>0</v>
      </c>
      <c r="C29" s="23">
        <f>+'WC Summ'!C29+'WH Summ'!C29+'Gl Summ'!C29</f>
        <v>0</v>
      </c>
      <c r="D29" s="23">
        <f>+'WC Summ'!D29+'WH Summ'!D29+'Gl Summ'!D29</f>
        <v>0</v>
      </c>
      <c r="F29" s="23">
        <f>+'WC Summ'!F29+'WH Summ'!F29+'Gl Summ'!F29</f>
        <v>0</v>
      </c>
      <c r="G29" s="23">
        <f>+'WC Summ'!G29+'WH Summ'!G29+'Gl Summ'!G29</f>
        <v>0</v>
      </c>
      <c r="H29" s="23">
        <f>+'WC Summ'!H29+'WH Summ'!H29+'Gl Summ'!H29</f>
        <v>0</v>
      </c>
      <c r="J29" s="23">
        <f>+'WC Summ'!J29+'WH Summ'!J29+'Gl Summ'!J29</f>
        <v>35787</v>
      </c>
      <c r="K29" s="23">
        <f>+'WC Summ'!K29+'WH Summ'!K29+'Gl Summ'!K29</f>
        <v>35787</v>
      </c>
      <c r="L29" s="23">
        <f>+'WC Summ'!L29+'WH Summ'!L29+'Gl Summ'!L29</f>
        <v>0</v>
      </c>
      <c r="N29" s="31"/>
    </row>
    <row r="30" spans="1:14" x14ac:dyDescent="0.25">
      <c r="A30" s="18" t="s">
        <v>91</v>
      </c>
      <c r="B30" s="23">
        <f>+'WC Summ'!B30+'WH Summ'!B30+'Gl Summ'!B30</f>
        <v>0</v>
      </c>
      <c r="C30" s="23">
        <f>+'WC Summ'!C30+'WH Summ'!C30+'Gl Summ'!C30</f>
        <v>0</v>
      </c>
      <c r="D30" s="23">
        <f>+'WC Summ'!D30+'WH Summ'!D30+'Gl Summ'!D30</f>
        <v>0</v>
      </c>
      <c r="F30" s="23">
        <f>+'WC Summ'!F30+'WH Summ'!F30+'Gl Summ'!F30</f>
        <v>0</v>
      </c>
      <c r="G30" s="23">
        <f>+'WC Summ'!G30+'WH Summ'!G30+'Gl Summ'!G30</f>
        <v>0</v>
      </c>
      <c r="H30" s="23">
        <f>+'WC Summ'!H30+'WH Summ'!H30+'Gl Summ'!H30</f>
        <v>0</v>
      </c>
      <c r="J30" s="23">
        <f>+'WC Summ'!J30+'WH Summ'!J30+'Gl Summ'!J30</f>
        <v>0</v>
      </c>
      <c r="K30" s="23">
        <f>+'WC Summ'!K30+'WH Summ'!K30+'Gl Summ'!K30</f>
        <v>0</v>
      </c>
      <c r="L30" s="23">
        <f>+'WC Summ'!L30+'WH Summ'!L30+'Gl Summ'!L30</f>
        <v>0</v>
      </c>
      <c r="N30" s="31"/>
    </row>
    <row r="31" spans="1:14" x14ac:dyDescent="0.25">
      <c r="A31" s="18" t="s">
        <v>48</v>
      </c>
      <c r="B31" s="23">
        <f>+'WC Summ'!B31+'WH Summ'!B31+'Gl Summ'!B31</f>
        <v>0</v>
      </c>
      <c r="C31" s="23">
        <f>+'WC Summ'!C31+'WH Summ'!C31+'Gl Summ'!C31</f>
        <v>0</v>
      </c>
      <c r="D31" s="23">
        <f>+'WC Summ'!D31+'WH Summ'!D31+'Gl Summ'!D31</f>
        <v>0</v>
      </c>
      <c r="F31" s="23">
        <f>+'WC Summ'!F31+'WH Summ'!F31+'Gl Summ'!F31</f>
        <v>0</v>
      </c>
      <c r="G31" s="23">
        <f>+'WC Summ'!G31+'WH Summ'!G31+'Gl Summ'!G31</f>
        <v>0</v>
      </c>
      <c r="H31" s="23">
        <f>+'WC Summ'!H31+'WH Summ'!H31+'Gl Summ'!H31</f>
        <v>0</v>
      </c>
      <c r="J31" s="23">
        <f>+'WC Summ'!J31+'WH Summ'!J31+'Gl Summ'!J31</f>
        <v>14001</v>
      </c>
      <c r="K31" s="23">
        <f>+'WC Summ'!K31+'WH Summ'!K31+'Gl Summ'!K31</f>
        <v>14001</v>
      </c>
      <c r="L31" s="23">
        <f>+'WC Summ'!L31+'WH Summ'!L31+'Gl Summ'!L31</f>
        <v>0</v>
      </c>
      <c r="N31" s="31"/>
    </row>
    <row r="32" spans="1:14" x14ac:dyDescent="0.25">
      <c r="A32" s="18" t="s">
        <v>49</v>
      </c>
      <c r="B32" s="23">
        <f>+'WC Summ'!B32+'WH Summ'!B32+'Gl Summ'!B32</f>
        <v>0</v>
      </c>
      <c r="C32" s="23">
        <f>+'WC Summ'!C32+'WH Summ'!C32+'Gl Summ'!C32</f>
        <v>0</v>
      </c>
      <c r="D32" s="23">
        <f>+'WC Summ'!D32+'WH Summ'!D32+'Gl Summ'!D32</f>
        <v>0</v>
      </c>
      <c r="F32" s="23">
        <f>+'WC Summ'!F32+'WH Summ'!F32+'Gl Summ'!F32</f>
        <v>0</v>
      </c>
      <c r="G32" s="23">
        <f>+'WC Summ'!G32+'WH Summ'!G32+'Gl Summ'!G32</f>
        <v>0</v>
      </c>
      <c r="H32" s="23">
        <f>+'WC Summ'!H32+'WH Summ'!H32+'Gl Summ'!H32</f>
        <v>0</v>
      </c>
      <c r="J32" s="23">
        <f>+'WC Summ'!J32+'WH Summ'!J32+'Gl Summ'!J32</f>
        <v>28962</v>
      </c>
      <c r="K32" s="23">
        <f>+'WC Summ'!K32+'WH Summ'!K32+'Gl Summ'!K32</f>
        <v>28962</v>
      </c>
      <c r="L32" s="23">
        <f>+'WC Summ'!L32+'WH Summ'!L32+'Gl Summ'!L32</f>
        <v>0</v>
      </c>
      <c r="N32" s="31"/>
    </row>
    <row r="33" spans="1:14" x14ac:dyDescent="0.25">
      <c r="A33" s="18" t="s">
        <v>50</v>
      </c>
      <c r="B33" s="23">
        <f>+'WC Summ'!B33+'WH Summ'!B33+'Gl Summ'!B33</f>
        <v>0</v>
      </c>
      <c r="C33" s="23">
        <f>+'WC Summ'!C33+'WH Summ'!C33+'Gl Summ'!C33</f>
        <v>0</v>
      </c>
      <c r="D33" s="23">
        <f>+'WC Summ'!D33+'WH Summ'!D33+'Gl Summ'!D33</f>
        <v>0</v>
      </c>
      <c r="F33" s="23">
        <f>+'WC Summ'!F33+'WH Summ'!F33+'Gl Summ'!F33</f>
        <v>0</v>
      </c>
      <c r="G33" s="23">
        <f>+'WC Summ'!G33+'WH Summ'!G33+'Gl Summ'!G33</f>
        <v>0</v>
      </c>
      <c r="H33" s="23">
        <f>+'WC Summ'!H33+'WH Summ'!H33+'Gl Summ'!H33</f>
        <v>0</v>
      </c>
      <c r="J33" s="23">
        <f>+'WC Summ'!J33+'WH Summ'!J33+'Gl Summ'!J33</f>
        <v>354420</v>
      </c>
      <c r="K33" s="23">
        <f>+'WC Summ'!K33+'WH Summ'!K33+'Gl Summ'!K33</f>
        <v>354420</v>
      </c>
      <c r="L33" s="23">
        <f>+'WC Summ'!L33+'WH Summ'!L33+'Gl Summ'!L33</f>
        <v>0</v>
      </c>
      <c r="N33" s="31"/>
    </row>
    <row r="34" spans="1:14" x14ac:dyDescent="0.25">
      <c r="A34" s="18" t="s">
        <v>43</v>
      </c>
      <c r="B34" s="23">
        <f>+'WC Summ'!B34+'WH Summ'!B34+'Gl Summ'!B34</f>
        <v>0</v>
      </c>
      <c r="C34" s="23">
        <f>+'WC Summ'!C34+'WH Summ'!C34+'Gl Summ'!C34</f>
        <v>0</v>
      </c>
      <c r="D34" s="23">
        <f>+'WC Summ'!D34+'WH Summ'!D34+'Gl Summ'!D34</f>
        <v>0</v>
      </c>
      <c r="F34" s="23">
        <f>+'WC Summ'!F34+'WH Summ'!F34+'Gl Summ'!F34</f>
        <v>0</v>
      </c>
      <c r="G34" s="23">
        <f>+'WC Summ'!G34+'WH Summ'!G34+'Gl Summ'!G34</f>
        <v>0</v>
      </c>
      <c r="H34" s="23">
        <f>+'WC Summ'!H34+'WH Summ'!H34+'Gl Summ'!H34</f>
        <v>0</v>
      </c>
      <c r="J34" s="23">
        <f>+'WC Summ'!J34+'WH Summ'!J34+'Gl Summ'!J34</f>
        <v>1491983</v>
      </c>
      <c r="K34" s="23">
        <f>+'WC Summ'!K34+'WH Summ'!K34+'Gl Summ'!K34</f>
        <v>1491983</v>
      </c>
      <c r="L34" s="23">
        <f>+'WC Summ'!L34+'WH Summ'!L34+'Gl Summ'!L34</f>
        <v>0</v>
      </c>
      <c r="N34" s="33"/>
    </row>
    <row r="35" spans="1:14" x14ac:dyDescent="0.25">
      <c r="A35" s="18" t="s">
        <v>51</v>
      </c>
      <c r="B35" s="23">
        <f>+'WC Summ'!B35+'WH Summ'!B35+'Gl Summ'!B35</f>
        <v>0</v>
      </c>
      <c r="C35" s="23">
        <f>+'WC Summ'!C35+'WH Summ'!C35+'Gl Summ'!C35</f>
        <v>0</v>
      </c>
      <c r="D35" s="23">
        <f>+'WC Summ'!D35+'WH Summ'!D35+'Gl Summ'!D35</f>
        <v>0</v>
      </c>
      <c r="F35" s="23">
        <f>+'WC Summ'!F35+'WH Summ'!F35+'Gl Summ'!F35</f>
        <v>0</v>
      </c>
      <c r="G35" s="23">
        <f>+'WC Summ'!G35+'WH Summ'!G35+'Gl Summ'!G35</f>
        <v>0</v>
      </c>
      <c r="H35" s="23">
        <f>+'WC Summ'!H35+'WH Summ'!H35+'Gl Summ'!H35</f>
        <v>0</v>
      </c>
      <c r="J35" s="23">
        <f>+'WC Summ'!J35+'WH Summ'!J35+'Gl Summ'!J35</f>
        <v>37550</v>
      </c>
      <c r="K35" s="23">
        <f>+'WC Summ'!K35+'WH Summ'!K35+'Gl Summ'!K35</f>
        <v>37550</v>
      </c>
      <c r="L35" s="23">
        <f>+'WC Summ'!L35+'WH Summ'!L35+'Gl Summ'!L35</f>
        <v>0</v>
      </c>
      <c r="N35" s="33"/>
    </row>
    <row r="36" spans="1:14" x14ac:dyDescent="0.25">
      <c r="A36" s="18" t="s">
        <v>2</v>
      </c>
      <c r="B36" s="23">
        <f>+'WC Summ'!B36+'WH Summ'!B36+'Gl Summ'!B36</f>
        <v>0</v>
      </c>
      <c r="C36" s="23">
        <f>+'WC Summ'!C36+'WH Summ'!C36+'Gl Summ'!C36</f>
        <v>0</v>
      </c>
      <c r="D36" s="23">
        <f>+'WC Summ'!D36+'WH Summ'!D36+'Gl Summ'!D36</f>
        <v>0</v>
      </c>
      <c r="F36" s="23">
        <f>+'WC Summ'!F36+'WH Summ'!F36+'Gl Summ'!F36</f>
        <v>0</v>
      </c>
      <c r="G36" s="23">
        <f>+'WC Summ'!G36+'WH Summ'!G36+'Gl Summ'!G36</f>
        <v>0</v>
      </c>
      <c r="H36" s="23">
        <f>+'WC Summ'!H36+'WH Summ'!H36+'Gl Summ'!H36</f>
        <v>0</v>
      </c>
      <c r="J36" s="23">
        <f>+'WC Summ'!J36+'WH Summ'!J36+'Gl Summ'!J36</f>
        <v>393393</v>
      </c>
      <c r="K36" s="23">
        <f>+'WC Summ'!K36+'WH Summ'!K36+'Gl Summ'!K36</f>
        <v>393393</v>
      </c>
      <c r="L36" s="23">
        <f>+'WC Summ'!L36+'WH Summ'!L36+'Gl Summ'!L36</f>
        <v>0</v>
      </c>
      <c r="N36" s="31"/>
    </row>
    <row r="37" spans="1:14" x14ac:dyDescent="0.25">
      <c r="A37" s="18" t="s">
        <v>92</v>
      </c>
      <c r="B37" s="23">
        <f>+'WC Summ'!B37+'WH Summ'!B37+'Gl Summ'!B37</f>
        <v>0</v>
      </c>
      <c r="C37" s="23">
        <f>+'WC Summ'!C37+'WH Summ'!C37+'Gl Summ'!C37</f>
        <v>0</v>
      </c>
      <c r="D37" s="23">
        <f>+'WC Summ'!D37+'WH Summ'!D37+'Gl Summ'!D37</f>
        <v>0</v>
      </c>
      <c r="F37" s="23">
        <f>+'WC Summ'!F37+'WH Summ'!F37+'Gl Summ'!F37</f>
        <v>0</v>
      </c>
      <c r="G37" s="23">
        <f>+'WC Summ'!G37+'WH Summ'!G37+'Gl Summ'!G37</f>
        <v>0</v>
      </c>
      <c r="H37" s="23">
        <f>+'WC Summ'!H37+'WH Summ'!H37+'Gl Summ'!H37</f>
        <v>0</v>
      </c>
      <c r="J37" s="23">
        <f>+'WC Summ'!J37+'WH Summ'!J37+'Gl Summ'!J37</f>
        <v>0</v>
      </c>
      <c r="K37" s="23">
        <f>+'WC Summ'!K37+'WH Summ'!K37+'Gl Summ'!K37</f>
        <v>0</v>
      </c>
      <c r="L37" s="23">
        <f>+'WC Summ'!L37+'WH Summ'!L37+'Gl Summ'!L37</f>
        <v>0</v>
      </c>
      <c r="N37" s="31"/>
    </row>
    <row r="38" spans="1:14" x14ac:dyDescent="0.25">
      <c r="A38" s="18" t="s">
        <v>52</v>
      </c>
      <c r="B38" s="23">
        <f>+'WC Summ'!B38+'WH Summ'!B38+'Gl Summ'!B38</f>
        <v>0</v>
      </c>
      <c r="C38" s="23">
        <f>+'WC Summ'!C38+'WH Summ'!C38+'Gl Summ'!C38</f>
        <v>0</v>
      </c>
      <c r="D38" s="23">
        <f>+'WC Summ'!D38+'WH Summ'!D38+'Gl Summ'!D38</f>
        <v>0</v>
      </c>
      <c r="F38" s="23">
        <f>+'WC Summ'!F38+'WH Summ'!F38+'Gl Summ'!F38</f>
        <v>0</v>
      </c>
      <c r="G38" s="23">
        <f>+'WC Summ'!G38+'WH Summ'!G38+'Gl Summ'!G38</f>
        <v>0</v>
      </c>
      <c r="H38" s="23">
        <f>+'WC Summ'!H38+'WH Summ'!H38+'Gl Summ'!H38</f>
        <v>0</v>
      </c>
      <c r="J38" s="23">
        <f>+'WC Summ'!J38+'WH Summ'!J38+'Gl Summ'!J38</f>
        <v>1314</v>
      </c>
      <c r="K38" s="23">
        <f>+'WC Summ'!K38+'WH Summ'!K38+'Gl Summ'!K38</f>
        <v>1314</v>
      </c>
      <c r="L38" s="23">
        <f>+'WC Summ'!L38+'WH Summ'!L38+'Gl Summ'!L38</f>
        <v>0</v>
      </c>
      <c r="N38" s="31"/>
    </row>
    <row r="39" spans="1:14" x14ac:dyDescent="0.25">
      <c r="A39" s="18" t="s">
        <v>53</v>
      </c>
      <c r="B39" s="23">
        <f>+'WC Summ'!B39+'WH Summ'!B39+'Gl Summ'!B39</f>
        <v>0</v>
      </c>
      <c r="C39" s="23">
        <f>+'WC Summ'!C39+'WH Summ'!C39+'Gl Summ'!C39</f>
        <v>0</v>
      </c>
      <c r="D39" s="23">
        <f>+'WC Summ'!D39+'WH Summ'!D39+'Gl Summ'!D39</f>
        <v>0</v>
      </c>
      <c r="F39" s="23">
        <f>+'WC Summ'!F39+'WH Summ'!F39+'Gl Summ'!F39</f>
        <v>0</v>
      </c>
      <c r="G39" s="23">
        <f>+'WC Summ'!G39+'WH Summ'!G39+'Gl Summ'!G39</f>
        <v>0</v>
      </c>
      <c r="H39" s="23">
        <f>+'WC Summ'!H39+'WH Summ'!H39+'Gl Summ'!H39</f>
        <v>0</v>
      </c>
      <c r="J39" s="23">
        <f>+'WC Summ'!J39+'WH Summ'!J39+'Gl Summ'!J39</f>
        <v>601125</v>
      </c>
      <c r="K39" s="23">
        <f>+'WC Summ'!K39+'WH Summ'!K39+'Gl Summ'!K39</f>
        <v>601125</v>
      </c>
      <c r="L39" s="23">
        <f>+'WC Summ'!L39+'WH Summ'!L39+'Gl Summ'!L39</f>
        <v>0</v>
      </c>
      <c r="N39" s="31"/>
    </row>
    <row r="40" spans="1:14" x14ac:dyDescent="0.25">
      <c r="A40" s="18" t="s">
        <v>93</v>
      </c>
      <c r="B40" s="23">
        <f>+'WC Summ'!B40+'WH Summ'!B40+'Gl Summ'!B40</f>
        <v>0</v>
      </c>
      <c r="C40" s="23">
        <f>+'WC Summ'!C40+'WH Summ'!C40+'Gl Summ'!C40</f>
        <v>0</v>
      </c>
      <c r="D40" s="23">
        <f>+'WC Summ'!D40+'WH Summ'!D40+'Gl Summ'!D40</f>
        <v>0</v>
      </c>
      <c r="F40" s="23">
        <f>+'WC Summ'!F40+'WH Summ'!F40+'Gl Summ'!F40</f>
        <v>0</v>
      </c>
      <c r="G40" s="23">
        <f>+'WC Summ'!G40+'WH Summ'!G40+'Gl Summ'!G40</f>
        <v>0</v>
      </c>
      <c r="H40" s="23">
        <f>+'WC Summ'!H40+'WH Summ'!H40+'Gl Summ'!H40</f>
        <v>0</v>
      </c>
      <c r="J40" s="23">
        <f>+'WC Summ'!J40+'WH Summ'!J40+'Gl Summ'!J40</f>
        <v>0</v>
      </c>
      <c r="K40" s="23">
        <f>+'WC Summ'!K40+'WH Summ'!K40+'Gl Summ'!K40</f>
        <v>0</v>
      </c>
      <c r="L40" s="23">
        <f>+'WC Summ'!L40+'WH Summ'!L40+'Gl Summ'!L40</f>
        <v>0</v>
      </c>
      <c r="N40" s="31"/>
    </row>
    <row r="41" spans="1:14" x14ac:dyDescent="0.25">
      <c r="A41" s="18" t="s">
        <v>54</v>
      </c>
      <c r="B41" s="23">
        <f>+'WC Summ'!B41+'WH Summ'!B41+'Gl Summ'!B41</f>
        <v>0</v>
      </c>
      <c r="C41" s="23">
        <f>+'WC Summ'!C41+'WH Summ'!C41+'Gl Summ'!C41</f>
        <v>0</v>
      </c>
      <c r="D41" s="23">
        <f>+'WC Summ'!D41+'WH Summ'!D41+'Gl Summ'!D41</f>
        <v>0</v>
      </c>
      <c r="F41" s="23">
        <f>+'WC Summ'!F41+'WH Summ'!F41+'Gl Summ'!F41</f>
        <v>0</v>
      </c>
      <c r="G41" s="23">
        <f>+'WC Summ'!G41+'WH Summ'!G41+'Gl Summ'!G41</f>
        <v>0</v>
      </c>
      <c r="H41" s="23">
        <f>+'WC Summ'!H41+'WH Summ'!H41+'Gl Summ'!H41</f>
        <v>0</v>
      </c>
      <c r="I41" s="26"/>
      <c r="J41" s="23">
        <f>+'WC Summ'!J41+'WH Summ'!J41+'Gl Summ'!J41</f>
        <v>30623</v>
      </c>
      <c r="K41" s="23">
        <f>+'WC Summ'!K41+'WH Summ'!K41+'Gl Summ'!K41</f>
        <v>30623</v>
      </c>
      <c r="L41" s="23">
        <f>+'WC Summ'!L41+'WH Summ'!L41+'Gl Summ'!L41</f>
        <v>0</v>
      </c>
      <c r="N41" s="31"/>
    </row>
    <row r="42" spans="1:14" x14ac:dyDescent="0.25">
      <c r="A42" s="18"/>
      <c r="I42" s="26"/>
      <c r="N42" s="31"/>
    </row>
    <row r="43" spans="1:14" x14ac:dyDescent="0.25">
      <c r="A43" s="19" t="s">
        <v>28</v>
      </c>
      <c r="B43" s="27">
        <f>+'WC Summ'!B43+'WH Summ'!B43+'Gl Summ'!B43</f>
        <v>0</v>
      </c>
      <c r="C43" s="27">
        <f>+'WC Summ'!C43+'WH Summ'!C43+'Gl Summ'!C43</f>
        <v>0</v>
      </c>
      <c r="D43" s="27">
        <f>+C43-B43</f>
        <v>0</v>
      </c>
      <c r="F43" s="27">
        <f>+'WC Summ'!F43+'WH Summ'!F43+'Gl Summ'!F43</f>
        <v>0</v>
      </c>
      <c r="G43" s="27">
        <f>+'WC Summ'!G43+'WH Summ'!G43+'Gl Summ'!G43</f>
        <v>0</v>
      </c>
      <c r="H43" s="27">
        <f>+G43-F43</f>
        <v>0</v>
      </c>
      <c r="I43" s="26"/>
      <c r="J43" s="27">
        <f>+'WC Summ'!J43+'WH Summ'!J43+'Gl Summ'!J43</f>
        <v>3241054</v>
      </c>
      <c r="K43" s="27">
        <f>+'WC Summ'!K43+'WH Summ'!K43+'Gl Summ'!K43</f>
        <v>3241054</v>
      </c>
      <c r="L43" s="27">
        <f>+K43-J43</f>
        <v>0</v>
      </c>
      <c r="N43" s="31"/>
    </row>
    <row r="44" spans="1:14" x14ac:dyDescent="0.25">
      <c r="A44" s="19"/>
      <c r="B44" s="26"/>
      <c r="C44" s="26"/>
      <c r="D44" s="26"/>
      <c r="F44" s="26"/>
      <c r="G44" s="26"/>
      <c r="H44" s="26"/>
      <c r="J44" s="26"/>
      <c r="K44" s="26"/>
      <c r="L44" s="26"/>
      <c r="N44" s="31"/>
    </row>
    <row r="45" spans="1:14" x14ac:dyDescent="0.25">
      <c r="A45" s="17" t="s">
        <v>29</v>
      </c>
      <c r="B45" s="25">
        <f>+'WC Summ'!B45+'WH Summ'!B45+'Gl Summ'!B45</f>
        <v>0</v>
      </c>
      <c r="C45" s="25">
        <f>+'WC Summ'!C45+'WH Summ'!C45+'Gl Summ'!C45</f>
        <v>0</v>
      </c>
      <c r="D45" s="25">
        <f>+C45-B45</f>
        <v>0</v>
      </c>
      <c r="F45" s="25">
        <f>+'WC Summ'!F45+'WH Summ'!F45+'Gl Summ'!F45</f>
        <v>0</v>
      </c>
      <c r="G45" s="25">
        <f>+'WC Summ'!G45+'WH Summ'!G45+'Gl Summ'!G45</f>
        <v>0</v>
      </c>
      <c r="H45" s="25">
        <f>+G45-F45</f>
        <v>0</v>
      </c>
      <c r="J45" s="25">
        <f>+'WC Summ'!J45+'WH Summ'!J45+'Gl Summ'!J45</f>
        <v>600000</v>
      </c>
      <c r="K45" s="25">
        <f>+'WC Summ'!K45+'WH Summ'!K45+'Gl Summ'!K45</f>
        <v>350000.00000000006</v>
      </c>
      <c r="L45" s="25">
        <f>+K45-J45</f>
        <v>-249999.99999999994</v>
      </c>
      <c r="N45" s="33" t="s">
        <v>79</v>
      </c>
    </row>
    <row r="46" spans="1:14" x14ac:dyDescent="0.25">
      <c r="A46" s="17"/>
    </row>
    <row r="47" spans="1:14" x14ac:dyDescent="0.25">
      <c r="A47" s="17" t="s">
        <v>30</v>
      </c>
      <c r="B47" s="25">
        <f>+'WC Summ'!B47+'WH Summ'!B47+'Gl Summ'!B47</f>
        <v>0</v>
      </c>
      <c r="C47" s="25">
        <f>+'WC Summ'!C47+'WH Summ'!C47+'Gl Summ'!C47</f>
        <v>0</v>
      </c>
      <c r="D47" s="25">
        <f>+C47-B47</f>
        <v>0</v>
      </c>
      <c r="F47" s="25">
        <f>+'WC Summ'!F47+'WH Summ'!F47+'Gl Summ'!F47</f>
        <v>0</v>
      </c>
      <c r="G47" s="25">
        <f>+'WC Summ'!G47+'WH Summ'!G47+'Gl Summ'!G47</f>
        <v>0</v>
      </c>
      <c r="H47" s="25">
        <f>+G47-F47</f>
        <v>0</v>
      </c>
      <c r="J47" s="25">
        <f>+'WC Summ'!J47+'WH Summ'!J47+'Gl Summ'!J47</f>
        <v>1800000</v>
      </c>
      <c r="K47" s="25">
        <f>+'WC Summ'!K47+'WH Summ'!K47+'Gl Summ'!K47</f>
        <v>1800000</v>
      </c>
      <c r="L47" s="25">
        <f>+K47-J47</f>
        <v>0</v>
      </c>
      <c r="N47" s="33"/>
    </row>
    <row r="48" spans="1:14" x14ac:dyDescent="0.25">
      <c r="A48" s="17"/>
      <c r="N48" s="31"/>
    </row>
    <row r="49" spans="1:14" ht="13.8" thickBot="1" x14ac:dyDescent="0.3">
      <c r="A49" s="4" t="s">
        <v>16</v>
      </c>
      <c r="B49" s="24">
        <f>+'WC Summ'!B49+'WH Summ'!B49+'Gl Summ'!B49</f>
        <v>0</v>
      </c>
      <c r="C49" s="24">
        <f>+'WC Summ'!C49+'WH Summ'!C49+'Gl Summ'!C49</f>
        <v>0</v>
      </c>
      <c r="D49" s="24">
        <f>+C49-B49</f>
        <v>0</v>
      </c>
      <c r="F49" s="24">
        <f>+'WC Summ'!F49+'WH Summ'!F49+'Gl Summ'!F49</f>
        <v>0</v>
      </c>
      <c r="G49" s="24">
        <f>+'WC Summ'!G49+'WH Summ'!G49+'Gl Summ'!G49</f>
        <v>0</v>
      </c>
      <c r="H49" s="24">
        <f>+G49-F49</f>
        <v>0</v>
      </c>
      <c r="J49" s="24">
        <f>+'WC Summ'!J49+'WH Summ'!J49+'Gl Summ'!J49</f>
        <v>5641054</v>
      </c>
      <c r="K49" s="24">
        <f>+'WC Summ'!K49+'WH Summ'!K49+'Gl Summ'!K49</f>
        <v>5391054</v>
      </c>
      <c r="L49" s="24">
        <f>+K49-J49</f>
        <v>-250000</v>
      </c>
      <c r="N49" s="31"/>
    </row>
    <row r="50" spans="1:14" x14ac:dyDescent="0.25">
      <c r="A50" s="1"/>
      <c r="N50" s="33"/>
    </row>
    <row r="51" spans="1:14" x14ac:dyDescent="0.25">
      <c r="A51" s="1" t="s">
        <v>11</v>
      </c>
      <c r="N51" s="33"/>
    </row>
    <row r="52" spans="1:14" x14ac:dyDescent="0.25">
      <c r="A52" s="3" t="s">
        <v>0</v>
      </c>
      <c r="B52" s="23">
        <f>+'WC Summ'!B52+'WH Summ'!B52+'Gl Summ'!B52</f>
        <v>0</v>
      </c>
      <c r="C52" s="23">
        <f>+'WC Summ'!C52+'WH Summ'!C52+'Gl Summ'!C52</f>
        <v>0</v>
      </c>
      <c r="D52" s="23">
        <f t="shared" ref="D52:D59" si="0">+C52-B52</f>
        <v>0</v>
      </c>
      <c r="F52" s="23">
        <f>+'WC Summ'!F52+'WH Summ'!F52+'Gl Summ'!F52</f>
        <v>0</v>
      </c>
      <c r="G52" s="23">
        <f>+'WC Summ'!G52+'WH Summ'!G52+'Gl Summ'!G52</f>
        <v>0</v>
      </c>
      <c r="H52" s="23">
        <f t="shared" ref="H52:H59" si="1">+G52-F52</f>
        <v>0</v>
      </c>
      <c r="J52" s="23">
        <f>+'WC Summ'!J52+'WH Summ'!J52+'Gl Summ'!J52</f>
        <v>387651.83333333331</v>
      </c>
      <c r="K52" s="23">
        <f>+'WC Summ'!K52+'WH Summ'!K52+'Gl Summ'!K52</f>
        <v>387651.83333333331</v>
      </c>
      <c r="L52" s="23">
        <f t="shared" ref="L52:L59" si="2">+K52-J52</f>
        <v>0</v>
      </c>
      <c r="N52" s="31"/>
    </row>
    <row r="53" spans="1:14" x14ac:dyDescent="0.25">
      <c r="A53" s="3" t="s">
        <v>1</v>
      </c>
      <c r="B53" s="23">
        <f>+'WC Summ'!B53+'WH Summ'!B53+'Gl Summ'!B53</f>
        <v>0</v>
      </c>
      <c r="C53" s="23">
        <f>+'WC Summ'!C53+'WH Summ'!C53+'Gl Summ'!C53</f>
        <v>0</v>
      </c>
      <c r="D53" s="23">
        <f t="shared" si="0"/>
        <v>0</v>
      </c>
      <c r="F53" s="23">
        <f>+'WC Summ'!F53+'WH Summ'!F53+'Gl Summ'!F53</f>
        <v>0</v>
      </c>
      <c r="G53" s="23">
        <f>+'WC Summ'!G53+'WH Summ'!G53+'Gl Summ'!G53</f>
        <v>0</v>
      </c>
      <c r="H53" s="23">
        <f t="shared" si="1"/>
        <v>0</v>
      </c>
      <c r="I53" s="26"/>
      <c r="J53" s="23">
        <f>+'WC Summ'!J53+'WH Summ'!J53+'Gl Summ'!J53</f>
        <v>527562</v>
      </c>
      <c r="K53" s="23">
        <f>+'WC Summ'!K53+'WH Summ'!K53+'Gl Summ'!K53</f>
        <v>120779.16666666669</v>
      </c>
      <c r="L53" s="23">
        <f t="shared" si="2"/>
        <v>-406782.83333333331</v>
      </c>
      <c r="N53" s="33" t="s">
        <v>73</v>
      </c>
    </row>
    <row r="54" spans="1:14" x14ac:dyDescent="0.25">
      <c r="A54" s="3" t="s">
        <v>3</v>
      </c>
      <c r="B54" s="23">
        <f>+'WC Summ'!B54+'WH Summ'!B54+'Gl Summ'!B54</f>
        <v>0</v>
      </c>
      <c r="C54" s="23">
        <f>+'WC Summ'!C54+'WH Summ'!C54+'Gl Summ'!C54</f>
        <v>0</v>
      </c>
      <c r="D54" s="23">
        <f t="shared" si="0"/>
        <v>0</v>
      </c>
      <c r="F54" s="23">
        <f>+'WC Summ'!F54+'WH Summ'!F54+'Gl Summ'!F54</f>
        <v>0</v>
      </c>
      <c r="G54" s="23">
        <f>+'WC Summ'!G54+'WH Summ'!G54+'Gl Summ'!G54</f>
        <v>0</v>
      </c>
      <c r="H54" s="23">
        <f t="shared" si="1"/>
        <v>0</v>
      </c>
      <c r="I54" s="26"/>
      <c r="J54" s="23">
        <f>+'WC Summ'!J54+'WH Summ'!J54+'Gl Summ'!J54</f>
        <v>158620.00000000003</v>
      </c>
      <c r="K54" s="23">
        <f>+'WC Summ'!K54+'WH Summ'!K54+'Gl Summ'!K54</f>
        <v>158620.00000000003</v>
      </c>
      <c r="L54" s="23">
        <f t="shared" si="2"/>
        <v>0</v>
      </c>
    </row>
    <row r="55" spans="1:14" x14ac:dyDescent="0.25">
      <c r="A55" s="3" t="s">
        <v>4</v>
      </c>
      <c r="B55" s="23">
        <f>+'WC Summ'!B55+'WH Summ'!B55+'Gl Summ'!B55</f>
        <v>0</v>
      </c>
      <c r="C55" s="23">
        <f>+'WC Summ'!C55+'WH Summ'!C55+'Gl Summ'!C55</f>
        <v>0</v>
      </c>
      <c r="D55" s="23">
        <f t="shared" si="0"/>
        <v>0</v>
      </c>
      <c r="F55" s="23">
        <f>+'WC Summ'!F55+'WH Summ'!F55+'Gl Summ'!F55</f>
        <v>0</v>
      </c>
      <c r="G55" s="23">
        <f>+'WC Summ'!G55+'WH Summ'!G55+'Gl Summ'!G55</f>
        <v>0</v>
      </c>
      <c r="H55" s="23">
        <f t="shared" si="1"/>
        <v>0</v>
      </c>
      <c r="J55" s="23">
        <f>+'WC Summ'!J55+'WH Summ'!J55+'Gl Summ'!J55</f>
        <v>54075</v>
      </c>
      <c r="K55" s="23">
        <f>+'WC Summ'!K55+'WH Summ'!K55+'Gl Summ'!K55</f>
        <v>54075</v>
      </c>
      <c r="L55" s="23">
        <f t="shared" si="2"/>
        <v>0</v>
      </c>
    </row>
    <row r="56" spans="1:14" x14ac:dyDescent="0.25">
      <c r="A56" s="3" t="s">
        <v>5</v>
      </c>
      <c r="B56" s="23">
        <f>+'WC Summ'!B56+'WH Summ'!B56+'Gl Summ'!B56</f>
        <v>0</v>
      </c>
      <c r="C56" s="23">
        <f>+'WC Summ'!C56+'WH Summ'!C56+'Gl Summ'!C56</f>
        <v>0</v>
      </c>
      <c r="D56" s="23">
        <f t="shared" si="0"/>
        <v>0</v>
      </c>
      <c r="F56" s="23">
        <f>+'WC Summ'!F56+'WH Summ'!F56+'Gl Summ'!F56</f>
        <v>0</v>
      </c>
      <c r="G56" s="23">
        <f>+'WC Summ'!G56+'WH Summ'!G56+'Gl Summ'!G56</f>
        <v>0</v>
      </c>
      <c r="H56" s="23">
        <f t="shared" si="1"/>
        <v>0</v>
      </c>
      <c r="I56" s="26"/>
      <c r="J56" s="23">
        <f>+'WC Summ'!J56+'WH Summ'!J56+'Gl Summ'!J56</f>
        <v>0</v>
      </c>
      <c r="K56" s="23">
        <f>+'WC Summ'!K56+'WH Summ'!K56+'Gl Summ'!K56</f>
        <v>0</v>
      </c>
      <c r="L56" s="23">
        <f t="shared" si="2"/>
        <v>0</v>
      </c>
    </row>
    <row r="57" spans="1:14" x14ac:dyDescent="0.25">
      <c r="A57" s="3" t="s">
        <v>14</v>
      </c>
      <c r="B57" s="23">
        <f>+'WC Summ'!B57+'WH Summ'!B57+'Gl Summ'!B57</f>
        <v>0</v>
      </c>
      <c r="C57" s="23">
        <f>+'WC Summ'!C57+'WH Summ'!C57+'Gl Summ'!C57</f>
        <v>0</v>
      </c>
      <c r="D57" s="23">
        <f t="shared" si="0"/>
        <v>0</v>
      </c>
      <c r="F57" s="23">
        <f>+'WC Summ'!F57+'WH Summ'!F57+'Gl Summ'!F57</f>
        <v>0</v>
      </c>
      <c r="G57" s="23">
        <f>+'WC Summ'!G57+'WH Summ'!G57+'Gl Summ'!G57</f>
        <v>0</v>
      </c>
      <c r="H57" s="23">
        <f t="shared" si="1"/>
        <v>0</v>
      </c>
      <c r="J57" s="23">
        <f>+'WC Summ'!J57+'WH Summ'!J57+'Gl Summ'!J57</f>
        <v>0</v>
      </c>
      <c r="K57" s="23">
        <f>+'WC Summ'!K57+'WH Summ'!K57+'Gl Summ'!K57</f>
        <v>0</v>
      </c>
      <c r="L57" s="23">
        <f t="shared" si="2"/>
        <v>0</v>
      </c>
    </row>
    <row r="58" spans="1:14" x14ac:dyDescent="0.25">
      <c r="A58" s="3"/>
      <c r="I58" s="26"/>
    </row>
    <row r="59" spans="1:14" ht="13.8" thickBot="1" x14ac:dyDescent="0.3">
      <c r="A59" s="4" t="s">
        <v>15</v>
      </c>
      <c r="B59" s="28">
        <f>+'WC Summ'!B59+'WH Summ'!B59+'Gl Summ'!B59</f>
        <v>0</v>
      </c>
      <c r="C59" s="28">
        <f>+'WC Summ'!C59+'WH Summ'!C59+'Gl Summ'!C59</f>
        <v>0</v>
      </c>
      <c r="D59" s="28">
        <f t="shared" si="0"/>
        <v>0</v>
      </c>
      <c r="F59" s="28">
        <f>+'WC Summ'!F59+'WH Summ'!F59+'Gl Summ'!F59</f>
        <v>0</v>
      </c>
      <c r="G59" s="28">
        <f>+'WC Summ'!G59+'WH Summ'!G59+'Gl Summ'!G59</f>
        <v>0</v>
      </c>
      <c r="H59" s="28">
        <f t="shared" si="1"/>
        <v>0</v>
      </c>
      <c r="J59" s="28">
        <f>+'WC Summ'!J59+'WH Summ'!J59+'Gl Summ'!J59</f>
        <v>1127908.8333333333</v>
      </c>
      <c r="K59" s="28">
        <f>+'WC Summ'!K59+'WH Summ'!K59+'Gl Summ'!K59</f>
        <v>721126</v>
      </c>
      <c r="L59" s="28">
        <f t="shared" si="2"/>
        <v>-406782.83333333326</v>
      </c>
    </row>
    <row r="60" spans="1:14" x14ac:dyDescent="0.25">
      <c r="A60" s="3"/>
    </row>
    <row r="61" spans="1:14" x14ac:dyDescent="0.25">
      <c r="A61" s="1" t="s">
        <v>12</v>
      </c>
    </row>
    <row r="62" spans="1:14" x14ac:dyDescent="0.25">
      <c r="A62" s="3" t="s">
        <v>6</v>
      </c>
      <c r="B62" s="23">
        <f>+'WC Summ'!B62+'WH Summ'!B62+'Gl Summ'!B62</f>
        <v>0</v>
      </c>
      <c r="C62" s="23">
        <f>+'WC Summ'!C62+'WH Summ'!C62+'Gl Summ'!C62</f>
        <v>0</v>
      </c>
      <c r="D62" s="23">
        <f>+C62-B62</f>
        <v>0</v>
      </c>
      <c r="F62" s="23">
        <f>+'WC Summ'!F62+'WH Summ'!F62+'Gl Summ'!F62</f>
        <v>0</v>
      </c>
      <c r="G62" s="23">
        <f>+'WC Summ'!G62+'WH Summ'!G62+'Gl Summ'!G62</f>
        <v>0</v>
      </c>
      <c r="H62" s="23">
        <f>+G62-F62</f>
        <v>0</v>
      </c>
      <c r="J62" s="23">
        <f>+'WC Summ'!J62+'WH Summ'!J62+'Gl Summ'!J62</f>
        <v>0</v>
      </c>
      <c r="K62" s="23">
        <f>+'WC Summ'!K62+'WH Summ'!K62+'Gl Summ'!K62</f>
        <v>0</v>
      </c>
      <c r="L62" s="23">
        <f>+K62-J62</f>
        <v>0</v>
      </c>
      <c r="N62" s="33"/>
    </row>
    <row r="63" spans="1:14" x14ac:dyDescent="0.25">
      <c r="A63" s="3" t="s">
        <v>7</v>
      </c>
      <c r="B63" s="23">
        <f>+'WC Summ'!B63+'WH Summ'!B63+'Gl Summ'!B63</f>
        <v>0</v>
      </c>
      <c r="C63" s="23">
        <f>+'WC Summ'!C63+'WH Summ'!C63+'Gl Summ'!C63</f>
        <v>0</v>
      </c>
      <c r="D63" s="23">
        <f>+C63-B63</f>
        <v>0</v>
      </c>
      <c r="F63" s="23">
        <f>+'WC Summ'!F63+'WH Summ'!F63+'Gl Summ'!F63</f>
        <v>0</v>
      </c>
      <c r="G63" s="23">
        <f>+'WC Summ'!G63+'WH Summ'!G63+'Gl Summ'!G63</f>
        <v>0</v>
      </c>
      <c r="H63" s="23">
        <f>+G63-F63</f>
        <v>0</v>
      </c>
      <c r="J63" s="23">
        <f>+'WC Summ'!J63+'WH Summ'!J63+'Gl Summ'!J63</f>
        <v>20910694</v>
      </c>
      <c r="K63" s="23">
        <f>+'WC Summ'!K63+'WH Summ'!K63+'Gl Summ'!K63</f>
        <v>19992818</v>
      </c>
      <c r="L63" s="23">
        <f>+K63-J63</f>
        <v>-917876</v>
      </c>
      <c r="N63" s="30" t="s">
        <v>98</v>
      </c>
    </row>
    <row r="64" spans="1:14" x14ac:dyDescent="0.25">
      <c r="A64" s="3" t="s">
        <v>8</v>
      </c>
      <c r="B64" s="23">
        <f>+'WC Summ'!B64+'WH Summ'!B64+'Gl Summ'!B64</f>
        <v>0</v>
      </c>
      <c r="C64" s="23">
        <f>+'WC Summ'!C64+'WH Summ'!C64+'Gl Summ'!C64</f>
        <v>0</v>
      </c>
      <c r="D64" s="23">
        <f>+C64-B64</f>
        <v>0</v>
      </c>
      <c r="F64" s="23">
        <f>+'WC Summ'!F64+'WH Summ'!F64+'Gl Summ'!F64</f>
        <v>0</v>
      </c>
      <c r="G64" s="23">
        <f>+'WC Summ'!G64+'WH Summ'!G64+'Gl Summ'!G64</f>
        <v>0</v>
      </c>
      <c r="H64" s="23">
        <f>+G64-F64</f>
        <v>0</v>
      </c>
      <c r="J64" s="23">
        <f>+'WC Summ'!J64+'WH Summ'!J64+'Gl Summ'!J64</f>
        <v>9139740</v>
      </c>
      <c r="K64" s="23">
        <f>+'WC Summ'!K64+'WH Summ'!K64+'Gl Summ'!K64</f>
        <v>8598000</v>
      </c>
      <c r="L64" s="23">
        <f>+K64-J64</f>
        <v>-541740</v>
      </c>
      <c r="N64" s="30" t="s">
        <v>98</v>
      </c>
    </row>
    <row r="65" spans="1:12" x14ac:dyDescent="0.25">
      <c r="A65" s="3"/>
    </row>
    <row r="66" spans="1:12" ht="13.8" thickBot="1" x14ac:dyDescent="0.3">
      <c r="A66" s="4" t="s">
        <v>17</v>
      </c>
      <c r="B66" s="28">
        <f>+'WC Summ'!B66+'WH Summ'!B66+'Gl Summ'!B66</f>
        <v>0</v>
      </c>
      <c r="C66" s="28">
        <f>+'WC Summ'!C66+'WH Summ'!C66+'Gl Summ'!C66</f>
        <v>0</v>
      </c>
      <c r="D66" s="28">
        <f>+C66-B66</f>
        <v>0</v>
      </c>
      <c r="F66" s="28">
        <f>+'WC Summ'!F66+'WH Summ'!F66+'Gl Summ'!F66</f>
        <v>0</v>
      </c>
      <c r="G66" s="28">
        <f>+'WC Summ'!G66+'WH Summ'!G66+'Gl Summ'!G66</f>
        <v>0</v>
      </c>
      <c r="H66" s="28">
        <f>+G66-F66</f>
        <v>0</v>
      </c>
      <c r="J66" s="28">
        <f>+'WC Summ'!J66+'WH Summ'!J66+'Gl Summ'!J66</f>
        <v>30050434</v>
      </c>
      <c r="K66" s="28">
        <f>+'WC Summ'!K66+'WH Summ'!K66+'Gl Summ'!K66</f>
        <v>28590818</v>
      </c>
      <c r="L66" s="28">
        <f>+K66-J66</f>
        <v>-1459616</v>
      </c>
    </row>
    <row r="68" spans="1:12" ht="13.8" thickBot="1" x14ac:dyDescent="0.3">
      <c r="A68" s="1" t="s">
        <v>13</v>
      </c>
      <c r="B68" s="29">
        <f>+'WC Summ'!B68+'WH Summ'!B68+'Gl Summ'!B68</f>
        <v>322134</v>
      </c>
      <c r="C68" s="29">
        <f>+'WC Summ'!C68+'WH Summ'!C68+'Gl Summ'!C68</f>
        <v>620413</v>
      </c>
      <c r="D68" s="29">
        <f>+C68-B68</f>
        <v>298279</v>
      </c>
      <c r="F68" s="29">
        <f>+'WC Summ'!F68+'WH Summ'!F68+'Gl Summ'!F68</f>
        <v>611453.53</v>
      </c>
      <c r="G68" s="29">
        <f>+'WC Summ'!G68+'WH Summ'!G68+'Gl Summ'!G68</f>
        <v>1688121</v>
      </c>
      <c r="H68" s="29">
        <f>+G68-F68</f>
        <v>1076667.47</v>
      </c>
      <c r="J68" s="29">
        <f>+'WC Summ'!J68+'WH Summ'!J68+'Gl Summ'!J68</f>
        <v>39444831.833333336</v>
      </c>
      <c r="K68" s="29">
        <f>+'WC Summ'!K68+'WH Summ'!K68+'Gl Summ'!K68</f>
        <v>37328433</v>
      </c>
      <c r="L68" s="29">
        <f>+K68-J68</f>
        <v>-2116398.8333333358</v>
      </c>
    </row>
    <row r="69" spans="1:12" ht="13.8" thickTop="1" x14ac:dyDescent="0.25">
      <c r="A69" s="1"/>
    </row>
    <row r="70" spans="1:12" x14ac:dyDescent="0.25">
      <c r="A70" s="39" t="s">
        <v>97</v>
      </c>
      <c r="B70" s="23">
        <f>81589+92613+147932</f>
        <v>322134</v>
      </c>
      <c r="C70" s="31"/>
      <c r="D70" s="31"/>
      <c r="F70" s="30">
        <f>214320+75000+322134</f>
        <v>611454</v>
      </c>
      <c r="G70" s="31"/>
      <c r="H70" s="31"/>
      <c r="K70" s="31"/>
      <c r="L70" s="31"/>
    </row>
    <row r="72" spans="1:12" x14ac:dyDescent="0.25">
      <c r="A72" t="s">
        <v>27</v>
      </c>
      <c r="B72" s="23">
        <f>B68-B70</f>
        <v>0</v>
      </c>
      <c r="F72" s="23">
        <f>F68-F70</f>
        <v>-0.46999999997206032</v>
      </c>
    </row>
  </sheetData>
  <mergeCells count="7">
    <mergeCell ref="B7:D7"/>
    <mergeCell ref="F7:H7"/>
    <mergeCell ref="A1:N1"/>
    <mergeCell ref="A2:N2"/>
    <mergeCell ref="A3:N3"/>
    <mergeCell ref="A4:N4"/>
    <mergeCell ref="J7:L7"/>
  </mergeCells>
  <printOptions horizontalCentered="1"/>
  <pageMargins left="0.25" right="0.25" top="0.5" bottom="0.5" header="0.5" footer="0.5"/>
  <pageSetup scale="56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R69"/>
  <sheetViews>
    <sheetView zoomScale="75" zoomScaleNormal="100" workbookViewId="0">
      <pane xSplit="1" ySplit="9" topLeftCell="B45" activePane="bottomRight" state="frozen"/>
      <selection activeCell="B7" sqref="B7:D7"/>
      <selection pane="topRight" activeCell="B7" sqref="B7:D7"/>
      <selection pane="bottomLeft" activeCell="B7" sqref="B7:D7"/>
      <selection pane="bottomRight" activeCell="N63" sqref="N63:N64"/>
    </sheetView>
  </sheetViews>
  <sheetFormatPr defaultRowHeight="13.2" x14ac:dyDescent="0.25"/>
  <cols>
    <col min="1" max="1" width="41.109375" customWidth="1"/>
    <col min="2" max="4" width="10.6640625" style="23" customWidth="1"/>
    <col min="5" max="5" width="2.6640625" style="23" customWidth="1"/>
    <col min="6" max="8" width="10.6640625" style="23" customWidth="1"/>
    <col min="9" max="9" width="2.6640625" style="23" customWidth="1"/>
    <col min="10" max="10" width="13.109375" style="23" customWidth="1"/>
    <col min="11" max="11" width="12.44140625" style="23" customWidth="1"/>
    <col min="12" max="12" width="10.6640625" style="23" customWidth="1"/>
    <col min="13" max="13" width="2.6640625" style="23" customWidth="1"/>
    <col min="14" max="14" width="72.109375" style="23" customWidth="1"/>
    <col min="15" max="70" width="8.88671875" style="23" customWidth="1"/>
  </cols>
  <sheetData>
    <row r="1" spans="1:70" s="2" customFormat="1" ht="15.6" x14ac:dyDescent="0.3">
      <c r="A1" s="41" t="str">
        <f>+'WC MO'!A1:V1</f>
        <v>GENCO - Wilton Center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</row>
    <row r="2" spans="1:70" s="2" customFormat="1" ht="15.6" x14ac:dyDescent="0.3">
      <c r="A2" s="41" t="str">
        <f>+'WC MO'!A2:V2</f>
        <v>Expense Analysis Summary</v>
      </c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</row>
    <row r="3" spans="1:70" s="2" customFormat="1" ht="15.6" x14ac:dyDescent="0.3">
      <c r="A3" s="42" t="s">
        <v>34</v>
      </c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</row>
    <row r="4" spans="1:70" s="2" customFormat="1" ht="15.6" x14ac:dyDescent="0.3">
      <c r="A4" s="43">
        <f>'Consol Summary'!A4:N4</f>
        <v>36616</v>
      </c>
      <c r="B4" s="43"/>
      <c r="C4" s="43"/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</row>
    <row r="5" spans="1:70" s="2" customFormat="1" ht="15.6" x14ac:dyDescent="0.3">
      <c r="A5" s="14" t="str">
        <f ca="1">CELL("filename")</f>
        <v>H:\Genco\Valuation\06-19-00\[00 O&amp;M analysis - 0003.xls]Consol Summary</v>
      </c>
      <c r="B5" s="13"/>
      <c r="C5" s="13"/>
      <c r="D5" s="13"/>
      <c r="E5" s="13"/>
      <c r="F5" s="13"/>
      <c r="G5" s="13"/>
      <c r="H5" s="13"/>
      <c r="I5" s="13"/>
      <c r="J5"/>
      <c r="K5"/>
      <c r="L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</row>
    <row r="6" spans="1:70" s="2" customFormat="1" ht="15.6" x14ac:dyDescent="0.3">
      <c r="A6" s="15">
        <f ca="1">NOW()</f>
        <v>36697.489127199071</v>
      </c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</row>
    <row r="7" spans="1:70" s="2" customFormat="1" ht="15.6" x14ac:dyDescent="0.3">
      <c r="A7" s="15"/>
      <c r="B7" s="44" t="s">
        <v>31</v>
      </c>
      <c r="C7" s="44"/>
      <c r="D7" s="44"/>
      <c r="E7" s="13"/>
      <c r="F7" s="44" t="s">
        <v>32</v>
      </c>
      <c r="G7" s="44"/>
      <c r="H7" s="44"/>
      <c r="I7" s="34"/>
      <c r="J7" s="44" t="s">
        <v>35</v>
      </c>
      <c r="K7" s="44"/>
      <c r="L7" s="44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</row>
    <row r="8" spans="1:70" x14ac:dyDescent="0.25">
      <c r="B8" s="16" t="s">
        <v>23</v>
      </c>
      <c r="C8" s="16" t="s">
        <v>25</v>
      </c>
      <c r="D8" s="16" t="s">
        <v>27</v>
      </c>
      <c r="F8" s="16" t="s">
        <v>24</v>
      </c>
      <c r="G8" s="16" t="s">
        <v>25</v>
      </c>
      <c r="H8" s="16" t="s">
        <v>27</v>
      </c>
      <c r="I8" s="16"/>
      <c r="J8" s="16" t="s">
        <v>24</v>
      </c>
      <c r="K8" s="16" t="s">
        <v>25</v>
      </c>
      <c r="L8" s="16" t="s">
        <v>27</v>
      </c>
    </row>
    <row r="9" spans="1:70" s="10" customFormat="1" x14ac:dyDescent="0.25">
      <c r="B9" s="11">
        <f>+A4</f>
        <v>36616</v>
      </c>
      <c r="C9" s="11">
        <f>+A4</f>
        <v>36616</v>
      </c>
      <c r="D9" s="11">
        <f>+B9</f>
        <v>36616</v>
      </c>
      <c r="E9" s="12"/>
      <c r="F9" s="11">
        <f>+A4</f>
        <v>36616</v>
      </c>
      <c r="G9" s="11">
        <f>+A4</f>
        <v>36616</v>
      </c>
      <c r="H9" s="11">
        <f>+F9</f>
        <v>36616</v>
      </c>
      <c r="I9" s="11"/>
      <c r="J9" s="38" t="s">
        <v>96</v>
      </c>
      <c r="K9" s="38" t="s">
        <v>96</v>
      </c>
      <c r="L9" s="38" t="s">
        <v>96</v>
      </c>
      <c r="M9" s="12"/>
      <c r="N9" s="11" t="s">
        <v>33</v>
      </c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</row>
    <row r="11" spans="1:70" ht="13.8" thickBot="1" x14ac:dyDescent="0.3">
      <c r="A11" s="1" t="s">
        <v>9</v>
      </c>
      <c r="B11" s="24">
        <f>44589+37000</f>
        <v>81589</v>
      </c>
      <c r="C11" s="24">
        <f>383275-212930+30833+100</f>
        <v>201278</v>
      </c>
      <c r="D11" s="24">
        <f>+C11-B11</f>
        <v>119689</v>
      </c>
      <c r="F11" s="24">
        <v>178652.16</v>
      </c>
      <c r="G11" s="24">
        <v>555208</v>
      </c>
      <c r="H11" s="24">
        <f>+G11-F11</f>
        <v>376555.83999999997</v>
      </c>
      <c r="J11" s="24">
        <v>858480</v>
      </c>
      <c r="K11" s="24">
        <f>+'WC MO'!O80</f>
        <v>858480</v>
      </c>
      <c r="L11" s="24">
        <f>+K11-J11</f>
        <v>0</v>
      </c>
      <c r="N11" s="33" t="s">
        <v>70</v>
      </c>
    </row>
    <row r="13" spans="1:70" x14ac:dyDescent="0.25">
      <c r="A13" s="1" t="s">
        <v>10</v>
      </c>
    </row>
    <row r="14" spans="1:70" x14ac:dyDescent="0.25">
      <c r="A14" s="17" t="s">
        <v>55</v>
      </c>
    </row>
    <row r="15" spans="1:70" x14ac:dyDescent="0.25">
      <c r="A15" s="18" t="s">
        <v>80</v>
      </c>
      <c r="B15" s="23">
        <v>0</v>
      </c>
      <c r="C15" s="23">
        <v>0</v>
      </c>
      <c r="D15" s="23">
        <f t="shared" ref="D15:D20" si="0">+C15-B15</f>
        <v>0</v>
      </c>
      <c r="F15" s="23">
        <v>0</v>
      </c>
      <c r="G15" s="23">
        <v>0</v>
      </c>
      <c r="H15" s="23">
        <f t="shared" ref="H15:H41" si="1">+G15-F15</f>
        <v>0</v>
      </c>
      <c r="J15" s="23">
        <v>0</v>
      </c>
      <c r="K15" s="23">
        <f>+'WC MO'!O84</f>
        <v>0</v>
      </c>
      <c r="L15" s="23">
        <f t="shared" ref="L15:L20" si="2">+K15-J15</f>
        <v>0</v>
      </c>
    </row>
    <row r="16" spans="1:70" x14ac:dyDescent="0.25">
      <c r="A16" s="18" t="s">
        <v>81</v>
      </c>
      <c r="B16" s="23">
        <v>0</v>
      </c>
      <c r="C16" s="23">
        <v>0</v>
      </c>
      <c r="D16" s="23">
        <f t="shared" si="0"/>
        <v>0</v>
      </c>
      <c r="F16" s="23">
        <v>0</v>
      </c>
      <c r="G16" s="23">
        <v>0</v>
      </c>
      <c r="H16" s="23">
        <f t="shared" si="1"/>
        <v>0</v>
      </c>
      <c r="J16" s="23">
        <v>0</v>
      </c>
      <c r="K16" s="23">
        <f>+'WC MO'!O85</f>
        <v>0</v>
      </c>
      <c r="L16" s="23">
        <f t="shared" si="2"/>
        <v>0</v>
      </c>
    </row>
    <row r="17" spans="1:12" x14ac:dyDescent="0.25">
      <c r="A17" s="18" t="s">
        <v>82</v>
      </c>
      <c r="B17" s="23">
        <v>0</v>
      </c>
      <c r="C17" s="23">
        <v>0</v>
      </c>
      <c r="D17" s="23">
        <f t="shared" si="0"/>
        <v>0</v>
      </c>
      <c r="F17" s="23">
        <v>0</v>
      </c>
      <c r="G17" s="23">
        <v>0</v>
      </c>
      <c r="H17" s="23">
        <f t="shared" si="1"/>
        <v>0</v>
      </c>
      <c r="J17" s="23">
        <v>0</v>
      </c>
      <c r="K17" s="23">
        <f>+'WC MO'!O86</f>
        <v>0</v>
      </c>
      <c r="L17" s="23">
        <f t="shared" si="2"/>
        <v>0</v>
      </c>
    </row>
    <row r="18" spans="1:12" x14ac:dyDescent="0.25">
      <c r="A18" s="18" t="s">
        <v>83</v>
      </c>
      <c r="B18" s="23">
        <v>0</v>
      </c>
      <c r="C18" s="23">
        <v>0</v>
      </c>
      <c r="D18" s="23">
        <f t="shared" si="0"/>
        <v>0</v>
      </c>
      <c r="F18" s="23">
        <v>0</v>
      </c>
      <c r="G18" s="23">
        <v>0</v>
      </c>
      <c r="H18" s="23">
        <f t="shared" si="1"/>
        <v>0</v>
      </c>
      <c r="J18" s="23">
        <v>0</v>
      </c>
      <c r="K18" s="23">
        <f>+'WC MO'!O87</f>
        <v>0</v>
      </c>
      <c r="L18" s="23">
        <f t="shared" si="2"/>
        <v>0</v>
      </c>
    </row>
    <row r="19" spans="1:12" x14ac:dyDescent="0.25">
      <c r="A19" s="18" t="s">
        <v>84</v>
      </c>
      <c r="B19" s="23">
        <v>0</v>
      </c>
      <c r="C19" s="23">
        <v>0</v>
      </c>
      <c r="D19" s="23">
        <f t="shared" si="0"/>
        <v>0</v>
      </c>
      <c r="F19" s="23">
        <v>0</v>
      </c>
      <c r="G19" s="23">
        <v>0</v>
      </c>
      <c r="H19" s="23">
        <f t="shared" si="1"/>
        <v>0</v>
      </c>
      <c r="J19" s="23">
        <v>0</v>
      </c>
      <c r="K19" s="23">
        <f>+'WC MO'!O88</f>
        <v>0</v>
      </c>
      <c r="L19" s="23">
        <f t="shared" si="2"/>
        <v>0</v>
      </c>
    </row>
    <row r="20" spans="1:12" x14ac:dyDescent="0.25">
      <c r="A20" s="18" t="s">
        <v>85</v>
      </c>
      <c r="B20" s="23">
        <v>0</v>
      </c>
      <c r="C20" s="23">
        <v>0</v>
      </c>
      <c r="D20" s="23">
        <f t="shared" si="0"/>
        <v>0</v>
      </c>
      <c r="F20" s="23">
        <v>0</v>
      </c>
      <c r="G20" s="23">
        <v>0</v>
      </c>
      <c r="H20" s="23">
        <f t="shared" si="1"/>
        <v>0</v>
      </c>
      <c r="J20" s="23">
        <v>0</v>
      </c>
      <c r="K20" s="23">
        <f>+'WC MO'!O89</f>
        <v>0</v>
      </c>
      <c r="L20" s="23">
        <f t="shared" si="2"/>
        <v>0</v>
      </c>
    </row>
    <row r="21" spans="1:12" x14ac:dyDescent="0.25">
      <c r="A21" s="18" t="s">
        <v>44</v>
      </c>
      <c r="B21" s="23">
        <v>0</v>
      </c>
      <c r="C21" s="23">
        <v>0</v>
      </c>
      <c r="D21" s="23">
        <f t="shared" ref="D21:D43" si="3">+C21-B21</f>
        <v>0</v>
      </c>
      <c r="F21" s="23">
        <v>0</v>
      </c>
      <c r="G21" s="23">
        <v>0</v>
      </c>
      <c r="H21" s="23">
        <f>+G21-F21</f>
        <v>0</v>
      </c>
      <c r="J21" s="23">
        <v>19735</v>
      </c>
      <c r="K21" s="23">
        <f>+'WC MO'!O90</f>
        <v>19735</v>
      </c>
      <c r="L21" s="23">
        <f t="shared" ref="L21:L43" si="4">+K21-J21</f>
        <v>0</v>
      </c>
    </row>
    <row r="22" spans="1:12" x14ac:dyDescent="0.25">
      <c r="A22" s="18" t="s">
        <v>86</v>
      </c>
      <c r="B22" s="23">
        <v>0</v>
      </c>
      <c r="C22" s="23">
        <v>0</v>
      </c>
      <c r="D22" s="23">
        <f t="shared" si="3"/>
        <v>0</v>
      </c>
      <c r="F22" s="23">
        <v>0</v>
      </c>
      <c r="G22" s="23">
        <v>0</v>
      </c>
      <c r="H22" s="23">
        <f t="shared" si="1"/>
        <v>0</v>
      </c>
      <c r="J22" s="23">
        <v>0</v>
      </c>
      <c r="K22" s="23">
        <f>+'WC MO'!O91</f>
        <v>0</v>
      </c>
      <c r="L22" s="23">
        <f t="shared" si="4"/>
        <v>0</v>
      </c>
    </row>
    <row r="23" spans="1:12" x14ac:dyDescent="0.25">
      <c r="A23" s="18" t="s">
        <v>87</v>
      </c>
      <c r="B23" s="23">
        <v>0</v>
      </c>
      <c r="C23" s="23">
        <v>0</v>
      </c>
      <c r="D23" s="23">
        <f t="shared" si="3"/>
        <v>0</v>
      </c>
      <c r="F23" s="23">
        <v>0</v>
      </c>
      <c r="G23" s="23">
        <v>0</v>
      </c>
      <c r="H23" s="23">
        <f t="shared" si="1"/>
        <v>0</v>
      </c>
      <c r="J23" s="23">
        <v>0</v>
      </c>
      <c r="K23" s="23">
        <f>+'WC MO'!O92</f>
        <v>0</v>
      </c>
      <c r="L23" s="23">
        <f t="shared" si="4"/>
        <v>0</v>
      </c>
    </row>
    <row r="24" spans="1:12" x14ac:dyDescent="0.25">
      <c r="A24" s="18" t="s">
        <v>45</v>
      </c>
      <c r="B24" s="23">
        <v>0</v>
      </c>
      <c r="C24" s="23">
        <v>0</v>
      </c>
      <c r="D24" s="23">
        <f t="shared" si="3"/>
        <v>0</v>
      </c>
      <c r="F24" s="23">
        <v>0</v>
      </c>
      <c r="G24" s="23">
        <v>0</v>
      </c>
      <c r="H24" s="23">
        <f t="shared" si="1"/>
        <v>0</v>
      </c>
      <c r="J24" s="23">
        <v>0</v>
      </c>
      <c r="K24" s="23">
        <f>+'WC MO'!O93</f>
        <v>0</v>
      </c>
      <c r="L24" s="23">
        <f t="shared" si="4"/>
        <v>0</v>
      </c>
    </row>
    <row r="25" spans="1:12" x14ac:dyDescent="0.25">
      <c r="A25" s="18" t="s">
        <v>88</v>
      </c>
      <c r="B25" s="23">
        <v>0</v>
      </c>
      <c r="C25" s="23">
        <v>0</v>
      </c>
      <c r="D25" s="23">
        <f t="shared" si="3"/>
        <v>0</v>
      </c>
      <c r="F25" s="23">
        <v>0</v>
      </c>
      <c r="G25" s="23">
        <v>0</v>
      </c>
      <c r="H25" s="23">
        <f t="shared" si="1"/>
        <v>0</v>
      </c>
      <c r="J25" s="23">
        <v>0</v>
      </c>
      <c r="K25" s="23">
        <f>+'WC MO'!O94</f>
        <v>0</v>
      </c>
      <c r="L25" s="23">
        <f t="shared" si="4"/>
        <v>0</v>
      </c>
    </row>
    <row r="26" spans="1:12" x14ac:dyDescent="0.25">
      <c r="A26" s="18" t="s">
        <v>89</v>
      </c>
      <c r="B26" s="23">
        <v>0</v>
      </c>
      <c r="C26" s="23">
        <v>0</v>
      </c>
      <c r="D26" s="23">
        <f t="shared" si="3"/>
        <v>0</v>
      </c>
      <c r="F26" s="23">
        <v>0</v>
      </c>
      <c r="G26" s="23">
        <v>0</v>
      </c>
      <c r="H26" s="23">
        <f t="shared" si="1"/>
        <v>0</v>
      </c>
      <c r="J26" s="23">
        <v>0</v>
      </c>
      <c r="K26" s="23">
        <f>+'WC MO'!O95</f>
        <v>0</v>
      </c>
      <c r="L26" s="23">
        <f t="shared" si="4"/>
        <v>0</v>
      </c>
    </row>
    <row r="27" spans="1:12" x14ac:dyDescent="0.25">
      <c r="A27" s="18" t="s">
        <v>90</v>
      </c>
      <c r="B27" s="23">
        <v>0</v>
      </c>
      <c r="C27" s="23">
        <v>0</v>
      </c>
      <c r="D27" s="23">
        <f t="shared" si="3"/>
        <v>0</v>
      </c>
      <c r="F27" s="23">
        <v>0</v>
      </c>
      <c r="G27" s="23">
        <v>0</v>
      </c>
      <c r="H27" s="23">
        <f t="shared" si="1"/>
        <v>0</v>
      </c>
      <c r="J27" s="23">
        <v>0</v>
      </c>
      <c r="K27" s="23">
        <f>+'WC MO'!O96</f>
        <v>0</v>
      </c>
      <c r="L27" s="23">
        <f t="shared" si="4"/>
        <v>0</v>
      </c>
    </row>
    <row r="28" spans="1:12" x14ac:dyDescent="0.25">
      <c r="A28" s="18" t="s">
        <v>46</v>
      </c>
      <c r="B28" s="23">
        <v>0</v>
      </c>
      <c r="C28" s="23">
        <v>0</v>
      </c>
      <c r="D28" s="23">
        <f t="shared" si="3"/>
        <v>0</v>
      </c>
      <c r="F28" s="23">
        <v>0</v>
      </c>
      <c r="G28" s="23">
        <v>0</v>
      </c>
      <c r="H28" s="23">
        <f>+G28-F28</f>
        <v>0</v>
      </c>
      <c r="J28" s="23">
        <v>2246</v>
      </c>
      <c r="K28" s="23">
        <f>+'WC MO'!O97</f>
        <v>2246</v>
      </c>
      <c r="L28" s="23">
        <f t="shared" si="4"/>
        <v>0</v>
      </c>
    </row>
    <row r="29" spans="1:12" x14ac:dyDescent="0.25">
      <c r="A29" s="18" t="s">
        <v>47</v>
      </c>
      <c r="B29" s="23">
        <v>0</v>
      </c>
      <c r="C29" s="23">
        <v>0</v>
      </c>
      <c r="D29" s="23">
        <f t="shared" si="3"/>
        <v>0</v>
      </c>
      <c r="F29" s="23">
        <v>0</v>
      </c>
      <c r="G29" s="23">
        <v>0</v>
      </c>
      <c r="H29" s="23">
        <f t="shared" si="1"/>
        <v>0</v>
      </c>
      <c r="J29" s="23">
        <v>11929</v>
      </c>
      <c r="K29" s="23">
        <f>+'WC MO'!O98</f>
        <v>11929</v>
      </c>
      <c r="L29" s="23">
        <f t="shared" si="4"/>
        <v>0</v>
      </c>
    </row>
    <row r="30" spans="1:12" x14ac:dyDescent="0.25">
      <c r="A30" s="18" t="s">
        <v>91</v>
      </c>
      <c r="B30" s="23">
        <v>0</v>
      </c>
      <c r="C30" s="23">
        <v>0</v>
      </c>
      <c r="D30" s="23">
        <f t="shared" si="3"/>
        <v>0</v>
      </c>
      <c r="F30" s="23">
        <v>0</v>
      </c>
      <c r="G30" s="23">
        <v>0</v>
      </c>
      <c r="H30" s="23">
        <f t="shared" si="1"/>
        <v>0</v>
      </c>
      <c r="J30" s="23">
        <v>0</v>
      </c>
      <c r="K30" s="23">
        <f>+'WC MO'!O99</f>
        <v>0</v>
      </c>
      <c r="L30" s="23">
        <f t="shared" si="4"/>
        <v>0</v>
      </c>
    </row>
    <row r="31" spans="1:12" x14ac:dyDescent="0.25">
      <c r="A31" s="18" t="s">
        <v>48</v>
      </c>
      <c r="B31" s="23">
        <v>0</v>
      </c>
      <c r="C31" s="23">
        <v>0</v>
      </c>
      <c r="D31" s="23">
        <f t="shared" si="3"/>
        <v>0</v>
      </c>
      <c r="F31" s="23">
        <v>0</v>
      </c>
      <c r="G31" s="23">
        <v>0</v>
      </c>
      <c r="H31" s="23">
        <f t="shared" si="1"/>
        <v>0</v>
      </c>
      <c r="J31" s="23">
        <v>4667</v>
      </c>
      <c r="K31" s="23">
        <f>+'WC MO'!O100</f>
        <v>4667</v>
      </c>
      <c r="L31" s="23">
        <f t="shared" si="4"/>
        <v>0</v>
      </c>
    </row>
    <row r="32" spans="1:12" x14ac:dyDescent="0.25">
      <c r="A32" s="18" t="s">
        <v>49</v>
      </c>
      <c r="B32" s="23">
        <v>0</v>
      </c>
      <c r="C32" s="23">
        <v>0</v>
      </c>
      <c r="D32" s="23">
        <f t="shared" si="3"/>
        <v>0</v>
      </c>
      <c r="F32" s="23">
        <v>0</v>
      </c>
      <c r="G32" s="23">
        <v>0</v>
      </c>
      <c r="H32" s="23">
        <f t="shared" si="1"/>
        <v>0</v>
      </c>
      <c r="J32" s="23">
        <v>9654</v>
      </c>
      <c r="K32" s="23">
        <f>+'WC MO'!O101</f>
        <v>9654</v>
      </c>
      <c r="L32" s="23">
        <f t="shared" si="4"/>
        <v>0</v>
      </c>
    </row>
    <row r="33" spans="1:14" x14ac:dyDescent="0.25">
      <c r="A33" s="18" t="s">
        <v>50</v>
      </c>
      <c r="B33" s="23">
        <v>0</v>
      </c>
      <c r="C33" s="23">
        <v>0</v>
      </c>
      <c r="D33" s="23">
        <f t="shared" si="3"/>
        <v>0</v>
      </c>
      <c r="F33" s="23">
        <v>0</v>
      </c>
      <c r="G33" s="23">
        <v>0</v>
      </c>
      <c r="H33" s="23">
        <f t="shared" si="1"/>
        <v>0</v>
      </c>
      <c r="J33" s="23">
        <v>118140</v>
      </c>
      <c r="K33" s="23">
        <f>+'WC MO'!O102</f>
        <v>118140</v>
      </c>
      <c r="L33" s="23">
        <f t="shared" si="4"/>
        <v>0</v>
      </c>
    </row>
    <row r="34" spans="1:14" x14ac:dyDescent="0.25">
      <c r="A34" s="18" t="s">
        <v>43</v>
      </c>
      <c r="B34" s="23">
        <v>0</v>
      </c>
      <c r="C34" s="23">
        <v>0</v>
      </c>
      <c r="D34" s="23">
        <f t="shared" si="3"/>
        <v>0</v>
      </c>
      <c r="F34" s="23">
        <v>0</v>
      </c>
      <c r="G34" s="23">
        <v>0</v>
      </c>
      <c r="H34" s="23">
        <f t="shared" si="1"/>
        <v>0</v>
      </c>
      <c r="J34" s="23">
        <v>458186</v>
      </c>
      <c r="K34" s="23">
        <f>+'WC MO'!O103</f>
        <v>458186</v>
      </c>
      <c r="L34" s="23">
        <f t="shared" si="4"/>
        <v>0</v>
      </c>
    </row>
    <row r="35" spans="1:14" x14ac:dyDescent="0.25">
      <c r="A35" s="18" t="s">
        <v>51</v>
      </c>
      <c r="B35" s="23">
        <v>0</v>
      </c>
      <c r="C35" s="23">
        <v>0</v>
      </c>
      <c r="D35" s="23">
        <f t="shared" si="3"/>
        <v>0</v>
      </c>
      <c r="F35" s="23">
        <v>0</v>
      </c>
      <c r="G35" s="23">
        <v>0</v>
      </c>
      <c r="H35" s="23">
        <f>+G35-F35</f>
        <v>0</v>
      </c>
      <c r="J35" s="23">
        <v>11000</v>
      </c>
      <c r="K35" s="23">
        <f>+'WC MO'!O104</f>
        <v>11000</v>
      </c>
      <c r="L35" s="23">
        <f t="shared" si="4"/>
        <v>0</v>
      </c>
    </row>
    <row r="36" spans="1:14" x14ac:dyDescent="0.25">
      <c r="A36" s="18" t="s">
        <v>2</v>
      </c>
      <c r="B36" s="23">
        <v>0</v>
      </c>
      <c r="C36" s="23">
        <v>0</v>
      </c>
      <c r="D36" s="23">
        <f t="shared" si="3"/>
        <v>0</v>
      </c>
      <c r="F36" s="23">
        <v>0</v>
      </c>
      <c r="G36" s="23">
        <v>0</v>
      </c>
      <c r="H36" s="23">
        <f t="shared" si="1"/>
        <v>0</v>
      </c>
      <c r="J36" s="23">
        <v>198779</v>
      </c>
      <c r="K36" s="23">
        <f>+'WC MO'!O105</f>
        <v>198779</v>
      </c>
      <c r="L36" s="23">
        <f t="shared" si="4"/>
        <v>0</v>
      </c>
    </row>
    <row r="37" spans="1:14" x14ac:dyDescent="0.25">
      <c r="A37" s="18" t="s">
        <v>92</v>
      </c>
      <c r="B37" s="23">
        <v>0</v>
      </c>
      <c r="C37" s="23">
        <v>0</v>
      </c>
      <c r="D37" s="23">
        <f t="shared" si="3"/>
        <v>0</v>
      </c>
      <c r="F37" s="23">
        <v>0</v>
      </c>
      <c r="G37" s="23">
        <v>0</v>
      </c>
      <c r="H37" s="23">
        <f t="shared" si="1"/>
        <v>0</v>
      </c>
      <c r="J37" s="23">
        <v>0</v>
      </c>
      <c r="K37" s="23">
        <f>+'WC MO'!O106</f>
        <v>0</v>
      </c>
      <c r="L37" s="23">
        <f t="shared" si="4"/>
        <v>0</v>
      </c>
    </row>
    <row r="38" spans="1:14" x14ac:dyDescent="0.25">
      <c r="A38" s="18" t="s">
        <v>52</v>
      </c>
      <c r="B38" s="23">
        <v>0</v>
      </c>
      <c r="C38" s="23">
        <v>0</v>
      </c>
      <c r="D38" s="23">
        <f t="shared" si="3"/>
        <v>0</v>
      </c>
      <c r="F38" s="23">
        <v>0</v>
      </c>
      <c r="G38" s="23">
        <v>0</v>
      </c>
      <c r="H38" s="23">
        <f t="shared" si="1"/>
        <v>0</v>
      </c>
      <c r="J38" s="23">
        <v>438</v>
      </c>
      <c r="K38" s="23">
        <f>+'WC MO'!O107</f>
        <v>438</v>
      </c>
      <c r="L38" s="23">
        <f t="shared" si="4"/>
        <v>0</v>
      </c>
    </row>
    <row r="39" spans="1:14" x14ac:dyDescent="0.25">
      <c r="A39" s="18" t="s">
        <v>53</v>
      </c>
      <c r="B39" s="23">
        <v>0</v>
      </c>
      <c r="C39" s="23">
        <v>0</v>
      </c>
      <c r="D39" s="23">
        <f t="shared" si="3"/>
        <v>0</v>
      </c>
      <c r="F39" s="23">
        <v>0</v>
      </c>
      <c r="G39" s="23">
        <v>0</v>
      </c>
      <c r="H39" s="23">
        <f t="shared" si="1"/>
        <v>0</v>
      </c>
      <c r="J39" s="23">
        <v>308000</v>
      </c>
      <c r="K39" s="23">
        <f>+'WC MO'!O108</f>
        <v>308000</v>
      </c>
      <c r="L39" s="23">
        <f t="shared" si="4"/>
        <v>0</v>
      </c>
    </row>
    <row r="40" spans="1:14" x14ac:dyDescent="0.25">
      <c r="A40" s="18" t="s">
        <v>93</v>
      </c>
      <c r="B40" s="23">
        <v>0</v>
      </c>
      <c r="C40" s="23">
        <v>0</v>
      </c>
      <c r="D40" s="23">
        <f t="shared" si="3"/>
        <v>0</v>
      </c>
      <c r="F40" s="23">
        <v>0</v>
      </c>
      <c r="G40" s="23">
        <v>0</v>
      </c>
      <c r="H40" s="23">
        <f t="shared" si="1"/>
        <v>0</v>
      </c>
      <c r="J40" s="23">
        <v>0</v>
      </c>
      <c r="K40" s="23">
        <f>+'WC MO'!O109</f>
        <v>0</v>
      </c>
      <c r="L40" s="23">
        <f t="shared" si="4"/>
        <v>0</v>
      </c>
    </row>
    <row r="41" spans="1:14" x14ac:dyDescent="0.25">
      <c r="A41" s="18" t="s">
        <v>54</v>
      </c>
      <c r="B41" s="23">
        <v>0</v>
      </c>
      <c r="C41" s="23">
        <v>0</v>
      </c>
      <c r="D41" s="23">
        <f t="shared" si="3"/>
        <v>0</v>
      </c>
      <c r="F41" s="23">
        <v>0</v>
      </c>
      <c r="G41" s="23">
        <v>0</v>
      </c>
      <c r="H41" s="23">
        <f t="shared" si="1"/>
        <v>0</v>
      </c>
      <c r="J41" s="23">
        <v>10208</v>
      </c>
      <c r="K41" s="23">
        <f>+'WC MO'!O110</f>
        <v>10208</v>
      </c>
      <c r="L41" s="23">
        <f t="shared" si="4"/>
        <v>0</v>
      </c>
    </row>
    <row r="42" spans="1:14" x14ac:dyDescent="0.25">
      <c r="A42" s="18"/>
    </row>
    <row r="43" spans="1:14" x14ac:dyDescent="0.25">
      <c r="A43" s="19" t="s">
        <v>28</v>
      </c>
      <c r="B43" s="27">
        <f>SUM(B14:B41)</f>
        <v>0</v>
      </c>
      <c r="C43" s="27">
        <f>SUM(C14:C41)</f>
        <v>0</v>
      </c>
      <c r="D43" s="27">
        <f t="shared" si="3"/>
        <v>0</v>
      </c>
      <c r="F43" s="27">
        <v>0</v>
      </c>
      <c r="G43" s="27">
        <v>0</v>
      </c>
      <c r="H43" s="27">
        <f>+G43-F43</f>
        <v>0</v>
      </c>
      <c r="J43" s="27">
        <v>1152982</v>
      </c>
      <c r="K43" s="27">
        <f>+'WC MO'!O112</f>
        <v>1152982</v>
      </c>
      <c r="L43" s="27">
        <f t="shared" si="4"/>
        <v>0</v>
      </c>
    </row>
    <row r="44" spans="1:14" x14ac:dyDescent="0.25">
      <c r="A44" s="19"/>
      <c r="B44" s="26"/>
      <c r="C44" s="26"/>
      <c r="D44" s="26"/>
      <c r="F44" s="26"/>
      <c r="G44" s="26"/>
      <c r="H44" s="26"/>
      <c r="J44" s="26"/>
      <c r="K44" s="26"/>
      <c r="L44" s="26"/>
    </row>
    <row r="45" spans="1:14" x14ac:dyDescent="0.25">
      <c r="A45" s="17" t="s">
        <v>29</v>
      </c>
      <c r="B45" s="25">
        <v>0</v>
      </c>
      <c r="C45" s="25">
        <v>0</v>
      </c>
      <c r="D45" s="25">
        <f>+C45-B45</f>
        <v>0</v>
      </c>
      <c r="F45" s="25">
        <v>0</v>
      </c>
      <c r="G45" s="25">
        <v>0</v>
      </c>
      <c r="H45" s="25">
        <f>+G45-F45</f>
        <v>0</v>
      </c>
      <c r="J45" s="25">
        <v>200000</v>
      </c>
      <c r="K45" s="25">
        <f>+'WC MO'!O114</f>
        <v>116666.66666666669</v>
      </c>
      <c r="L45" s="25">
        <f>+K45-J45</f>
        <v>-83333.333333333314</v>
      </c>
      <c r="N45" s="33" t="s">
        <v>79</v>
      </c>
    </row>
    <row r="46" spans="1:14" x14ac:dyDescent="0.25">
      <c r="A46" s="17"/>
    </row>
    <row r="47" spans="1:14" x14ac:dyDescent="0.25">
      <c r="A47" s="17" t="s">
        <v>30</v>
      </c>
      <c r="B47" s="25">
        <v>0</v>
      </c>
      <c r="C47" s="25">
        <v>0</v>
      </c>
      <c r="D47" s="25">
        <f>+C47-B47</f>
        <v>0</v>
      </c>
      <c r="F47" s="25">
        <v>0</v>
      </c>
      <c r="G47" s="25">
        <v>0</v>
      </c>
      <c r="H47" s="25">
        <f>+G47-F47</f>
        <v>0</v>
      </c>
      <c r="J47" s="25">
        <v>600000</v>
      </c>
      <c r="K47" s="25">
        <f>+'WC MO'!O116</f>
        <v>600000</v>
      </c>
      <c r="L47" s="25">
        <f>+K47-J47</f>
        <v>0</v>
      </c>
      <c r="N47" s="33"/>
    </row>
    <row r="48" spans="1:14" x14ac:dyDescent="0.25">
      <c r="A48" s="17"/>
    </row>
    <row r="49" spans="1:14" ht="13.8" thickBot="1" x14ac:dyDescent="0.3">
      <c r="A49" s="4" t="s">
        <v>16</v>
      </c>
      <c r="B49" s="24">
        <f>+B43+B45+B47</f>
        <v>0</v>
      </c>
      <c r="C49" s="24">
        <f>+C43+C45+C47</f>
        <v>0</v>
      </c>
      <c r="D49" s="24">
        <f>+C49-B49</f>
        <v>0</v>
      </c>
      <c r="F49" s="24">
        <v>0</v>
      </c>
      <c r="G49" s="24">
        <v>0</v>
      </c>
      <c r="H49" s="24">
        <f>+G49-F49</f>
        <v>0</v>
      </c>
      <c r="J49" s="24">
        <v>1952982</v>
      </c>
      <c r="K49" s="24">
        <f>+'WC MO'!O118</f>
        <v>1869648.6666666667</v>
      </c>
      <c r="L49" s="24">
        <f>+K49-J49</f>
        <v>-83333.333333333256</v>
      </c>
    </row>
    <row r="50" spans="1:14" x14ac:dyDescent="0.25">
      <c r="A50" s="1"/>
    </row>
    <row r="51" spans="1:14" x14ac:dyDescent="0.25">
      <c r="A51" s="1" t="s">
        <v>11</v>
      </c>
    </row>
    <row r="52" spans="1:14" x14ac:dyDescent="0.25">
      <c r="A52" s="3" t="s">
        <v>0</v>
      </c>
      <c r="B52" s="23">
        <v>0</v>
      </c>
      <c r="C52" s="23">
        <v>0</v>
      </c>
      <c r="D52" s="23">
        <f t="shared" ref="D52:D59" si="5">+C52-B52</f>
        <v>0</v>
      </c>
      <c r="F52" s="23">
        <v>0</v>
      </c>
      <c r="G52" s="23">
        <v>0</v>
      </c>
      <c r="H52" s="23">
        <f t="shared" ref="H52:H59" si="6">+G52-F52</f>
        <v>0</v>
      </c>
      <c r="J52" s="23">
        <v>155602.5</v>
      </c>
      <c r="K52" s="23">
        <f>+'WC MO'!O121</f>
        <v>155602.5</v>
      </c>
      <c r="L52" s="23">
        <f t="shared" ref="L52:L59" si="7">+K52-J52</f>
        <v>0</v>
      </c>
    </row>
    <row r="53" spans="1:14" x14ac:dyDescent="0.25">
      <c r="A53" s="3" t="s">
        <v>1</v>
      </c>
      <c r="B53" s="23">
        <v>0</v>
      </c>
      <c r="C53" s="23">
        <v>0</v>
      </c>
      <c r="D53" s="23">
        <f t="shared" si="5"/>
        <v>0</v>
      </c>
      <c r="F53" s="23">
        <v>0</v>
      </c>
      <c r="G53" s="23">
        <v>0</v>
      </c>
      <c r="H53" s="23">
        <f t="shared" si="6"/>
        <v>0</v>
      </c>
      <c r="J53" s="23">
        <v>333700</v>
      </c>
      <c r="K53" s="23">
        <f>+'WC MO'!O122</f>
        <v>0</v>
      </c>
      <c r="L53" s="23">
        <f t="shared" si="7"/>
        <v>-333700</v>
      </c>
      <c r="N53" s="30" t="s">
        <v>72</v>
      </c>
    </row>
    <row r="54" spans="1:14" x14ac:dyDescent="0.25">
      <c r="A54" s="3" t="s">
        <v>3</v>
      </c>
      <c r="B54" s="23">
        <v>0</v>
      </c>
      <c r="C54" s="23">
        <v>0</v>
      </c>
      <c r="D54" s="23">
        <f t="shared" si="5"/>
        <v>0</v>
      </c>
      <c r="F54" s="23">
        <v>0</v>
      </c>
      <c r="G54" s="23">
        <v>0</v>
      </c>
      <c r="H54" s="23">
        <f t="shared" si="6"/>
        <v>0</v>
      </c>
      <c r="J54" s="23">
        <v>60083.333333333343</v>
      </c>
      <c r="K54" s="23">
        <f>+'WC MO'!O123</f>
        <v>60083.333333333343</v>
      </c>
      <c r="L54" s="23">
        <f t="shared" si="7"/>
        <v>0</v>
      </c>
    </row>
    <row r="55" spans="1:14" x14ac:dyDescent="0.25">
      <c r="A55" s="3" t="s">
        <v>4</v>
      </c>
      <c r="B55" s="23">
        <v>0</v>
      </c>
      <c r="C55" s="23">
        <v>0</v>
      </c>
      <c r="D55" s="23">
        <f t="shared" si="5"/>
        <v>0</v>
      </c>
      <c r="F55" s="23">
        <v>0</v>
      </c>
      <c r="G55" s="23">
        <v>0</v>
      </c>
      <c r="H55" s="23">
        <f t="shared" si="6"/>
        <v>0</v>
      </c>
      <c r="J55" s="23">
        <v>18025</v>
      </c>
      <c r="K55" s="23">
        <f>+'WC MO'!O124</f>
        <v>18025</v>
      </c>
      <c r="L55" s="23">
        <f t="shared" si="7"/>
        <v>0</v>
      </c>
    </row>
    <row r="56" spans="1:14" x14ac:dyDescent="0.25">
      <c r="A56" s="3" t="s">
        <v>5</v>
      </c>
      <c r="B56" s="23">
        <v>0</v>
      </c>
      <c r="C56" s="23">
        <v>0</v>
      </c>
      <c r="D56" s="23">
        <f t="shared" si="5"/>
        <v>0</v>
      </c>
      <c r="F56" s="23">
        <v>0</v>
      </c>
      <c r="G56" s="23">
        <v>0</v>
      </c>
      <c r="H56" s="23">
        <f t="shared" si="6"/>
        <v>0</v>
      </c>
      <c r="J56" s="23">
        <v>0</v>
      </c>
      <c r="K56" s="23">
        <f>+'WC MO'!O125</f>
        <v>0</v>
      </c>
      <c r="L56" s="23">
        <f t="shared" si="7"/>
        <v>0</v>
      </c>
    </row>
    <row r="57" spans="1:14" x14ac:dyDescent="0.25">
      <c r="A57" s="3" t="s">
        <v>14</v>
      </c>
      <c r="B57" s="23">
        <v>0</v>
      </c>
      <c r="C57" s="23">
        <v>0</v>
      </c>
      <c r="D57" s="23">
        <f t="shared" si="5"/>
        <v>0</v>
      </c>
      <c r="F57" s="23">
        <v>0</v>
      </c>
      <c r="G57" s="23">
        <v>0</v>
      </c>
      <c r="H57" s="23">
        <f t="shared" si="6"/>
        <v>0</v>
      </c>
      <c r="J57" s="23">
        <v>0</v>
      </c>
      <c r="K57" s="23">
        <f>+'WC MO'!O126</f>
        <v>0</v>
      </c>
      <c r="L57" s="23">
        <f t="shared" si="7"/>
        <v>0</v>
      </c>
    </row>
    <row r="58" spans="1:14" x14ac:dyDescent="0.25">
      <c r="A58" s="3"/>
      <c r="D58" s="23">
        <f t="shared" si="5"/>
        <v>0</v>
      </c>
      <c r="G58" s="23">
        <v>0</v>
      </c>
      <c r="H58" s="23">
        <f t="shared" si="6"/>
        <v>0</v>
      </c>
      <c r="J58" s="23">
        <v>0</v>
      </c>
      <c r="K58" s="23">
        <f>+'WC MO'!O127</f>
        <v>0</v>
      </c>
      <c r="L58" s="23">
        <f t="shared" si="7"/>
        <v>0</v>
      </c>
    </row>
    <row r="59" spans="1:14" ht="13.8" thickBot="1" x14ac:dyDescent="0.3">
      <c r="A59" s="4" t="s">
        <v>15</v>
      </c>
      <c r="B59" s="28">
        <f>SUM(B51:B58)</f>
        <v>0</v>
      </c>
      <c r="C59" s="28">
        <f>SUM(C51:C58)</f>
        <v>0</v>
      </c>
      <c r="D59" s="28">
        <f t="shared" si="5"/>
        <v>0</v>
      </c>
      <c r="F59" s="28">
        <v>0</v>
      </c>
      <c r="G59" s="28">
        <v>0</v>
      </c>
      <c r="H59" s="28">
        <f t="shared" si="6"/>
        <v>0</v>
      </c>
      <c r="J59" s="28">
        <v>567410.83333333337</v>
      </c>
      <c r="K59" s="28">
        <f>+'WC MO'!O128</f>
        <v>233710.83333333334</v>
      </c>
      <c r="L59" s="28">
        <f t="shared" si="7"/>
        <v>-333700</v>
      </c>
    </row>
    <row r="60" spans="1:14" x14ac:dyDescent="0.25">
      <c r="A60" s="3"/>
    </row>
    <row r="61" spans="1:14" x14ac:dyDescent="0.25">
      <c r="A61" s="1" t="s">
        <v>12</v>
      </c>
    </row>
    <row r="62" spans="1:14" x14ac:dyDescent="0.25">
      <c r="A62" s="3" t="s">
        <v>6</v>
      </c>
      <c r="B62" s="23">
        <v>0</v>
      </c>
      <c r="C62" s="23">
        <v>0</v>
      </c>
      <c r="D62" s="23">
        <f>+C62-B62</f>
        <v>0</v>
      </c>
      <c r="F62" s="23">
        <v>0</v>
      </c>
      <c r="G62" s="23">
        <v>0</v>
      </c>
      <c r="H62" s="23">
        <f>+G62-F62</f>
        <v>0</v>
      </c>
      <c r="J62" s="23">
        <v>0</v>
      </c>
      <c r="K62" s="23">
        <f>+'WC MO'!O131</f>
        <v>0</v>
      </c>
      <c r="L62" s="23">
        <f>+K62-J62</f>
        <v>0</v>
      </c>
    </row>
    <row r="63" spans="1:14" x14ac:dyDescent="0.25">
      <c r="A63" s="3" t="s">
        <v>7</v>
      </c>
      <c r="B63" s="23">
        <v>0</v>
      </c>
      <c r="C63" s="23">
        <v>0</v>
      </c>
      <c r="D63" s="23">
        <f>+C63-B63</f>
        <v>0</v>
      </c>
      <c r="F63" s="23">
        <v>0</v>
      </c>
      <c r="G63" s="23">
        <v>0</v>
      </c>
      <c r="H63" s="23">
        <f>+G63-F63</f>
        <v>0</v>
      </c>
      <c r="J63" s="23">
        <v>9322568</v>
      </c>
      <c r="K63" s="23">
        <f>+'WC MO'!O132</f>
        <v>8425262</v>
      </c>
      <c r="L63" s="23">
        <f>+K63-J63</f>
        <v>-897306</v>
      </c>
      <c r="N63" s="30" t="s">
        <v>98</v>
      </c>
    </row>
    <row r="64" spans="1:14" x14ac:dyDescent="0.25">
      <c r="A64" s="3" t="s">
        <v>8</v>
      </c>
      <c r="B64" s="23">
        <v>0</v>
      </c>
      <c r="C64" s="23">
        <v>0</v>
      </c>
      <c r="D64" s="23">
        <f>+C64-B64</f>
        <v>0</v>
      </c>
      <c r="F64" s="23">
        <v>0</v>
      </c>
      <c r="G64" s="23">
        <v>0</v>
      </c>
      <c r="H64" s="23">
        <f>+G64-F64</f>
        <v>0</v>
      </c>
      <c r="J64" s="23">
        <v>4015032</v>
      </c>
      <c r="K64" s="23">
        <f>+'WC MO'!O133</f>
        <v>3614000.0000000005</v>
      </c>
      <c r="L64" s="23">
        <f>+K64-J64</f>
        <v>-401031.99999999953</v>
      </c>
      <c r="N64" s="30" t="s">
        <v>98</v>
      </c>
    </row>
    <row r="65" spans="1:12" x14ac:dyDescent="0.25">
      <c r="A65" s="3"/>
      <c r="D65" s="23">
        <f>+C65-B65</f>
        <v>0</v>
      </c>
      <c r="F65" s="23">
        <v>0</v>
      </c>
      <c r="G65" s="23">
        <v>0</v>
      </c>
      <c r="H65" s="23">
        <f>+G65-F65</f>
        <v>0</v>
      </c>
      <c r="J65" s="23">
        <v>0</v>
      </c>
      <c r="K65" s="23">
        <f>+'WC MO'!O134</f>
        <v>0</v>
      </c>
      <c r="L65" s="23">
        <f>+K65-J65</f>
        <v>0</v>
      </c>
    </row>
    <row r="66" spans="1:12" ht="13.8" thickBot="1" x14ac:dyDescent="0.3">
      <c r="A66" s="4" t="s">
        <v>17</v>
      </c>
      <c r="B66" s="28">
        <f>SUM(B61:B65)</f>
        <v>0</v>
      </c>
      <c r="C66" s="28">
        <f>SUM(C61:C65)</f>
        <v>0</v>
      </c>
      <c r="D66" s="28">
        <f>+C66-B66</f>
        <v>0</v>
      </c>
      <c r="F66" s="28">
        <v>0</v>
      </c>
      <c r="G66" s="28">
        <v>0</v>
      </c>
      <c r="H66" s="28">
        <f>+G66-F66</f>
        <v>0</v>
      </c>
      <c r="J66" s="28">
        <v>13337600</v>
      </c>
      <c r="K66" s="28">
        <f>+'WC MO'!O135</f>
        <v>12039262</v>
      </c>
      <c r="L66" s="28">
        <f>+K66-J66</f>
        <v>-1298338</v>
      </c>
    </row>
    <row r="68" spans="1:12" ht="13.8" thickBot="1" x14ac:dyDescent="0.3">
      <c r="A68" s="1" t="s">
        <v>13</v>
      </c>
      <c r="B68" s="29">
        <f>+B11+B49+B59+B66</f>
        <v>81589</v>
      </c>
      <c r="C68" s="29">
        <f>+C11+C49+C59+C66</f>
        <v>201278</v>
      </c>
      <c r="D68" s="29">
        <f>+C68-B68</f>
        <v>119689</v>
      </c>
      <c r="F68" s="29">
        <v>178652.16</v>
      </c>
      <c r="G68" s="29">
        <v>555208</v>
      </c>
      <c r="H68" s="29">
        <f>+G68-F68</f>
        <v>376555.83999999997</v>
      </c>
      <c r="J68" s="29">
        <v>16716472.833333334</v>
      </c>
      <c r="K68" s="29">
        <f>+'WC MO'!O137</f>
        <v>15001101.5</v>
      </c>
      <c r="L68" s="29">
        <f>+K68-J68</f>
        <v>-1715371.333333334</v>
      </c>
    </row>
    <row r="69" spans="1:12" ht="13.8" thickTop="1" x14ac:dyDescent="0.25">
      <c r="A69" s="1"/>
      <c r="B69" s="26"/>
      <c r="F69" s="26"/>
      <c r="J69" s="26"/>
    </row>
  </sheetData>
  <mergeCells count="7">
    <mergeCell ref="B7:D7"/>
    <mergeCell ref="F7:H7"/>
    <mergeCell ref="A1:N1"/>
    <mergeCell ref="A2:N2"/>
    <mergeCell ref="A3:N3"/>
    <mergeCell ref="A4:N4"/>
    <mergeCell ref="J7:L7"/>
  </mergeCells>
  <printOptions horizontalCentered="1"/>
  <pageMargins left="0.25" right="0.25" top="0.5" bottom="0.5" header="0.5" footer="0.5"/>
  <pageSetup scale="60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208"/>
  <sheetViews>
    <sheetView zoomScale="75" zoomScaleNormal="100" workbookViewId="0">
      <pane xSplit="1" ySplit="8" topLeftCell="B9" activePane="bottomRight" state="frozen"/>
      <selection activeCell="B7" sqref="B7:D7"/>
      <selection pane="topRight" activeCell="B7" sqref="B7:D7"/>
      <selection pane="bottomLeft" activeCell="B7" sqref="B7:D7"/>
      <selection pane="bottomRight" activeCell="B9" sqref="B9"/>
    </sheetView>
  </sheetViews>
  <sheetFormatPr defaultRowHeight="13.2" x14ac:dyDescent="0.25"/>
  <cols>
    <col min="1" max="1" width="41.109375" customWidth="1"/>
    <col min="2" max="9" width="10.33203125" style="23" bestFit="1" customWidth="1"/>
    <col min="10" max="10" width="11.44140625" style="23" customWidth="1"/>
    <col min="11" max="13" width="10.33203125" style="23" bestFit="1" customWidth="1"/>
    <col min="14" max="14" width="0.88671875" style="23" customWidth="1"/>
    <col min="15" max="15" width="12" style="23" customWidth="1"/>
    <col min="16" max="16" width="2.6640625" style="23" customWidth="1"/>
    <col min="17" max="18" width="10.33203125" style="23" bestFit="1" customWidth="1"/>
    <col min="19" max="19" width="12.109375" style="23" customWidth="1"/>
    <col min="20" max="20" width="10.33203125" style="23" bestFit="1" customWidth="1"/>
    <col min="21" max="21" width="0.88671875" style="23" customWidth="1"/>
    <col min="22" max="22" width="11.88671875" style="23" customWidth="1"/>
    <col min="23" max="80" width="8.88671875" style="23" customWidth="1"/>
  </cols>
  <sheetData>
    <row r="1" spans="1:80" s="2" customFormat="1" ht="15.6" x14ac:dyDescent="0.3">
      <c r="A1" s="41" t="s">
        <v>66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</row>
    <row r="2" spans="1:80" s="2" customFormat="1" ht="15.6" x14ac:dyDescent="0.3">
      <c r="A2" s="41" t="s">
        <v>26</v>
      </c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</row>
    <row r="3" spans="1:80" s="2" customFormat="1" ht="15.6" x14ac:dyDescent="0.3">
      <c r="A3" s="42" t="s">
        <v>63</v>
      </c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</row>
    <row r="4" spans="1:80" s="2" customFormat="1" ht="15.6" x14ac:dyDescent="0.3">
      <c r="A4" s="43">
        <f>'Consol Summary'!A4:N4</f>
        <v>36616</v>
      </c>
      <c r="B4" s="43"/>
      <c r="C4" s="43"/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</row>
    <row r="5" spans="1:80" s="2" customFormat="1" ht="15.6" x14ac:dyDescent="0.3">
      <c r="A5" s="14" t="str">
        <f ca="1">CELL("filename")</f>
        <v>H:\Genco\Valuation\06-19-00\[00 O&amp;M analysis - 0003.xls]Consol Summary</v>
      </c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</row>
    <row r="6" spans="1:80" s="2" customFormat="1" ht="15.6" x14ac:dyDescent="0.3">
      <c r="A6" s="15">
        <f ca="1">NOW()</f>
        <v>36697.489127199071</v>
      </c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</row>
    <row r="7" spans="1:80" x14ac:dyDescent="0.25">
      <c r="B7" s="16" t="s">
        <v>23</v>
      </c>
      <c r="C7" s="16" t="s">
        <v>23</v>
      </c>
      <c r="D7" s="16" t="s">
        <v>23</v>
      </c>
      <c r="E7" s="16" t="s">
        <v>71</v>
      </c>
      <c r="F7" s="16" t="s">
        <v>24</v>
      </c>
      <c r="G7" s="16" t="s">
        <v>24</v>
      </c>
      <c r="H7" s="16" t="s">
        <v>24</v>
      </c>
      <c r="I7" s="16" t="s">
        <v>24</v>
      </c>
      <c r="J7" s="16" t="s">
        <v>24</v>
      </c>
      <c r="K7" s="16" t="s">
        <v>24</v>
      </c>
      <c r="L7" s="16" t="s">
        <v>24</v>
      </c>
      <c r="M7" s="16" t="s">
        <v>24</v>
      </c>
      <c r="O7" s="16" t="s">
        <v>24</v>
      </c>
      <c r="Q7" s="16" t="s">
        <v>24</v>
      </c>
      <c r="R7" s="16" t="s">
        <v>24</v>
      </c>
      <c r="S7" s="16" t="s">
        <v>24</v>
      </c>
      <c r="T7" s="16" t="s">
        <v>24</v>
      </c>
      <c r="V7" s="16" t="s">
        <v>24</v>
      </c>
    </row>
    <row r="8" spans="1:80" s="10" customFormat="1" x14ac:dyDescent="0.25">
      <c r="B8" s="11">
        <v>36526</v>
      </c>
      <c r="C8" s="11">
        <v>36557</v>
      </c>
      <c r="D8" s="11">
        <v>36586</v>
      </c>
      <c r="E8" s="11">
        <v>36617</v>
      </c>
      <c r="F8" s="11">
        <v>36647</v>
      </c>
      <c r="G8" s="11">
        <v>36678</v>
      </c>
      <c r="H8" s="11">
        <v>36708</v>
      </c>
      <c r="I8" s="11">
        <v>36739</v>
      </c>
      <c r="J8" s="11">
        <v>36770</v>
      </c>
      <c r="K8" s="11">
        <v>36800</v>
      </c>
      <c r="L8" s="11">
        <v>36831</v>
      </c>
      <c r="M8" s="11">
        <v>36861</v>
      </c>
      <c r="N8" s="11"/>
      <c r="O8" s="12" t="s">
        <v>18</v>
      </c>
      <c r="P8" s="12"/>
      <c r="Q8" s="12" t="s">
        <v>19</v>
      </c>
      <c r="R8" s="12" t="s">
        <v>20</v>
      </c>
      <c r="S8" s="12" t="s">
        <v>21</v>
      </c>
      <c r="T8" s="12" t="s">
        <v>22</v>
      </c>
      <c r="U8" s="12"/>
      <c r="V8" s="12" t="s">
        <v>18</v>
      </c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</row>
    <row r="10" spans="1:80" ht="13.8" thickBot="1" x14ac:dyDescent="0.3">
      <c r="A10" s="1" t="s">
        <v>9</v>
      </c>
      <c r="B10" s="24">
        <v>0</v>
      </c>
      <c r="C10" s="24">
        <f>37000+60063.16</f>
        <v>97063.16</v>
      </c>
      <c r="D10" s="24">
        <f>44589+37000</f>
        <v>81589</v>
      </c>
      <c r="E10" s="24">
        <f>37000+114711.83</f>
        <v>151711.83000000002</v>
      </c>
      <c r="F10" s="24">
        <f>200000</f>
        <v>200000</v>
      </c>
      <c r="G10" s="24">
        <f>858480-SUM(C10:F10)</f>
        <v>328116.01</v>
      </c>
      <c r="H10" s="24">
        <v>0</v>
      </c>
      <c r="I10" s="24">
        <v>0</v>
      </c>
      <c r="J10" s="24">
        <v>0</v>
      </c>
      <c r="K10" s="24">
        <v>0</v>
      </c>
      <c r="L10" s="24">
        <v>0</v>
      </c>
      <c r="M10" s="24">
        <v>0</v>
      </c>
      <c r="O10" s="24">
        <f>SUM(B10:N10)</f>
        <v>858480</v>
      </c>
      <c r="Q10" s="24">
        <f>SUM(B10:D10)</f>
        <v>178652.16</v>
      </c>
      <c r="R10" s="24">
        <f>SUM(E10:G10)</f>
        <v>679827.84000000008</v>
      </c>
      <c r="S10" s="24">
        <f>SUM(H10:J10)</f>
        <v>0</v>
      </c>
      <c r="T10" s="24">
        <f>SUM(K10:M10)</f>
        <v>0</v>
      </c>
      <c r="V10" s="24">
        <f>SUM(Q10:U10)</f>
        <v>858480.00000000012</v>
      </c>
    </row>
    <row r="12" spans="1:80" x14ac:dyDescent="0.25">
      <c r="A12" s="1" t="s">
        <v>10</v>
      </c>
    </row>
    <row r="13" spans="1:80" x14ac:dyDescent="0.25">
      <c r="A13" s="17" t="s">
        <v>55</v>
      </c>
    </row>
    <row r="14" spans="1:80" x14ac:dyDescent="0.25">
      <c r="A14" s="18" t="s">
        <v>80</v>
      </c>
      <c r="B14" s="23">
        <v>0</v>
      </c>
      <c r="C14" s="23">
        <v>0</v>
      </c>
      <c r="D14" s="23">
        <v>0</v>
      </c>
      <c r="E14" s="23">
        <v>0</v>
      </c>
      <c r="F14" s="23">
        <v>0</v>
      </c>
      <c r="G14" s="23">
        <v>0</v>
      </c>
      <c r="H14" s="23">
        <v>0</v>
      </c>
      <c r="I14" s="23">
        <v>0</v>
      </c>
      <c r="J14" s="23">
        <v>0</v>
      </c>
      <c r="K14" s="23">
        <v>0</v>
      </c>
      <c r="L14" s="23">
        <v>0</v>
      </c>
      <c r="M14" s="23">
        <v>0</v>
      </c>
      <c r="O14" s="23">
        <f t="shared" ref="O14:O19" si="0">SUM(B14:M14)</f>
        <v>0</v>
      </c>
      <c r="Q14" s="23">
        <f t="shared" ref="Q14:Q39" si="1">SUM(B14:D14)</f>
        <v>0</v>
      </c>
      <c r="R14" s="23">
        <f t="shared" ref="R14:R39" si="2">SUM(E14:G14)</f>
        <v>0</v>
      </c>
      <c r="S14" s="23">
        <f t="shared" ref="S14:S39" si="3">SUM(H14:J14)</f>
        <v>0</v>
      </c>
      <c r="T14" s="23">
        <f t="shared" ref="T14:T39" si="4">SUM(K14:M14)</f>
        <v>0</v>
      </c>
      <c r="V14" s="23">
        <f t="shared" ref="V14:V39" si="5">SUM(Q14:U14)</f>
        <v>0</v>
      </c>
    </row>
    <row r="15" spans="1:80" x14ac:dyDescent="0.25">
      <c r="A15" s="18" t="s">
        <v>81</v>
      </c>
      <c r="B15" s="23">
        <v>0</v>
      </c>
      <c r="C15" s="23">
        <v>0</v>
      </c>
      <c r="D15" s="23">
        <v>0</v>
      </c>
      <c r="E15" s="23">
        <v>0</v>
      </c>
      <c r="F15" s="23">
        <v>0</v>
      </c>
      <c r="G15" s="23">
        <v>0</v>
      </c>
      <c r="H15" s="23">
        <v>0</v>
      </c>
      <c r="I15" s="23">
        <v>0</v>
      </c>
      <c r="J15" s="23">
        <v>0</v>
      </c>
      <c r="K15" s="23">
        <v>0</v>
      </c>
      <c r="L15" s="23">
        <v>0</v>
      </c>
      <c r="M15" s="23">
        <v>0</v>
      </c>
      <c r="O15" s="23">
        <f t="shared" si="0"/>
        <v>0</v>
      </c>
      <c r="Q15" s="23">
        <f t="shared" si="1"/>
        <v>0</v>
      </c>
      <c r="R15" s="23">
        <f t="shared" si="2"/>
        <v>0</v>
      </c>
      <c r="S15" s="23">
        <f t="shared" si="3"/>
        <v>0</v>
      </c>
      <c r="T15" s="23">
        <f t="shared" si="4"/>
        <v>0</v>
      </c>
      <c r="V15" s="23">
        <f t="shared" si="5"/>
        <v>0</v>
      </c>
    </row>
    <row r="16" spans="1:80" x14ac:dyDescent="0.25">
      <c r="A16" s="18" t="s">
        <v>82</v>
      </c>
      <c r="B16" s="23">
        <v>0</v>
      </c>
      <c r="C16" s="23">
        <v>0</v>
      </c>
      <c r="D16" s="23">
        <v>0</v>
      </c>
      <c r="E16" s="23">
        <v>0</v>
      </c>
      <c r="F16" s="23">
        <v>0</v>
      </c>
      <c r="G16" s="23">
        <v>0</v>
      </c>
      <c r="H16" s="23">
        <v>0</v>
      </c>
      <c r="I16" s="23">
        <v>0</v>
      </c>
      <c r="J16" s="23">
        <v>0</v>
      </c>
      <c r="K16" s="23">
        <v>0</v>
      </c>
      <c r="L16" s="23">
        <v>0</v>
      </c>
      <c r="M16" s="23">
        <v>0</v>
      </c>
      <c r="O16" s="23">
        <f t="shared" si="0"/>
        <v>0</v>
      </c>
      <c r="Q16" s="23">
        <f t="shared" si="1"/>
        <v>0</v>
      </c>
      <c r="R16" s="23">
        <f t="shared" si="2"/>
        <v>0</v>
      </c>
      <c r="S16" s="23">
        <f t="shared" si="3"/>
        <v>0</v>
      </c>
      <c r="T16" s="23">
        <f t="shared" si="4"/>
        <v>0</v>
      </c>
      <c r="V16" s="23">
        <f t="shared" si="5"/>
        <v>0</v>
      </c>
    </row>
    <row r="17" spans="1:22" x14ac:dyDescent="0.25">
      <c r="A17" s="18" t="s">
        <v>83</v>
      </c>
      <c r="B17" s="23">
        <v>0</v>
      </c>
      <c r="C17" s="23">
        <v>0</v>
      </c>
      <c r="D17" s="23">
        <v>0</v>
      </c>
      <c r="E17" s="23">
        <v>0</v>
      </c>
      <c r="F17" s="23">
        <v>0</v>
      </c>
      <c r="G17" s="23">
        <v>0</v>
      </c>
      <c r="H17" s="23">
        <v>0</v>
      </c>
      <c r="I17" s="23">
        <v>0</v>
      </c>
      <c r="J17" s="23">
        <v>0</v>
      </c>
      <c r="K17" s="23">
        <v>0</v>
      </c>
      <c r="L17" s="23">
        <v>0</v>
      </c>
      <c r="M17" s="23">
        <v>0</v>
      </c>
      <c r="O17" s="23">
        <f t="shared" si="0"/>
        <v>0</v>
      </c>
      <c r="Q17" s="23">
        <f t="shared" si="1"/>
        <v>0</v>
      </c>
      <c r="R17" s="23">
        <f t="shared" si="2"/>
        <v>0</v>
      </c>
      <c r="S17" s="23">
        <f t="shared" si="3"/>
        <v>0</v>
      </c>
      <c r="T17" s="23">
        <f t="shared" si="4"/>
        <v>0</v>
      </c>
      <c r="V17" s="23">
        <f t="shared" si="5"/>
        <v>0</v>
      </c>
    </row>
    <row r="18" spans="1:22" x14ac:dyDescent="0.25">
      <c r="A18" s="18" t="s">
        <v>84</v>
      </c>
      <c r="B18" s="23">
        <v>0</v>
      </c>
      <c r="C18" s="23">
        <v>0</v>
      </c>
      <c r="D18" s="23">
        <v>0</v>
      </c>
      <c r="E18" s="23">
        <v>0</v>
      </c>
      <c r="F18" s="23">
        <v>0</v>
      </c>
      <c r="G18" s="23">
        <v>0</v>
      </c>
      <c r="H18" s="23">
        <v>0</v>
      </c>
      <c r="I18" s="23">
        <v>0</v>
      </c>
      <c r="J18" s="23">
        <v>0</v>
      </c>
      <c r="K18" s="23">
        <v>0</v>
      </c>
      <c r="L18" s="23">
        <v>0</v>
      </c>
      <c r="M18" s="23">
        <v>0</v>
      </c>
      <c r="O18" s="23">
        <f t="shared" si="0"/>
        <v>0</v>
      </c>
      <c r="Q18" s="23">
        <f t="shared" si="1"/>
        <v>0</v>
      </c>
      <c r="R18" s="23">
        <f t="shared" si="2"/>
        <v>0</v>
      </c>
      <c r="S18" s="23">
        <f t="shared" si="3"/>
        <v>0</v>
      </c>
      <c r="T18" s="23">
        <f t="shared" si="4"/>
        <v>0</v>
      </c>
      <c r="V18" s="23">
        <f t="shared" si="5"/>
        <v>0</v>
      </c>
    </row>
    <row r="19" spans="1:22" x14ac:dyDescent="0.25">
      <c r="A19" s="18" t="s">
        <v>85</v>
      </c>
      <c r="B19" s="23">
        <v>0</v>
      </c>
      <c r="C19" s="23">
        <v>0</v>
      </c>
      <c r="D19" s="23">
        <v>0</v>
      </c>
      <c r="E19" s="23">
        <v>0</v>
      </c>
      <c r="F19" s="23">
        <v>0</v>
      </c>
      <c r="G19" s="23">
        <v>0</v>
      </c>
      <c r="H19" s="23">
        <v>0</v>
      </c>
      <c r="I19" s="23">
        <v>0</v>
      </c>
      <c r="J19" s="23">
        <v>0</v>
      </c>
      <c r="K19" s="23">
        <v>0</v>
      </c>
      <c r="L19" s="23">
        <v>0</v>
      </c>
      <c r="M19" s="23">
        <v>0</v>
      </c>
      <c r="O19" s="23">
        <f t="shared" si="0"/>
        <v>0</v>
      </c>
      <c r="Q19" s="23">
        <f t="shared" si="1"/>
        <v>0</v>
      </c>
      <c r="R19" s="23">
        <f t="shared" si="2"/>
        <v>0</v>
      </c>
      <c r="S19" s="23">
        <f t="shared" si="3"/>
        <v>0</v>
      </c>
      <c r="T19" s="23">
        <f t="shared" si="4"/>
        <v>0</v>
      </c>
      <c r="V19" s="23">
        <f t="shared" si="5"/>
        <v>0</v>
      </c>
    </row>
    <row r="20" spans="1:22" x14ac:dyDescent="0.25">
      <c r="A20" s="18" t="s">
        <v>44</v>
      </c>
      <c r="B20" s="23">
        <v>0</v>
      </c>
      <c r="C20" s="23">
        <v>0</v>
      </c>
      <c r="D20" s="23">
        <v>0</v>
      </c>
      <c r="E20" s="23">
        <v>0</v>
      </c>
      <c r="F20" s="23">
        <v>0</v>
      </c>
      <c r="G20" s="23">
        <v>1973</v>
      </c>
      <c r="H20" s="23">
        <v>1974</v>
      </c>
      <c r="I20" s="23">
        <v>1974</v>
      </c>
      <c r="J20" s="23">
        <v>1973</v>
      </c>
      <c r="K20" s="23">
        <v>7894</v>
      </c>
      <c r="L20" s="23">
        <v>1974</v>
      </c>
      <c r="M20" s="23">
        <v>1973</v>
      </c>
      <c r="O20" s="23">
        <f t="shared" ref="O20:O40" si="6">SUM(B20:M20)</f>
        <v>19735</v>
      </c>
      <c r="Q20" s="23">
        <f t="shared" si="1"/>
        <v>0</v>
      </c>
      <c r="R20" s="23">
        <f t="shared" si="2"/>
        <v>1973</v>
      </c>
      <c r="S20" s="23">
        <f t="shared" si="3"/>
        <v>5921</v>
      </c>
      <c r="T20" s="23">
        <f t="shared" si="4"/>
        <v>11841</v>
      </c>
      <c r="V20" s="23">
        <f t="shared" si="5"/>
        <v>19735</v>
      </c>
    </row>
    <row r="21" spans="1:22" x14ac:dyDescent="0.25">
      <c r="A21" s="18" t="s">
        <v>86</v>
      </c>
      <c r="B21" s="23">
        <v>0</v>
      </c>
      <c r="C21" s="23">
        <v>0</v>
      </c>
      <c r="D21" s="23">
        <v>0</v>
      </c>
      <c r="E21" s="23">
        <v>0</v>
      </c>
      <c r="F21" s="23">
        <v>0</v>
      </c>
      <c r="G21" s="23">
        <v>0</v>
      </c>
      <c r="H21" s="23">
        <v>0</v>
      </c>
      <c r="I21" s="23">
        <v>0</v>
      </c>
      <c r="J21" s="23">
        <v>0</v>
      </c>
      <c r="K21" s="23">
        <v>0</v>
      </c>
      <c r="L21" s="23">
        <v>0</v>
      </c>
      <c r="M21" s="23">
        <v>0</v>
      </c>
      <c r="O21" s="23">
        <f t="shared" si="6"/>
        <v>0</v>
      </c>
      <c r="Q21" s="23">
        <f t="shared" si="1"/>
        <v>0</v>
      </c>
      <c r="R21" s="23">
        <f t="shared" si="2"/>
        <v>0</v>
      </c>
      <c r="S21" s="23">
        <f t="shared" si="3"/>
        <v>0</v>
      </c>
      <c r="T21" s="23">
        <f t="shared" si="4"/>
        <v>0</v>
      </c>
      <c r="V21" s="23">
        <f t="shared" si="5"/>
        <v>0</v>
      </c>
    </row>
    <row r="22" spans="1:22" x14ac:dyDescent="0.25">
      <c r="A22" s="18" t="s">
        <v>87</v>
      </c>
      <c r="B22" s="23">
        <v>0</v>
      </c>
      <c r="C22" s="23">
        <v>0</v>
      </c>
      <c r="D22" s="23">
        <v>0</v>
      </c>
      <c r="E22" s="23">
        <v>0</v>
      </c>
      <c r="F22" s="23">
        <v>0</v>
      </c>
      <c r="G22" s="23">
        <v>0</v>
      </c>
      <c r="H22" s="23">
        <v>0</v>
      </c>
      <c r="I22" s="23">
        <v>0</v>
      </c>
      <c r="J22" s="23">
        <v>0</v>
      </c>
      <c r="K22" s="23">
        <v>0</v>
      </c>
      <c r="L22" s="23">
        <v>0</v>
      </c>
      <c r="M22" s="23">
        <v>0</v>
      </c>
      <c r="O22" s="23">
        <f t="shared" si="6"/>
        <v>0</v>
      </c>
      <c r="Q22" s="23">
        <f t="shared" si="1"/>
        <v>0</v>
      </c>
      <c r="R22" s="23">
        <f t="shared" si="2"/>
        <v>0</v>
      </c>
      <c r="S22" s="23">
        <f t="shared" si="3"/>
        <v>0</v>
      </c>
      <c r="T22" s="23">
        <f t="shared" si="4"/>
        <v>0</v>
      </c>
      <c r="V22" s="23">
        <f t="shared" si="5"/>
        <v>0</v>
      </c>
    </row>
    <row r="23" spans="1:22" x14ac:dyDescent="0.25">
      <c r="A23" s="18" t="s">
        <v>45</v>
      </c>
      <c r="B23" s="23">
        <v>0</v>
      </c>
      <c r="C23" s="23">
        <v>0</v>
      </c>
      <c r="D23" s="23">
        <v>0</v>
      </c>
      <c r="E23" s="23">
        <v>0</v>
      </c>
      <c r="F23" s="23">
        <v>0</v>
      </c>
      <c r="G23" s="23">
        <v>0</v>
      </c>
      <c r="H23" s="23">
        <v>0</v>
      </c>
      <c r="I23" s="23">
        <v>0</v>
      </c>
      <c r="J23" s="23">
        <v>0</v>
      </c>
      <c r="K23" s="23">
        <v>0</v>
      </c>
      <c r="L23" s="23">
        <v>0</v>
      </c>
      <c r="M23" s="23">
        <v>0</v>
      </c>
      <c r="O23" s="23">
        <f t="shared" si="6"/>
        <v>0</v>
      </c>
      <c r="Q23" s="23">
        <f t="shared" si="1"/>
        <v>0</v>
      </c>
      <c r="R23" s="23">
        <f t="shared" si="2"/>
        <v>0</v>
      </c>
      <c r="S23" s="23">
        <f t="shared" si="3"/>
        <v>0</v>
      </c>
      <c r="T23" s="23">
        <f t="shared" si="4"/>
        <v>0</v>
      </c>
      <c r="V23" s="23">
        <f t="shared" si="5"/>
        <v>0</v>
      </c>
    </row>
    <row r="24" spans="1:22" x14ac:dyDescent="0.25">
      <c r="A24" s="18" t="s">
        <v>88</v>
      </c>
      <c r="B24" s="23">
        <v>0</v>
      </c>
      <c r="C24" s="23">
        <v>0</v>
      </c>
      <c r="D24" s="23">
        <v>0</v>
      </c>
      <c r="E24" s="23">
        <v>0</v>
      </c>
      <c r="F24" s="23">
        <v>0</v>
      </c>
      <c r="G24" s="23">
        <v>0</v>
      </c>
      <c r="H24" s="23">
        <v>0</v>
      </c>
      <c r="I24" s="23">
        <v>0</v>
      </c>
      <c r="J24" s="23">
        <v>0</v>
      </c>
      <c r="K24" s="23">
        <v>0</v>
      </c>
      <c r="L24" s="23">
        <v>0</v>
      </c>
      <c r="M24" s="23">
        <v>0</v>
      </c>
      <c r="O24" s="23">
        <f t="shared" si="6"/>
        <v>0</v>
      </c>
      <c r="Q24" s="23">
        <f t="shared" si="1"/>
        <v>0</v>
      </c>
      <c r="R24" s="23">
        <f t="shared" si="2"/>
        <v>0</v>
      </c>
      <c r="S24" s="23">
        <f t="shared" si="3"/>
        <v>0</v>
      </c>
      <c r="T24" s="23">
        <f t="shared" si="4"/>
        <v>0</v>
      </c>
      <c r="V24" s="23">
        <f t="shared" si="5"/>
        <v>0</v>
      </c>
    </row>
    <row r="25" spans="1:22" x14ac:dyDescent="0.25">
      <c r="A25" s="18" t="s">
        <v>89</v>
      </c>
      <c r="B25" s="23">
        <v>0</v>
      </c>
      <c r="C25" s="23">
        <v>0</v>
      </c>
      <c r="D25" s="23">
        <v>0</v>
      </c>
      <c r="E25" s="23">
        <v>0</v>
      </c>
      <c r="F25" s="23">
        <v>0</v>
      </c>
      <c r="G25" s="23">
        <v>0</v>
      </c>
      <c r="H25" s="23">
        <v>0</v>
      </c>
      <c r="I25" s="23">
        <v>0</v>
      </c>
      <c r="J25" s="23">
        <v>0</v>
      </c>
      <c r="K25" s="23">
        <v>0</v>
      </c>
      <c r="L25" s="23">
        <v>0</v>
      </c>
      <c r="M25" s="23">
        <v>0</v>
      </c>
      <c r="O25" s="23">
        <f t="shared" si="6"/>
        <v>0</v>
      </c>
      <c r="Q25" s="23">
        <f t="shared" si="1"/>
        <v>0</v>
      </c>
      <c r="R25" s="23">
        <f t="shared" si="2"/>
        <v>0</v>
      </c>
      <c r="S25" s="23">
        <f t="shared" si="3"/>
        <v>0</v>
      </c>
      <c r="T25" s="23">
        <f t="shared" si="4"/>
        <v>0</v>
      </c>
      <c r="V25" s="23">
        <f t="shared" si="5"/>
        <v>0</v>
      </c>
    </row>
    <row r="26" spans="1:22" x14ac:dyDescent="0.25">
      <c r="A26" s="18" t="s">
        <v>90</v>
      </c>
      <c r="B26" s="23">
        <v>0</v>
      </c>
      <c r="C26" s="23">
        <v>0</v>
      </c>
      <c r="D26" s="23">
        <v>0</v>
      </c>
      <c r="E26" s="23">
        <v>0</v>
      </c>
      <c r="F26" s="23">
        <v>0</v>
      </c>
      <c r="G26" s="23">
        <v>0</v>
      </c>
      <c r="H26" s="23">
        <v>0</v>
      </c>
      <c r="I26" s="23">
        <v>0</v>
      </c>
      <c r="J26" s="23">
        <v>0</v>
      </c>
      <c r="K26" s="23">
        <v>0</v>
      </c>
      <c r="L26" s="23">
        <v>0</v>
      </c>
      <c r="M26" s="23">
        <v>0</v>
      </c>
      <c r="O26" s="23">
        <f t="shared" si="6"/>
        <v>0</v>
      </c>
      <c r="Q26" s="23">
        <f t="shared" si="1"/>
        <v>0</v>
      </c>
      <c r="R26" s="23">
        <f t="shared" si="2"/>
        <v>0</v>
      </c>
      <c r="S26" s="23">
        <f t="shared" si="3"/>
        <v>0</v>
      </c>
      <c r="T26" s="23">
        <f t="shared" si="4"/>
        <v>0</v>
      </c>
      <c r="V26" s="23">
        <f t="shared" si="5"/>
        <v>0</v>
      </c>
    </row>
    <row r="27" spans="1:22" x14ac:dyDescent="0.25">
      <c r="A27" s="18" t="s">
        <v>46</v>
      </c>
      <c r="B27" s="23">
        <v>0</v>
      </c>
      <c r="C27" s="23">
        <v>0</v>
      </c>
      <c r="D27" s="23">
        <v>0</v>
      </c>
      <c r="E27" s="23">
        <v>0</v>
      </c>
      <c r="F27" s="23">
        <v>0</v>
      </c>
      <c r="G27" s="23">
        <v>225</v>
      </c>
      <c r="H27" s="23">
        <v>224</v>
      </c>
      <c r="I27" s="23">
        <v>225</v>
      </c>
      <c r="J27" s="23">
        <v>225</v>
      </c>
      <c r="K27" s="23">
        <v>898</v>
      </c>
      <c r="L27" s="23">
        <v>224</v>
      </c>
      <c r="M27" s="23">
        <v>225</v>
      </c>
      <c r="O27" s="23">
        <f t="shared" si="6"/>
        <v>2246</v>
      </c>
      <c r="Q27" s="23">
        <f t="shared" si="1"/>
        <v>0</v>
      </c>
      <c r="R27" s="23">
        <f t="shared" si="2"/>
        <v>225</v>
      </c>
      <c r="S27" s="23">
        <f t="shared" si="3"/>
        <v>674</v>
      </c>
      <c r="T27" s="23">
        <f t="shared" si="4"/>
        <v>1347</v>
      </c>
      <c r="V27" s="23">
        <f t="shared" si="5"/>
        <v>2246</v>
      </c>
    </row>
    <row r="28" spans="1:22" x14ac:dyDescent="0.25">
      <c r="A28" s="18" t="s">
        <v>47</v>
      </c>
      <c r="B28" s="23">
        <v>0</v>
      </c>
      <c r="C28" s="23">
        <v>0</v>
      </c>
      <c r="D28" s="23">
        <v>0</v>
      </c>
      <c r="E28" s="23">
        <v>0</v>
      </c>
      <c r="F28" s="23">
        <v>0</v>
      </c>
      <c r="G28" s="23">
        <v>1193</v>
      </c>
      <c r="H28" s="23">
        <v>1193</v>
      </c>
      <c r="I28" s="23">
        <v>1193</v>
      </c>
      <c r="J28" s="23">
        <v>1192</v>
      </c>
      <c r="K28" s="23">
        <v>4772</v>
      </c>
      <c r="L28" s="23">
        <v>1193</v>
      </c>
      <c r="M28" s="23">
        <v>1193</v>
      </c>
      <c r="O28" s="23">
        <f t="shared" si="6"/>
        <v>11929</v>
      </c>
      <c r="Q28" s="23">
        <f t="shared" si="1"/>
        <v>0</v>
      </c>
      <c r="R28" s="23">
        <f t="shared" si="2"/>
        <v>1193</v>
      </c>
      <c r="S28" s="23">
        <f t="shared" si="3"/>
        <v>3578</v>
      </c>
      <c r="T28" s="23">
        <f t="shared" si="4"/>
        <v>7158</v>
      </c>
      <c r="V28" s="23">
        <f t="shared" si="5"/>
        <v>11929</v>
      </c>
    </row>
    <row r="29" spans="1:22" x14ac:dyDescent="0.25">
      <c r="A29" s="18" t="s">
        <v>91</v>
      </c>
      <c r="B29" s="23">
        <v>0</v>
      </c>
      <c r="C29" s="23">
        <v>0</v>
      </c>
      <c r="D29" s="23">
        <v>0</v>
      </c>
      <c r="E29" s="23">
        <v>0</v>
      </c>
      <c r="F29" s="23">
        <v>0</v>
      </c>
      <c r="G29" s="23">
        <v>0</v>
      </c>
      <c r="H29" s="23">
        <v>0</v>
      </c>
      <c r="I29" s="23">
        <v>0</v>
      </c>
      <c r="J29" s="23">
        <v>0</v>
      </c>
      <c r="K29" s="23">
        <v>0</v>
      </c>
      <c r="L29" s="23">
        <v>0</v>
      </c>
      <c r="M29" s="23">
        <v>0</v>
      </c>
      <c r="O29" s="23">
        <f t="shared" si="6"/>
        <v>0</v>
      </c>
      <c r="Q29" s="23">
        <f t="shared" si="1"/>
        <v>0</v>
      </c>
      <c r="R29" s="23">
        <f t="shared" si="2"/>
        <v>0</v>
      </c>
      <c r="S29" s="23">
        <f t="shared" si="3"/>
        <v>0</v>
      </c>
      <c r="T29" s="23">
        <f t="shared" si="4"/>
        <v>0</v>
      </c>
      <c r="V29" s="23">
        <f t="shared" si="5"/>
        <v>0</v>
      </c>
    </row>
    <row r="30" spans="1:22" x14ac:dyDescent="0.25">
      <c r="A30" s="18" t="s">
        <v>48</v>
      </c>
      <c r="B30" s="23">
        <v>0</v>
      </c>
      <c r="C30" s="23">
        <v>0</v>
      </c>
      <c r="D30" s="23">
        <v>0</v>
      </c>
      <c r="E30" s="23">
        <v>0</v>
      </c>
      <c r="F30" s="23">
        <v>0</v>
      </c>
      <c r="G30" s="23">
        <v>466</v>
      </c>
      <c r="H30" s="23">
        <v>467</v>
      </c>
      <c r="I30" s="23">
        <v>466</v>
      </c>
      <c r="J30" s="23">
        <v>467</v>
      </c>
      <c r="K30" s="23">
        <v>1867</v>
      </c>
      <c r="L30" s="23">
        <v>467</v>
      </c>
      <c r="M30" s="23">
        <v>467</v>
      </c>
      <c r="O30" s="23">
        <f t="shared" si="6"/>
        <v>4667</v>
      </c>
      <c r="Q30" s="23">
        <f t="shared" si="1"/>
        <v>0</v>
      </c>
      <c r="R30" s="23">
        <f t="shared" si="2"/>
        <v>466</v>
      </c>
      <c r="S30" s="23">
        <f t="shared" si="3"/>
        <v>1400</v>
      </c>
      <c r="T30" s="23">
        <f t="shared" si="4"/>
        <v>2801</v>
      </c>
      <c r="V30" s="23">
        <f t="shared" si="5"/>
        <v>4667</v>
      </c>
    </row>
    <row r="31" spans="1:22" x14ac:dyDescent="0.25">
      <c r="A31" s="18" t="s">
        <v>49</v>
      </c>
      <c r="B31" s="23">
        <v>0</v>
      </c>
      <c r="C31" s="23">
        <v>0</v>
      </c>
      <c r="D31" s="23">
        <v>0</v>
      </c>
      <c r="E31" s="23">
        <v>0</v>
      </c>
      <c r="F31" s="23">
        <v>0</v>
      </c>
      <c r="G31" s="23">
        <v>1379</v>
      </c>
      <c r="H31" s="23">
        <v>1379</v>
      </c>
      <c r="I31" s="23">
        <v>1379</v>
      </c>
      <c r="J31" s="23">
        <v>1380</v>
      </c>
      <c r="K31" s="23">
        <v>1379</v>
      </c>
      <c r="L31" s="23">
        <v>1379</v>
      </c>
      <c r="M31" s="23">
        <v>1379</v>
      </c>
      <c r="O31" s="23">
        <f t="shared" si="6"/>
        <v>9654</v>
      </c>
      <c r="Q31" s="23">
        <f t="shared" si="1"/>
        <v>0</v>
      </c>
      <c r="R31" s="23">
        <f t="shared" si="2"/>
        <v>1379</v>
      </c>
      <c r="S31" s="23">
        <f t="shared" si="3"/>
        <v>4138</v>
      </c>
      <c r="T31" s="23">
        <f t="shared" si="4"/>
        <v>4137</v>
      </c>
      <c r="V31" s="23">
        <f t="shared" si="5"/>
        <v>9654</v>
      </c>
    </row>
    <row r="32" spans="1:22" x14ac:dyDescent="0.25">
      <c r="A32" s="18" t="s">
        <v>50</v>
      </c>
      <c r="B32" s="23">
        <v>0</v>
      </c>
      <c r="C32" s="23">
        <v>0</v>
      </c>
      <c r="D32" s="23">
        <v>0</v>
      </c>
      <c r="E32" s="23">
        <v>0</v>
      </c>
      <c r="F32" s="23">
        <v>0</v>
      </c>
      <c r="G32" s="23">
        <f>118140/7</f>
        <v>16877.142857142859</v>
      </c>
      <c r="H32" s="23">
        <f t="shared" ref="H32:M32" si="7">118140/7</f>
        <v>16877.142857142859</v>
      </c>
      <c r="I32" s="23">
        <f t="shared" si="7"/>
        <v>16877.142857142859</v>
      </c>
      <c r="J32" s="23">
        <f t="shared" si="7"/>
        <v>16877.142857142859</v>
      </c>
      <c r="K32" s="23">
        <f t="shared" si="7"/>
        <v>16877.142857142859</v>
      </c>
      <c r="L32" s="23">
        <f t="shared" si="7"/>
        <v>16877.142857142859</v>
      </c>
      <c r="M32" s="23">
        <f t="shared" si="7"/>
        <v>16877.142857142859</v>
      </c>
      <c r="O32" s="23">
        <f t="shared" si="6"/>
        <v>118140</v>
      </c>
      <c r="Q32" s="23">
        <f t="shared" si="1"/>
        <v>0</v>
      </c>
      <c r="R32" s="23">
        <f t="shared" si="2"/>
        <v>16877.142857142859</v>
      </c>
      <c r="S32" s="23">
        <f t="shared" si="3"/>
        <v>50631.42857142858</v>
      </c>
      <c r="T32" s="23">
        <f t="shared" si="4"/>
        <v>50631.42857142858</v>
      </c>
      <c r="V32" s="23">
        <f t="shared" si="5"/>
        <v>118140.00000000001</v>
      </c>
    </row>
    <row r="33" spans="1:22" x14ac:dyDescent="0.25">
      <c r="A33" s="18" t="s">
        <v>43</v>
      </c>
      <c r="B33" s="23">
        <v>0</v>
      </c>
      <c r="C33" s="23">
        <v>0</v>
      </c>
      <c r="D33" s="23">
        <v>0</v>
      </c>
      <c r="E33" s="23">
        <v>0</v>
      </c>
      <c r="F33" s="23">
        <v>0</v>
      </c>
      <c r="G33" s="23">
        <v>65456</v>
      </c>
      <c r="H33" s="23">
        <v>65455</v>
      </c>
      <c r="I33" s="23">
        <v>65455</v>
      </c>
      <c r="J33" s="23">
        <v>65455</v>
      </c>
      <c r="K33" s="23">
        <v>65455</v>
      </c>
      <c r="L33" s="23">
        <v>65455</v>
      </c>
      <c r="M33" s="23">
        <v>65455</v>
      </c>
      <c r="O33" s="23">
        <f t="shared" si="6"/>
        <v>458186</v>
      </c>
      <c r="Q33" s="23">
        <f t="shared" si="1"/>
        <v>0</v>
      </c>
      <c r="R33" s="23">
        <f t="shared" si="2"/>
        <v>65456</v>
      </c>
      <c r="S33" s="23">
        <f t="shared" si="3"/>
        <v>196365</v>
      </c>
      <c r="T33" s="23">
        <f t="shared" si="4"/>
        <v>196365</v>
      </c>
      <c r="V33" s="23">
        <f t="shared" si="5"/>
        <v>458186</v>
      </c>
    </row>
    <row r="34" spans="1:22" x14ac:dyDescent="0.25">
      <c r="A34" s="18" t="s">
        <v>51</v>
      </c>
      <c r="B34" s="23">
        <v>0</v>
      </c>
      <c r="C34" s="23">
        <v>0</v>
      </c>
      <c r="D34" s="23">
        <v>0</v>
      </c>
      <c r="E34" s="23">
        <v>0</v>
      </c>
      <c r="F34" s="23">
        <v>0</v>
      </c>
      <c r="G34" s="23">
        <v>1571</v>
      </c>
      <c r="H34" s="23">
        <v>1572</v>
      </c>
      <c r="I34" s="23">
        <v>1572</v>
      </c>
      <c r="J34" s="23">
        <v>1571</v>
      </c>
      <c r="K34" s="23">
        <v>1571</v>
      </c>
      <c r="L34" s="23">
        <v>1572</v>
      </c>
      <c r="M34" s="23">
        <v>1571</v>
      </c>
      <c r="O34" s="23">
        <f t="shared" si="6"/>
        <v>11000</v>
      </c>
      <c r="Q34" s="23">
        <f t="shared" si="1"/>
        <v>0</v>
      </c>
      <c r="R34" s="23">
        <f t="shared" si="2"/>
        <v>1571</v>
      </c>
      <c r="S34" s="23">
        <f t="shared" si="3"/>
        <v>4715</v>
      </c>
      <c r="T34" s="23">
        <f t="shared" si="4"/>
        <v>4714</v>
      </c>
      <c r="V34" s="23">
        <f t="shared" si="5"/>
        <v>11000</v>
      </c>
    </row>
    <row r="35" spans="1:22" x14ac:dyDescent="0.25">
      <c r="A35" s="18" t="s">
        <v>2</v>
      </c>
      <c r="B35" s="23">
        <v>0</v>
      </c>
      <c r="C35" s="23">
        <v>0</v>
      </c>
      <c r="D35" s="23">
        <v>0</v>
      </c>
      <c r="E35" s="23">
        <v>0</v>
      </c>
      <c r="F35" s="23">
        <v>0</v>
      </c>
      <c r="G35" s="30">
        <f>1070+27327</f>
        <v>28397</v>
      </c>
      <c r="H35" s="30">
        <f t="shared" ref="H35:M35" si="8">1070+27327</f>
        <v>28397</v>
      </c>
      <c r="I35" s="30">
        <f t="shared" si="8"/>
        <v>28397</v>
      </c>
      <c r="J35" s="30">
        <f t="shared" si="8"/>
        <v>28397</v>
      </c>
      <c r="K35" s="30">
        <f t="shared" si="8"/>
        <v>28397</v>
      </c>
      <c r="L35" s="30">
        <f t="shared" si="8"/>
        <v>28397</v>
      </c>
      <c r="M35" s="30">
        <f t="shared" si="8"/>
        <v>28397</v>
      </c>
      <c r="O35" s="23">
        <f t="shared" si="6"/>
        <v>198779</v>
      </c>
      <c r="Q35" s="23">
        <f t="shared" si="1"/>
        <v>0</v>
      </c>
      <c r="R35" s="23">
        <f t="shared" si="2"/>
        <v>28397</v>
      </c>
      <c r="S35" s="23">
        <f t="shared" si="3"/>
        <v>85191</v>
      </c>
      <c r="T35" s="23">
        <f t="shared" si="4"/>
        <v>85191</v>
      </c>
      <c r="V35" s="23">
        <f t="shared" si="5"/>
        <v>198779</v>
      </c>
    </row>
    <row r="36" spans="1:22" x14ac:dyDescent="0.25">
      <c r="A36" s="18" t="s">
        <v>92</v>
      </c>
      <c r="B36" s="23">
        <v>0</v>
      </c>
      <c r="C36" s="23">
        <v>0</v>
      </c>
      <c r="D36" s="23">
        <v>0</v>
      </c>
      <c r="E36" s="23">
        <v>0</v>
      </c>
      <c r="F36" s="23">
        <v>0</v>
      </c>
      <c r="G36" s="23">
        <v>0</v>
      </c>
      <c r="H36" s="23">
        <v>0</v>
      </c>
      <c r="I36" s="23">
        <v>0</v>
      </c>
      <c r="J36" s="23">
        <v>0</v>
      </c>
      <c r="K36" s="23">
        <v>0</v>
      </c>
      <c r="L36" s="23">
        <v>0</v>
      </c>
      <c r="M36" s="23">
        <v>0</v>
      </c>
      <c r="O36" s="23">
        <f t="shared" si="6"/>
        <v>0</v>
      </c>
      <c r="Q36" s="23">
        <f t="shared" si="1"/>
        <v>0</v>
      </c>
      <c r="R36" s="23">
        <f t="shared" si="2"/>
        <v>0</v>
      </c>
      <c r="S36" s="23">
        <f t="shared" si="3"/>
        <v>0</v>
      </c>
      <c r="T36" s="23">
        <f t="shared" si="4"/>
        <v>0</v>
      </c>
      <c r="V36" s="23">
        <f t="shared" si="5"/>
        <v>0</v>
      </c>
    </row>
    <row r="37" spans="1:22" x14ac:dyDescent="0.25">
      <c r="A37" s="18" t="s">
        <v>52</v>
      </c>
      <c r="B37" s="23">
        <v>0</v>
      </c>
      <c r="C37" s="23">
        <v>0</v>
      </c>
      <c r="D37" s="23">
        <v>0</v>
      </c>
      <c r="E37" s="23">
        <v>0</v>
      </c>
      <c r="F37" s="23">
        <v>0</v>
      </c>
      <c r="G37" s="23">
        <v>44</v>
      </c>
      <c r="H37" s="23">
        <v>44</v>
      </c>
      <c r="I37" s="23">
        <v>44</v>
      </c>
      <c r="J37" s="23">
        <v>44</v>
      </c>
      <c r="K37" s="23">
        <v>174</v>
      </c>
      <c r="L37" s="23">
        <v>44</v>
      </c>
      <c r="M37" s="23">
        <v>44</v>
      </c>
      <c r="O37" s="23">
        <f t="shared" si="6"/>
        <v>438</v>
      </c>
      <c r="Q37" s="23">
        <f t="shared" si="1"/>
        <v>0</v>
      </c>
      <c r="R37" s="23">
        <f t="shared" si="2"/>
        <v>44</v>
      </c>
      <c r="S37" s="23">
        <f t="shared" si="3"/>
        <v>132</v>
      </c>
      <c r="T37" s="23">
        <f t="shared" si="4"/>
        <v>262</v>
      </c>
      <c r="V37" s="23">
        <f t="shared" si="5"/>
        <v>438</v>
      </c>
    </row>
    <row r="38" spans="1:22" x14ac:dyDescent="0.25">
      <c r="A38" s="18" t="s">
        <v>53</v>
      </c>
      <c r="B38" s="23">
        <v>0</v>
      </c>
      <c r="C38" s="23">
        <v>0</v>
      </c>
      <c r="D38" s="23">
        <v>0</v>
      </c>
      <c r="E38" s="23">
        <v>0</v>
      </c>
      <c r="F38" s="23">
        <v>0</v>
      </c>
      <c r="G38" s="23">
        <v>30800</v>
      </c>
      <c r="H38" s="23">
        <v>30800</v>
      </c>
      <c r="I38" s="23">
        <v>30800</v>
      </c>
      <c r="J38" s="23">
        <v>30800</v>
      </c>
      <c r="K38" s="23">
        <v>123200</v>
      </c>
      <c r="L38" s="23">
        <v>30800</v>
      </c>
      <c r="M38" s="23">
        <v>30800</v>
      </c>
      <c r="O38" s="23">
        <f t="shared" si="6"/>
        <v>308000</v>
      </c>
      <c r="Q38" s="23">
        <f t="shared" si="1"/>
        <v>0</v>
      </c>
      <c r="R38" s="23">
        <f t="shared" si="2"/>
        <v>30800</v>
      </c>
      <c r="S38" s="23">
        <f t="shared" si="3"/>
        <v>92400</v>
      </c>
      <c r="T38" s="23">
        <f t="shared" si="4"/>
        <v>184800</v>
      </c>
      <c r="V38" s="23">
        <f t="shared" si="5"/>
        <v>308000</v>
      </c>
    </row>
    <row r="39" spans="1:22" x14ac:dyDescent="0.25">
      <c r="A39" s="18" t="s">
        <v>93</v>
      </c>
      <c r="B39" s="23">
        <v>0</v>
      </c>
      <c r="C39" s="23">
        <v>0</v>
      </c>
      <c r="D39" s="23">
        <v>0</v>
      </c>
      <c r="E39" s="23">
        <v>0</v>
      </c>
      <c r="F39" s="23">
        <v>0</v>
      </c>
      <c r="G39" s="23">
        <v>0</v>
      </c>
      <c r="H39" s="23">
        <v>0</v>
      </c>
      <c r="I39" s="23">
        <v>0</v>
      </c>
      <c r="J39" s="23">
        <v>0</v>
      </c>
      <c r="K39" s="23">
        <v>0</v>
      </c>
      <c r="L39" s="23">
        <v>0</v>
      </c>
      <c r="M39" s="23">
        <v>0</v>
      </c>
      <c r="O39" s="23">
        <f t="shared" si="6"/>
        <v>0</v>
      </c>
      <c r="Q39" s="23">
        <f t="shared" si="1"/>
        <v>0</v>
      </c>
      <c r="R39" s="23">
        <f t="shared" si="2"/>
        <v>0</v>
      </c>
      <c r="S39" s="23">
        <f t="shared" si="3"/>
        <v>0</v>
      </c>
      <c r="T39" s="23">
        <f t="shared" si="4"/>
        <v>0</v>
      </c>
      <c r="V39" s="23">
        <f t="shared" si="5"/>
        <v>0</v>
      </c>
    </row>
    <row r="40" spans="1:22" x14ac:dyDescent="0.25">
      <c r="A40" s="18" t="s">
        <v>54</v>
      </c>
      <c r="B40" s="23">
        <v>0</v>
      </c>
      <c r="C40" s="23">
        <v>0</v>
      </c>
      <c r="D40" s="23">
        <v>0</v>
      </c>
      <c r="E40" s="23">
        <v>0</v>
      </c>
      <c r="F40" s="23">
        <v>0</v>
      </c>
      <c r="G40" s="23">
        <v>1459</v>
      </c>
      <c r="H40" s="23">
        <v>1458</v>
      </c>
      <c r="I40" s="23">
        <v>1458</v>
      </c>
      <c r="J40" s="23">
        <v>1459</v>
      </c>
      <c r="K40" s="23">
        <v>1458</v>
      </c>
      <c r="L40" s="23">
        <v>1458</v>
      </c>
      <c r="M40" s="23">
        <v>1458</v>
      </c>
      <c r="O40" s="23">
        <f t="shared" si="6"/>
        <v>10208</v>
      </c>
      <c r="Q40" s="23">
        <f>SUM(B40:D40)</f>
        <v>0</v>
      </c>
      <c r="R40" s="23">
        <f>SUM(E40:G40)</f>
        <v>1459</v>
      </c>
      <c r="S40" s="23">
        <f>SUM(H40:J40)</f>
        <v>4375</v>
      </c>
      <c r="T40" s="23">
        <f>SUM(K40:M40)</f>
        <v>4374</v>
      </c>
      <c r="V40" s="23">
        <f>SUM(Q40:U40)</f>
        <v>10208</v>
      </c>
    </row>
    <row r="41" spans="1:22" x14ac:dyDescent="0.25">
      <c r="A41" s="18"/>
    </row>
    <row r="42" spans="1:22" x14ac:dyDescent="0.25">
      <c r="A42" s="19" t="s">
        <v>28</v>
      </c>
      <c r="B42" s="27">
        <f t="shared" ref="B42:M42" si="9">SUM(B13:B40)</f>
        <v>0</v>
      </c>
      <c r="C42" s="27">
        <f t="shared" si="9"/>
        <v>0</v>
      </c>
      <c r="D42" s="27">
        <f t="shared" si="9"/>
        <v>0</v>
      </c>
      <c r="E42" s="27">
        <f t="shared" si="9"/>
        <v>0</v>
      </c>
      <c r="F42" s="27">
        <f t="shared" si="9"/>
        <v>0</v>
      </c>
      <c r="G42" s="27">
        <f t="shared" si="9"/>
        <v>149840.14285714284</v>
      </c>
      <c r="H42" s="27">
        <f t="shared" si="9"/>
        <v>149840.14285714284</v>
      </c>
      <c r="I42" s="27">
        <f t="shared" si="9"/>
        <v>149840.14285714284</v>
      </c>
      <c r="J42" s="27">
        <f t="shared" si="9"/>
        <v>149840.14285714284</v>
      </c>
      <c r="K42" s="27">
        <f t="shared" si="9"/>
        <v>253942.14285714284</v>
      </c>
      <c r="L42" s="27">
        <f t="shared" si="9"/>
        <v>149840.14285714284</v>
      </c>
      <c r="M42" s="27">
        <f t="shared" si="9"/>
        <v>149839.14285714284</v>
      </c>
      <c r="O42" s="27">
        <f>SUM(O13:O40)</f>
        <v>1152982</v>
      </c>
      <c r="Q42" s="27">
        <f>SUM(B42:D42)</f>
        <v>0</v>
      </c>
      <c r="R42" s="27">
        <f>SUM(E42:G42)</f>
        <v>149840.14285714284</v>
      </c>
      <c r="S42" s="27">
        <f>SUM(H42:J42)</f>
        <v>449520.42857142852</v>
      </c>
      <c r="T42" s="27">
        <f>SUM(K42:M42)</f>
        <v>553621.42857142852</v>
      </c>
      <c r="V42" s="27">
        <f>SUM(Q42:U42)</f>
        <v>1152982</v>
      </c>
    </row>
    <row r="43" spans="1:22" x14ac:dyDescent="0.25">
      <c r="A43" s="19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O43" s="26"/>
      <c r="Q43" s="26"/>
      <c r="R43" s="26"/>
      <c r="S43" s="26"/>
      <c r="T43" s="26"/>
      <c r="V43" s="26"/>
    </row>
    <row r="44" spans="1:22" x14ac:dyDescent="0.25">
      <c r="A44" s="17" t="s">
        <v>29</v>
      </c>
      <c r="B44" s="25">
        <v>0</v>
      </c>
      <c r="C44" s="25">
        <v>0</v>
      </c>
      <c r="D44" s="25">
        <v>0</v>
      </c>
      <c r="E44" s="25">
        <v>0</v>
      </c>
      <c r="F44" s="25">
        <v>0</v>
      </c>
      <c r="G44" s="25">
        <f>200000/7</f>
        <v>28571.428571428572</v>
      </c>
      <c r="H44" s="25">
        <f t="shared" ref="H44:M44" si="10">200000/7</f>
        <v>28571.428571428572</v>
      </c>
      <c r="I44" s="25">
        <f t="shared" si="10"/>
        <v>28571.428571428572</v>
      </c>
      <c r="J44" s="25">
        <f t="shared" si="10"/>
        <v>28571.428571428572</v>
      </c>
      <c r="K44" s="25">
        <f t="shared" si="10"/>
        <v>28571.428571428572</v>
      </c>
      <c r="L44" s="25">
        <f t="shared" si="10"/>
        <v>28571.428571428572</v>
      </c>
      <c r="M44" s="25">
        <f t="shared" si="10"/>
        <v>28571.428571428572</v>
      </c>
      <c r="O44" s="25">
        <f>SUM(B44:M44)</f>
        <v>200000.00000000003</v>
      </c>
      <c r="Q44" s="25">
        <f>SUM(B44:D44)</f>
        <v>0</v>
      </c>
      <c r="R44" s="25">
        <f>SUM(E44:G44)</f>
        <v>28571.428571428572</v>
      </c>
      <c r="S44" s="25">
        <f>SUM(H44:J44)</f>
        <v>85714.28571428571</v>
      </c>
      <c r="T44" s="25">
        <f>SUM(K44:M44)</f>
        <v>85714.28571428571</v>
      </c>
      <c r="V44" s="25">
        <f>SUM(Q44:U44)</f>
        <v>200000</v>
      </c>
    </row>
    <row r="45" spans="1:22" x14ac:dyDescent="0.25">
      <c r="A45" s="17"/>
    </row>
    <row r="46" spans="1:22" x14ac:dyDescent="0.25">
      <c r="A46" s="17" t="s">
        <v>30</v>
      </c>
      <c r="B46" s="25">
        <v>0</v>
      </c>
      <c r="C46" s="25">
        <v>0</v>
      </c>
      <c r="D46" s="25">
        <v>0</v>
      </c>
      <c r="E46" s="25">
        <v>0</v>
      </c>
      <c r="F46" s="25">
        <v>0</v>
      </c>
      <c r="G46" s="25">
        <v>85714</v>
      </c>
      <c r="H46" s="25">
        <v>85714</v>
      </c>
      <c r="I46" s="25">
        <v>85715</v>
      </c>
      <c r="J46" s="25">
        <v>85714</v>
      </c>
      <c r="K46" s="25">
        <v>85714</v>
      </c>
      <c r="L46" s="25">
        <v>85715</v>
      </c>
      <c r="M46" s="25">
        <v>85714</v>
      </c>
      <c r="O46" s="25">
        <f>SUM(B46:M46)</f>
        <v>600000</v>
      </c>
      <c r="Q46" s="25">
        <f>SUM(B46:D46)</f>
        <v>0</v>
      </c>
      <c r="R46" s="25">
        <f>SUM(E46:G46)</f>
        <v>85714</v>
      </c>
      <c r="S46" s="25">
        <f>SUM(H46:J46)</f>
        <v>257143</v>
      </c>
      <c r="T46" s="25">
        <f>SUM(K46:M46)</f>
        <v>257143</v>
      </c>
      <c r="V46" s="25">
        <f>SUM(Q46:U46)</f>
        <v>600000</v>
      </c>
    </row>
    <row r="47" spans="1:22" x14ac:dyDescent="0.25">
      <c r="A47" s="17"/>
    </row>
    <row r="48" spans="1:22" ht="13.8" thickBot="1" x14ac:dyDescent="0.3">
      <c r="A48" s="4" t="s">
        <v>16</v>
      </c>
      <c r="B48" s="24">
        <f t="shared" ref="B48:M48" si="11">+B42+B44+B46</f>
        <v>0</v>
      </c>
      <c r="C48" s="24">
        <f t="shared" si="11"/>
        <v>0</v>
      </c>
      <c r="D48" s="24">
        <f t="shared" si="11"/>
        <v>0</v>
      </c>
      <c r="E48" s="24">
        <f t="shared" si="11"/>
        <v>0</v>
      </c>
      <c r="F48" s="24">
        <f t="shared" si="11"/>
        <v>0</v>
      </c>
      <c r="G48" s="24">
        <f t="shared" si="11"/>
        <v>264125.57142857142</v>
      </c>
      <c r="H48" s="24">
        <f t="shared" si="11"/>
        <v>264125.57142857142</v>
      </c>
      <c r="I48" s="24">
        <f t="shared" si="11"/>
        <v>264126.57142857142</v>
      </c>
      <c r="J48" s="24">
        <f t="shared" si="11"/>
        <v>264125.57142857142</v>
      </c>
      <c r="K48" s="24">
        <f t="shared" si="11"/>
        <v>368227.57142857142</v>
      </c>
      <c r="L48" s="24">
        <f t="shared" si="11"/>
        <v>264126.57142857142</v>
      </c>
      <c r="M48" s="24">
        <f t="shared" si="11"/>
        <v>264124.57142857142</v>
      </c>
      <c r="O48" s="24">
        <f>+O42+O44+O46</f>
        <v>1952982</v>
      </c>
      <c r="Q48" s="24">
        <f>SUM(B48:D48)</f>
        <v>0</v>
      </c>
      <c r="R48" s="24">
        <f>SUM(E48:G48)</f>
        <v>264125.57142857142</v>
      </c>
      <c r="S48" s="24">
        <f>SUM(H48:J48)</f>
        <v>792377.71428571432</v>
      </c>
      <c r="T48" s="24">
        <f>SUM(K48:M48)</f>
        <v>896478.71428571432</v>
      </c>
      <c r="V48" s="24">
        <f>SUM(Q48:U48)</f>
        <v>1952982</v>
      </c>
    </row>
    <row r="49" spans="1:22" x14ac:dyDescent="0.25">
      <c r="A49" s="1"/>
    </row>
    <row r="50" spans="1:22" x14ac:dyDescent="0.25">
      <c r="A50" s="1" t="s">
        <v>11</v>
      </c>
    </row>
    <row r="51" spans="1:22" x14ac:dyDescent="0.25">
      <c r="A51" s="3" t="s">
        <v>0</v>
      </c>
      <c r="B51" s="23">
        <v>0</v>
      </c>
      <c r="C51" s="23">
        <v>0</v>
      </c>
      <c r="D51" s="23">
        <v>0</v>
      </c>
      <c r="E51" s="23">
        <v>0</v>
      </c>
      <c r="F51" s="23">
        <v>0</v>
      </c>
      <c r="G51" s="23">
        <f>299730/12-2749</f>
        <v>22228.5</v>
      </c>
      <c r="H51" s="23">
        <f>299730/12-2749</f>
        <v>22228.5</v>
      </c>
      <c r="I51" s="23">
        <f>299730/12-2748</f>
        <v>22229.5</v>
      </c>
      <c r="J51" s="23">
        <f>299730/12-2749</f>
        <v>22228.5</v>
      </c>
      <c r="K51" s="23">
        <f>299730/12-2748</f>
        <v>22229.5</v>
      </c>
      <c r="L51" s="23">
        <f>299730/12-2749</f>
        <v>22228.5</v>
      </c>
      <c r="M51" s="23">
        <f>299730/12-2748</f>
        <v>22229.5</v>
      </c>
      <c r="O51" s="23">
        <f t="shared" ref="O51:O57" si="12">SUM(B51:M51)</f>
        <v>155602.5</v>
      </c>
      <c r="Q51" s="23">
        <f t="shared" ref="Q51:Q58" si="13">SUM(B51:D51)</f>
        <v>0</v>
      </c>
      <c r="R51" s="23">
        <f t="shared" ref="R51:R58" si="14">SUM(E51:G51)</f>
        <v>22228.5</v>
      </c>
      <c r="S51" s="23">
        <f t="shared" ref="S51:S58" si="15">SUM(H51:J51)</f>
        <v>66686.5</v>
      </c>
      <c r="T51" s="23">
        <f t="shared" ref="T51:T58" si="16">SUM(K51:M51)</f>
        <v>66687.5</v>
      </c>
      <c r="V51" s="23">
        <f t="shared" ref="V51:V58" si="17">SUM(Q51:U51)</f>
        <v>155602.5</v>
      </c>
    </row>
    <row r="52" spans="1:22" x14ac:dyDescent="0.25">
      <c r="A52" s="3" t="s">
        <v>1</v>
      </c>
      <c r="B52" s="23">
        <v>0</v>
      </c>
      <c r="C52" s="23">
        <v>0</v>
      </c>
      <c r="D52" s="23">
        <v>0</v>
      </c>
      <c r="E52" s="23">
        <v>0</v>
      </c>
      <c r="F52" s="23">
        <v>0</v>
      </c>
      <c r="G52" s="23">
        <v>47671</v>
      </c>
      <c r="H52" s="23">
        <v>47671</v>
      </c>
      <c r="I52" s="23">
        <v>47671</v>
      </c>
      <c r="J52" s="23">
        <v>47671</v>
      </c>
      <c r="K52" s="23">
        <v>47671</v>
      </c>
      <c r="L52" s="23">
        <v>47671</v>
      </c>
      <c r="M52" s="23">
        <v>47674</v>
      </c>
      <c r="O52" s="23">
        <f t="shared" si="12"/>
        <v>333700</v>
      </c>
      <c r="Q52" s="23">
        <f t="shared" si="13"/>
        <v>0</v>
      </c>
      <c r="R52" s="23">
        <f t="shared" si="14"/>
        <v>47671</v>
      </c>
      <c r="S52" s="23">
        <f t="shared" si="15"/>
        <v>143013</v>
      </c>
      <c r="T52" s="23">
        <f t="shared" si="16"/>
        <v>143016</v>
      </c>
      <c r="V52" s="23">
        <f t="shared" si="17"/>
        <v>333700</v>
      </c>
    </row>
    <row r="53" spans="1:22" x14ac:dyDescent="0.25">
      <c r="A53" s="3" t="s">
        <v>3</v>
      </c>
      <c r="B53" s="23">
        <v>0</v>
      </c>
      <c r="C53" s="23">
        <v>0</v>
      </c>
      <c r="D53" s="23">
        <v>0</v>
      </c>
      <c r="E53" s="23">
        <v>0</v>
      </c>
      <c r="F53" s="23">
        <v>0</v>
      </c>
      <c r="G53" s="23">
        <f>103000/12</f>
        <v>8583.3333333333339</v>
      </c>
      <c r="H53" s="23">
        <f t="shared" ref="H53:M53" si="18">103000/12</f>
        <v>8583.3333333333339</v>
      </c>
      <c r="I53" s="23">
        <f t="shared" si="18"/>
        <v>8583.3333333333339</v>
      </c>
      <c r="J53" s="23">
        <f t="shared" si="18"/>
        <v>8583.3333333333339</v>
      </c>
      <c r="K53" s="23">
        <f t="shared" si="18"/>
        <v>8583.3333333333339</v>
      </c>
      <c r="L53" s="23">
        <f t="shared" si="18"/>
        <v>8583.3333333333339</v>
      </c>
      <c r="M53" s="23">
        <f t="shared" si="18"/>
        <v>8583.3333333333339</v>
      </c>
      <c r="O53" s="23">
        <f t="shared" si="12"/>
        <v>60083.333333333343</v>
      </c>
      <c r="Q53" s="23">
        <f t="shared" si="13"/>
        <v>0</v>
      </c>
      <c r="R53" s="23">
        <f t="shared" si="14"/>
        <v>8583.3333333333339</v>
      </c>
      <c r="S53" s="23">
        <f t="shared" si="15"/>
        <v>25750</v>
      </c>
      <c r="T53" s="23">
        <f t="shared" si="16"/>
        <v>25750</v>
      </c>
      <c r="V53" s="23">
        <f t="shared" si="17"/>
        <v>60083.333333333336</v>
      </c>
    </row>
    <row r="54" spans="1:22" x14ac:dyDescent="0.25">
      <c r="A54" s="3" t="s">
        <v>4</v>
      </c>
      <c r="B54" s="23">
        <v>0</v>
      </c>
      <c r="C54" s="23">
        <v>0</v>
      </c>
      <c r="D54" s="23">
        <v>0</v>
      </c>
      <c r="E54" s="23">
        <v>0</v>
      </c>
      <c r="F54" s="23">
        <v>0</v>
      </c>
      <c r="G54" s="23">
        <v>2575</v>
      </c>
      <c r="H54" s="23">
        <v>2575</v>
      </c>
      <c r="I54" s="23">
        <v>2575</v>
      </c>
      <c r="J54" s="23">
        <v>2575</v>
      </c>
      <c r="K54" s="23">
        <v>2575</v>
      </c>
      <c r="L54" s="23">
        <v>2575</v>
      </c>
      <c r="M54" s="23">
        <v>2575</v>
      </c>
      <c r="O54" s="23">
        <f t="shared" si="12"/>
        <v>18025</v>
      </c>
      <c r="Q54" s="23">
        <f t="shared" si="13"/>
        <v>0</v>
      </c>
      <c r="R54" s="23">
        <f t="shared" si="14"/>
        <v>2575</v>
      </c>
      <c r="S54" s="23">
        <f t="shared" si="15"/>
        <v>7725</v>
      </c>
      <c r="T54" s="23">
        <f t="shared" si="16"/>
        <v>7725</v>
      </c>
      <c r="V54" s="23">
        <f t="shared" si="17"/>
        <v>18025</v>
      </c>
    </row>
    <row r="55" spans="1:22" x14ac:dyDescent="0.25">
      <c r="A55" s="3" t="s">
        <v>5</v>
      </c>
      <c r="B55" s="23">
        <v>0</v>
      </c>
      <c r="C55" s="23">
        <v>0</v>
      </c>
      <c r="D55" s="23">
        <v>0</v>
      </c>
      <c r="E55" s="23">
        <v>0</v>
      </c>
      <c r="F55" s="23">
        <v>0</v>
      </c>
      <c r="G55" s="23">
        <v>0</v>
      </c>
      <c r="H55" s="23">
        <v>0</v>
      </c>
      <c r="I55" s="23">
        <v>0</v>
      </c>
      <c r="J55" s="23">
        <v>0</v>
      </c>
      <c r="K55" s="23">
        <v>0</v>
      </c>
      <c r="L55" s="23">
        <v>0</v>
      </c>
      <c r="M55" s="23">
        <v>0</v>
      </c>
      <c r="O55" s="23">
        <f t="shared" si="12"/>
        <v>0</v>
      </c>
      <c r="Q55" s="23">
        <f t="shared" si="13"/>
        <v>0</v>
      </c>
      <c r="R55" s="23">
        <f t="shared" si="14"/>
        <v>0</v>
      </c>
      <c r="S55" s="23">
        <f t="shared" si="15"/>
        <v>0</v>
      </c>
      <c r="T55" s="23">
        <f t="shared" si="16"/>
        <v>0</v>
      </c>
      <c r="V55" s="23">
        <f t="shared" si="17"/>
        <v>0</v>
      </c>
    </row>
    <row r="56" spans="1:22" x14ac:dyDescent="0.25">
      <c r="A56" s="3" t="s">
        <v>14</v>
      </c>
      <c r="B56" s="23">
        <v>0</v>
      </c>
      <c r="C56" s="23">
        <v>0</v>
      </c>
      <c r="D56" s="23">
        <v>0</v>
      </c>
      <c r="E56" s="23">
        <v>0</v>
      </c>
      <c r="F56" s="23">
        <v>0</v>
      </c>
      <c r="G56" s="23">
        <v>0</v>
      </c>
      <c r="H56" s="23">
        <v>0</v>
      </c>
      <c r="I56" s="23">
        <v>0</v>
      </c>
      <c r="J56" s="23">
        <v>0</v>
      </c>
      <c r="K56" s="23">
        <v>0</v>
      </c>
      <c r="L56" s="23">
        <v>0</v>
      </c>
      <c r="M56" s="23">
        <v>0</v>
      </c>
      <c r="O56" s="23">
        <f t="shared" si="12"/>
        <v>0</v>
      </c>
      <c r="Q56" s="23">
        <f t="shared" si="13"/>
        <v>0</v>
      </c>
      <c r="R56" s="23">
        <f t="shared" si="14"/>
        <v>0</v>
      </c>
      <c r="S56" s="23">
        <f t="shared" si="15"/>
        <v>0</v>
      </c>
      <c r="T56" s="23">
        <f t="shared" si="16"/>
        <v>0</v>
      </c>
      <c r="V56" s="23">
        <f t="shared" si="17"/>
        <v>0</v>
      </c>
    </row>
    <row r="57" spans="1:22" x14ac:dyDescent="0.25">
      <c r="A57" s="3"/>
      <c r="O57" s="23">
        <f t="shared" si="12"/>
        <v>0</v>
      </c>
      <c r="Q57" s="23">
        <f t="shared" si="13"/>
        <v>0</v>
      </c>
      <c r="R57" s="23">
        <f t="shared" si="14"/>
        <v>0</v>
      </c>
      <c r="S57" s="23">
        <f t="shared" si="15"/>
        <v>0</v>
      </c>
      <c r="T57" s="23">
        <f t="shared" si="16"/>
        <v>0</v>
      </c>
      <c r="V57" s="23">
        <f t="shared" si="17"/>
        <v>0</v>
      </c>
    </row>
    <row r="58" spans="1:22" ht="13.8" thickBot="1" x14ac:dyDescent="0.3">
      <c r="A58" s="4" t="s">
        <v>15</v>
      </c>
      <c r="B58" s="28">
        <f t="shared" ref="B58:M58" si="19">SUM(B50:B57)</f>
        <v>0</v>
      </c>
      <c r="C58" s="28">
        <f t="shared" si="19"/>
        <v>0</v>
      </c>
      <c r="D58" s="28">
        <f t="shared" si="19"/>
        <v>0</v>
      </c>
      <c r="E58" s="28">
        <f t="shared" si="19"/>
        <v>0</v>
      </c>
      <c r="F58" s="28">
        <f t="shared" si="19"/>
        <v>0</v>
      </c>
      <c r="G58" s="28">
        <f t="shared" si="19"/>
        <v>81057.833333333328</v>
      </c>
      <c r="H58" s="28">
        <f t="shared" si="19"/>
        <v>81057.833333333328</v>
      </c>
      <c r="I58" s="28">
        <f t="shared" si="19"/>
        <v>81058.833333333328</v>
      </c>
      <c r="J58" s="28">
        <f t="shared" si="19"/>
        <v>81057.833333333328</v>
      </c>
      <c r="K58" s="28">
        <f t="shared" si="19"/>
        <v>81058.833333333328</v>
      </c>
      <c r="L58" s="28">
        <f t="shared" si="19"/>
        <v>81057.833333333328</v>
      </c>
      <c r="M58" s="28">
        <f t="shared" si="19"/>
        <v>81061.833333333328</v>
      </c>
      <c r="O58" s="28">
        <f>SUM(O50:O57)</f>
        <v>567410.83333333337</v>
      </c>
      <c r="Q58" s="28">
        <f t="shared" si="13"/>
        <v>0</v>
      </c>
      <c r="R58" s="28">
        <f t="shared" si="14"/>
        <v>81057.833333333328</v>
      </c>
      <c r="S58" s="28">
        <f t="shared" si="15"/>
        <v>243174.5</v>
      </c>
      <c r="T58" s="28">
        <f t="shared" si="16"/>
        <v>243178.5</v>
      </c>
      <c r="V58" s="28">
        <f t="shared" si="17"/>
        <v>567410.83333333326</v>
      </c>
    </row>
    <row r="59" spans="1:22" x14ac:dyDescent="0.25">
      <c r="A59" s="3"/>
    </row>
    <row r="60" spans="1:22" x14ac:dyDescent="0.25">
      <c r="A60" s="1" t="s">
        <v>12</v>
      </c>
    </row>
    <row r="61" spans="1:22" x14ac:dyDescent="0.25">
      <c r="A61" s="3" t="s">
        <v>6</v>
      </c>
      <c r="B61" s="23">
        <v>0</v>
      </c>
      <c r="C61" s="23">
        <v>0</v>
      </c>
      <c r="D61" s="23">
        <v>0</v>
      </c>
      <c r="E61" s="23">
        <v>0</v>
      </c>
      <c r="F61" s="23">
        <v>0</v>
      </c>
      <c r="G61" s="23">
        <v>0</v>
      </c>
      <c r="H61" s="23">
        <v>0</v>
      </c>
      <c r="I61" s="23">
        <v>0</v>
      </c>
      <c r="J61" s="23">
        <v>0</v>
      </c>
      <c r="K61" s="23">
        <v>0</v>
      </c>
      <c r="L61" s="23">
        <v>0</v>
      </c>
      <c r="M61" s="23">
        <v>0</v>
      </c>
      <c r="O61" s="23">
        <f>SUM(B61:M61)</f>
        <v>0</v>
      </c>
      <c r="Q61" s="23">
        <f>SUM(B61:D61)</f>
        <v>0</v>
      </c>
      <c r="R61" s="23">
        <f>SUM(E61:G61)</f>
        <v>0</v>
      </c>
      <c r="S61" s="23">
        <f>SUM(H61:J61)</f>
        <v>0</v>
      </c>
      <c r="T61" s="23">
        <f>SUM(K61:M61)</f>
        <v>0</v>
      </c>
      <c r="V61" s="23">
        <f>SUM(Q61:U61)</f>
        <v>0</v>
      </c>
    </row>
    <row r="62" spans="1:22" x14ac:dyDescent="0.25">
      <c r="A62" s="3" t="s">
        <v>7</v>
      </c>
      <c r="B62" s="23">
        <v>0</v>
      </c>
      <c r="C62" s="23">
        <v>0</v>
      </c>
      <c r="D62" s="23">
        <v>0</v>
      </c>
      <c r="E62" s="23">
        <v>0</v>
      </c>
      <c r="F62" s="23">
        <v>0</v>
      </c>
      <c r="G62" s="23">
        <v>1474436</v>
      </c>
      <c r="H62" s="23">
        <v>1445054</v>
      </c>
      <c r="I62" s="23">
        <v>1335272</v>
      </c>
      <c r="J62" s="23">
        <v>1211982</v>
      </c>
      <c r="K62" s="23">
        <v>1219735</v>
      </c>
      <c r="L62" s="23">
        <v>1313551</v>
      </c>
      <c r="M62" s="23">
        <v>1322538</v>
      </c>
      <c r="O62" s="23">
        <f>SUM(B62:M62)</f>
        <v>9322568</v>
      </c>
      <c r="Q62" s="23">
        <f>SUM(B62:D62)</f>
        <v>0</v>
      </c>
      <c r="R62" s="23">
        <f>SUM(E62:G62)</f>
        <v>1474436</v>
      </c>
      <c r="S62" s="23">
        <f>SUM(H62:J62)</f>
        <v>3992308</v>
      </c>
      <c r="T62" s="23">
        <f>SUM(K62:M62)</f>
        <v>3855824</v>
      </c>
      <c r="V62" s="23">
        <f>SUM(Q62:U62)</f>
        <v>9322568</v>
      </c>
    </row>
    <row r="63" spans="1:22" x14ac:dyDescent="0.25">
      <c r="A63" s="3" t="s">
        <v>8</v>
      </c>
      <c r="B63" s="23">
        <v>0</v>
      </c>
      <c r="C63" s="23">
        <v>0</v>
      </c>
      <c r="D63" s="23">
        <v>0</v>
      </c>
      <c r="E63" s="23">
        <v>0</v>
      </c>
      <c r="F63" s="23">
        <v>0</v>
      </c>
      <c r="G63" s="23">
        <v>0</v>
      </c>
      <c r="H63" s="23">
        <v>669172</v>
      </c>
      <c r="I63" s="23">
        <v>669172</v>
      </c>
      <c r="J63" s="23">
        <v>669172</v>
      </c>
      <c r="K63" s="23">
        <v>669172</v>
      </c>
      <c r="L63" s="23">
        <v>669172</v>
      </c>
      <c r="M63" s="23">
        <v>669172</v>
      </c>
      <c r="O63" s="23">
        <f>SUM(B63:M63)</f>
        <v>4015032</v>
      </c>
      <c r="Q63" s="23">
        <f>SUM(B63:D63)</f>
        <v>0</v>
      </c>
      <c r="R63" s="23">
        <f>SUM(E63:G63)</f>
        <v>0</v>
      </c>
      <c r="S63" s="23">
        <f>SUM(H63:J63)</f>
        <v>2007516</v>
      </c>
      <c r="T63" s="23">
        <f>SUM(K63:M63)</f>
        <v>2007516</v>
      </c>
      <c r="V63" s="23">
        <f>SUM(Q63:U63)</f>
        <v>4015032</v>
      </c>
    </row>
    <row r="64" spans="1:22" x14ac:dyDescent="0.25">
      <c r="A64" s="3"/>
      <c r="O64" s="23">
        <f>SUM(B64:M64)</f>
        <v>0</v>
      </c>
      <c r="Q64" s="23">
        <f>SUM(B64:D64)</f>
        <v>0</v>
      </c>
      <c r="R64" s="23">
        <f>SUM(E64:G64)</f>
        <v>0</v>
      </c>
      <c r="S64" s="23">
        <f>SUM(H64:J64)</f>
        <v>0</v>
      </c>
      <c r="T64" s="23">
        <f>SUM(K64:M64)</f>
        <v>0</v>
      </c>
      <c r="V64" s="23">
        <f>SUM(Q64:U64)</f>
        <v>0</v>
      </c>
    </row>
    <row r="65" spans="1:22" ht="13.8" thickBot="1" x14ac:dyDescent="0.3">
      <c r="A65" s="4" t="s">
        <v>17</v>
      </c>
      <c r="B65" s="28">
        <f t="shared" ref="B65:M65" si="20">SUM(B60:B64)</f>
        <v>0</v>
      </c>
      <c r="C65" s="28">
        <f t="shared" si="20"/>
        <v>0</v>
      </c>
      <c r="D65" s="28">
        <f t="shared" si="20"/>
        <v>0</v>
      </c>
      <c r="E65" s="28">
        <f t="shared" si="20"/>
        <v>0</v>
      </c>
      <c r="F65" s="28">
        <f t="shared" si="20"/>
        <v>0</v>
      </c>
      <c r="G65" s="28">
        <f t="shared" si="20"/>
        <v>1474436</v>
      </c>
      <c r="H65" s="28">
        <f t="shared" si="20"/>
        <v>2114226</v>
      </c>
      <c r="I65" s="28">
        <f t="shared" si="20"/>
        <v>2004444</v>
      </c>
      <c r="J65" s="28">
        <f t="shared" si="20"/>
        <v>1881154</v>
      </c>
      <c r="K65" s="28">
        <f t="shared" si="20"/>
        <v>1888907</v>
      </c>
      <c r="L65" s="28">
        <f t="shared" si="20"/>
        <v>1982723</v>
      </c>
      <c r="M65" s="28">
        <f t="shared" si="20"/>
        <v>1991710</v>
      </c>
      <c r="O65" s="28">
        <f>SUM(O60:O64)</f>
        <v>13337600</v>
      </c>
      <c r="Q65" s="28">
        <f>SUM(B65:D65)</f>
        <v>0</v>
      </c>
      <c r="R65" s="28">
        <f>SUM(E65:G65)</f>
        <v>1474436</v>
      </c>
      <c r="S65" s="28">
        <f>SUM(H65:J65)</f>
        <v>5999824</v>
      </c>
      <c r="T65" s="28">
        <f>SUM(K65:M65)</f>
        <v>5863340</v>
      </c>
      <c r="V65" s="28">
        <f>SUM(Q65:U65)</f>
        <v>13337600</v>
      </c>
    </row>
    <row r="67" spans="1:22" ht="13.8" thickBot="1" x14ac:dyDescent="0.3">
      <c r="A67" s="1" t="s">
        <v>13</v>
      </c>
      <c r="B67" s="29">
        <f t="shared" ref="B67:M67" si="21">+B10+B48+B58+B65</f>
        <v>0</v>
      </c>
      <c r="C67" s="29">
        <f t="shared" si="21"/>
        <v>97063.16</v>
      </c>
      <c r="D67" s="29">
        <f t="shared" si="21"/>
        <v>81589</v>
      </c>
      <c r="E67" s="29">
        <f t="shared" si="21"/>
        <v>151711.83000000002</v>
      </c>
      <c r="F67" s="29">
        <f t="shared" si="21"/>
        <v>200000</v>
      </c>
      <c r="G67" s="29">
        <f t="shared" si="21"/>
        <v>2147735.4147619046</v>
      </c>
      <c r="H67" s="29">
        <f t="shared" si="21"/>
        <v>2459409.4047619049</v>
      </c>
      <c r="I67" s="29">
        <f t="shared" si="21"/>
        <v>2349629.4047619049</v>
      </c>
      <c r="J67" s="29">
        <f t="shared" si="21"/>
        <v>2226337.4047619049</v>
      </c>
      <c r="K67" s="29">
        <f t="shared" si="21"/>
        <v>2338193.4047619049</v>
      </c>
      <c r="L67" s="29">
        <f t="shared" si="21"/>
        <v>2327907.4047619049</v>
      </c>
      <c r="M67" s="29">
        <f t="shared" si="21"/>
        <v>2336896.4047619049</v>
      </c>
      <c r="O67" s="29">
        <f>+O10+O48+O58+O65</f>
        <v>16716472.833333334</v>
      </c>
      <c r="Q67" s="29">
        <f>SUM(B67:D67)</f>
        <v>178652.16</v>
      </c>
      <c r="R67" s="29">
        <f>SUM(E67:G67)</f>
        <v>2499447.2447619047</v>
      </c>
      <c r="S67" s="29">
        <f>SUM(H67:J67)</f>
        <v>7035376.2142857146</v>
      </c>
      <c r="T67" s="29">
        <f>SUM(K67:M67)</f>
        <v>7002997.2142857146</v>
      </c>
      <c r="V67" s="29">
        <f>SUM(Q67:U67)</f>
        <v>16716472.833333334</v>
      </c>
    </row>
    <row r="68" spans="1:22" ht="13.8" thickTop="1" x14ac:dyDescent="0.25">
      <c r="A68" s="1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/>
      <c r="N68"/>
      <c r="O68"/>
      <c r="Q68" s="26"/>
      <c r="R68" s="26"/>
      <c r="S68" s="26"/>
      <c r="T68" s="26"/>
      <c r="V68" s="26"/>
    </row>
    <row r="69" spans="1:22" x14ac:dyDescent="0.25">
      <c r="A69" s="1"/>
      <c r="B69" s="26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/>
      <c r="N69"/>
      <c r="O69"/>
      <c r="Q69" s="26"/>
      <c r="R69" s="26"/>
      <c r="S69" s="26"/>
      <c r="T69" s="26"/>
      <c r="V69" s="26"/>
    </row>
    <row r="71" spans="1:22" ht="15.6" x14ac:dyDescent="0.3">
      <c r="A71" s="41" t="str">
        <f>+A1</f>
        <v>GENCO - Wilton Center</v>
      </c>
      <c r="B71" s="41"/>
      <c r="C71" s="41"/>
      <c r="D71" s="41"/>
      <c r="E71" s="41"/>
      <c r="F71" s="41"/>
      <c r="G71" s="41"/>
      <c r="H71" s="41"/>
      <c r="I71" s="41"/>
      <c r="J71" s="41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1"/>
    </row>
    <row r="72" spans="1:22" ht="15.6" x14ac:dyDescent="0.3">
      <c r="A72" s="41" t="str">
        <f>+A2</f>
        <v>Expense Analysis Summary</v>
      </c>
      <c r="B72" s="41"/>
      <c r="C72" s="41"/>
      <c r="D72" s="41"/>
      <c r="E72" s="41"/>
      <c r="F72" s="41"/>
      <c r="G72" s="41"/>
      <c r="H72" s="41"/>
      <c r="I72" s="41"/>
      <c r="J72" s="41"/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41"/>
      <c r="V72" s="41"/>
    </row>
    <row r="73" spans="1:22" ht="15.6" x14ac:dyDescent="0.3">
      <c r="A73" s="42" t="s">
        <v>64</v>
      </c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</row>
    <row r="74" spans="1:22" ht="15.6" x14ac:dyDescent="0.3">
      <c r="A74" s="43">
        <f>+A4</f>
        <v>36616</v>
      </c>
      <c r="B74" s="43"/>
      <c r="C74" s="43"/>
      <c r="D74" s="43"/>
      <c r="E74" s="43"/>
      <c r="F74" s="43"/>
      <c r="G74" s="43"/>
      <c r="H74" s="43"/>
      <c r="I74" s="43"/>
      <c r="J74" s="43"/>
      <c r="K74" s="43"/>
      <c r="L74" s="43"/>
      <c r="M74" s="43"/>
      <c r="N74" s="43"/>
      <c r="O74" s="43"/>
      <c r="P74" s="43"/>
      <c r="Q74" s="43"/>
      <c r="R74" s="43"/>
      <c r="S74" s="43"/>
      <c r="T74" s="43"/>
      <c r="U74" s="43"/>
      <c r="V74" s="43"/>
    </row>
    <row r="75" spans="1:22" ht="15.6" x14ac:dyDescent="0.3">
      <c r="A75" s="14" t="str">
        <f ca="1">CELL("filename")</f>
        <v>H:\Genco\Valuation\06-19-00\[00 O&amp;M analysis - 0003.xls]Consol Summary</v>
      </c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</row>
    <row r="76" spans="1:22" ht="15.6" x14ac:dyDescent="0.3">
      <c r="A76" s="15">
        <f ca="1">NOW()</f>
        <v>36697.489127199071</v>
      </c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</row>
    <row r="77" spans="1:22" x14ac:dyDescent="0.25">
      <c r="B77" s="16" t="s">
        <v>25</v>
      </c>
      <c r="C77" s="16" t="s">
        <v>25</v>
      </c>
      <c r="D77" s="16" t="s">
        <v>25</v>
      </c>
      <c r="E77" s="16" t="s">
        <v>25</v>
      </c>
      <c r="F77" s="16" t="s">
        <v>25</v>
      </c>
      <c r="G77" s="16" t="s">
        <v>25</v>
      </c>
      <c r="H77" s="16" t="s">
        <v>25</v>
      </c>
      <c r="I77" s="16" t="s">
        <v>25</v>
      </c>
      <c r="J77" s="16" t="s">
        <v>25</v>
      </c>
      <c r="K77" s="16" t="s">
        <v>25</v>
      </c>
      <c r="L77" s="16" t="s">
        <v>25</v>
      </c>
      <c r="M77" s="16" t="s">
        <v>25</v>
      </c>
      <c r="O77" s="16" t="s">
        <v>25</v>
      </c>
      <c r="Q77" s="16" t="s">
        <v>25</v>
      </c>
      <c r="R77" s="16" t="s">
        <v>25</v>
      </c>
      <c r="S77" s="16" t="s">
        <v>25</v>
      </c>
      <c r="T77" s="16" t="s">
        <v>25</v>
      </c>
      <c r="V77" s="16" t="s">
        <v>25</v>
      </c>
    </row>
    <row r="78" spans="1:22" x14ac:dyDescent="0.25">
      <c r="A78" s="10"/>
      <c r="B78" s="11">
        <v>36161</v>
      </c>
      <c r="C78" s="11">
        <v>36192</v>
      </c>
      <c r="D78" s="11">
        <v>36220</v>
      </c>
      <c r="E78" s="11">
        <v>36251</v>
      </c>
      <c r="F78" s="11">
        <v>36281</v>
      </c>
      <c r="G78" s="11">
        <v>36312</v>
      </c>
      <c r="H78" s="11">
        <v>36342</v>
      </c>
      <c r="I78" s="11">
        <v>36373</v>
      </c>
      <c r="J78" s="11">
        <v>36404</v>
      </c>
      <c r="K78" s="11">
        <v>36434</v>
      </c>
      <c r="L78" s="11">
        <v>36465</v>
      </c>
      <c r="M78" s="11">
        <v>36495</v>
      </c>
      <c r="N78" s="11"/>
      <c r="O78" s="12" t="s">
        <v>18</v>
      </c>
      <c r="P78" s="12"/>
      <c r="Q78" s="12" t="s">
        <v>19</v>
      </c>
      <c r="R78" s="12" t="s">
        <v>20</v>
      </c>
      <c r="S78" s="12" t="s">
        <v>21</v>
      </c>
      <c r="T78" s="12" t="s">
        <v>22</v>
      </c>
      <c r="U78" s="12"/>
      <c r="V78" s="12" t="s">
        <v>18</v>
      </c>
    </row>
    <row r="80" spans="1:22" ht="13.8" thickBot="1" x14ac:dyDescent="0.3">
      <c r="A80" s="1" t="s">
        <v>9</v>
      </c>
      <c r="B80" s="24">
        <f>18054+55494+280606-212930+30833+100</f>
        <v>172157</v>
      </c>
      <c r="C80" s="24">
        <f>363770-212930+30833+100</f>
        <v>181773</v>
      </c>
      <c r="D80" s="24">
        <f>383275-212930+30833+100</f>
        <v>201278</v>
      </c>
      <c r="E80" s="24">
        <f>123844+30833+100</f>
        <v>154777</v>
      </c>
      <c r="F80" s="24">
        <f>86628+201+30833</f>
        <v>117662</v>
      </c>
      <c r="G80" s="24">
        <v>30833</v>
      </c>
      <c r="H80" s="24">
        <v>0</v>
      </c>
      <c r="I80" s="24">
        <v>0</v>
      </c>
      <c r="J80" s="24">
        <v>0</v>
      </c>
      <c r="K80" s="24">
        <v>0</v>
      </c>
      <c r="L80" s="24">
        <v>0</v>
      </c>
      <c r="M80" s="24">
        <v>0</v>
      </c>
      <c r="O80" s="24">
        <f>SUM(B80:M80)</f>
        <v>858480</v>
      </c>
      <c r="Q80" s="24">
        <f>SUM(B80:D80)</f>
        <v>555208</v>
      </c>
      <c r="R80" s="24">
        <f>SUM(E80:G80)</f>
        <v>303272</v>
      </c>
      <c r="S80" s="24">
        <f>SUM(H80:J80)</f>
        <v>0</v>
      </c>
      <c r="T80" s="24">
        <f>SUM(K80:M80)</f>
        <v>0</v>
      </c>
      <c r="V80" s="24">
        <f>SUM(Q80:U80)</f>
        <v>858480</v>
      </c>
    </row>
    <row r="82" spans="1:22" x14ac:dyDescent="0.25">
      <c r="A82" s="1" t="s">
        <v>10</v>
      </c>
    </row>
    <row r="83" spans="1:22" x14ac:dyDescent="0.25">
      <c r="A83" s="17" t="s">
        <v>55</v>
      </c>
    </row>
    <row r="84" spans="1:22" x14ac:dyDescent="0.25">
      <c r="A84" s="18" t="s">
        <v>80</v>
      </c>
      <c r="B84" s="23">
        <v>0</v>
      </c>
      <c r="C84" s="23">
        <v>0</v>
      </c>
      <c r="D84" s="23">
        <v>0</v>
      </c>
      <c r="E84" s="23">
        <v>0</v>
      </c>
      <c r="F84" s="23">
        <v>0</v>
      </c>
      <c r="G84" s="23">
        <v>0</v>
      </c>
      <c r="H84" s="23">
        <v>0</v>
      </c>
      <c r="I84" s="23">
        <v>0</v>
      </c>
      <c r="J84" s="23">
        <v>0</v>
      </c>
      <c r="K84" s="23">
        <v>0</v>
      </c>
      <c r="L84" s="23">
        <v>0</v>
      </c>
      <c r="M84" s="23">
        <v>0</v>
      </c>
      <c r="O84" s="23">
        <v>0</v>
      </c>
      <c r="Q84" s="23">
        <f t="shared" ref="Q84:Q110" si="22">SUM(B84:D84)</f>
        <v>0</v>
      </c>
      <c r="R84" s="23">
        <f t="shared" ref="R84:R110" si="23">SUM(E84:G84)</f>
        <v>0</v>
      </c>
      <c r="S84" s="23">
        <f t="shared" ref="S84:S110" si="24">SUM(H84:J84)</f>
        <v>0</v>
      </c>
      <c r="T84" s="23">
        <f t="shared" ref="T84:T110" si="25">SUM(K84:M84)</f>
        <v>0</v>
      </c>
      <c r="V84" s="23">
        <f t="shared" ref="V84:V110" si="26">SUM(Q84:U84)</f>
        <v>0</v>
      </c>
    </row>
    <row r="85" spans="1:22" x14ac:dyDescent="0.25">
      <c r="A85" s="18" t="s">
        <v>81</v>
      </c>
      <c r="B85" s="23">
        <v>0</v>
      </c>
      <c r="C85" s="23">
        <v>0</v>
      </c>
      <c r="D85" s="23">
        <v>0</v>
      </c>
      <c r="E85" s="23">
        <v>0</v>
      </c>
      <c r="F85" s="23">
        <v>0</v>
      </c>
      <c r="G85" s="23">
        <v>0</v>
      </c>
      <c r="H85" s="23">
        <v>0</v>
      </c>
      <c r="I85" s="23">
        <v>0</v>
      </c>
      <c r="J85" s="23">
        <v>0</v>
      </c>
      <c r="K85" s="23">
        <v>0</v>
      </c>
      <c r="L85" s="23">
        <v>0</v>
      </c>
      <c r="M85" s="23">
        <v>0</v>
      </c>
      <c r="O85" s="23">
        <v>0</v>
      </c>
      <c r="Q85" s="23">
        <f t="shared" si="22"/>
        <v>0</v>
      </c>
      <c r="R85" s="23">
        <f t="shared" si="23"/>
        <v>0</v>
      </c>
      <c r="S85" s="23">
        <f t="shared" si="24"/>
        <v>0</v>
      </c>
      <c r="T85" s="23">
        <f t="shared" si="25"/>
        <v>0</v>
      </c>
      <c r="V85" s="23">
        <f t="shared" si="26"/>
        <v>0</v>
      </c>
    </row>
    <row r="86" spans="1:22" x14ac:dyDescent="0.25">
      <c r="A86" s="18" t="s">
        <v>82</v>
      </c>
      <c r="B86" s="23">
        <v>0</v>
      </c>
      <c r="C86" s="23">
        <v>0</v>
      </c>
      <c r="D86" s="23">
        <v>0</v>
      </c>
      <c r="E86" s="23">
        <v>0</v>
      </c>
      <c r="F86" s="23">
        <v>0</v>
      </c>
      <c r="G86" s="23">
        <v>0</v>
      </c>
      <c r="H86" s="23">
        <v>0</v>
      </c>
      <c r="I86" s="23">
        <v>0</v>
      </c>
      <c r="J86" s="23">
        <v>0</v>
      </c>
      <c r="K86" s="23">
        <v>0</v>
      </c>
      <c r="L86" s="23">
        <v>0</v>
      </c>
      <c r="M86" s="23">
        <v>0</v>
      </c>
      <c r="O86" s="23">
        <v>0</v>
      </c>
      <c r="Q86" s="23">
        <f t="shared" si="22"/>
        <v>0</v>
      </c>
      <c r="R86" s="23">
        <f t="shared" si="23"/>
        <v>0</v>
      </c>
      <c r="S86" s="23">
        <f t="shared" si="24"/>
        <v>0</v>
      </c>
      <c r="T86" s="23">
        <f t="shared" si="25"/>
        <v>0</v>
      </c>
      <c r="V86" s="23">
        <f t="shared" si="26"/>
        <v>0</v>
      </c>
    </row>
    <row r="87" spans="1:22" x14ac:dyDescent="0.25">
      <c r="A87" s="18" t="s">
        <v>83</v>
      </c>
      <c r="B87" s="23">
        <v>0</v>
      </c>
      <c r="C87" s="23">
        <v>0</v>
      </c>
      <c r="D87" s="23">
        <v>0</v>
      </c>
      <c r="E87" s="23">
        <v>0</v>
      </c>
      <c r="F87" s="23">
        <v>0</v>
      </c>
      <c r="G87" s="23">
        <v>0</v>
      </c>
      <c r="H87" s="23">
        <v>0</v>
      </c>
      <c r="I87" s="23">
        <v>0</v>
      </c>
      <c r="J87" s="23">
        <v>0</v>
      </c>
      <c r="K87" s="23">
        <v>0</v>
      </c>
      <c r="L87" s="23">
        <v>0</v>
      </c>
      <c r="M87" s="23">
        <v>0</v>
      </c>
      <c r="O87" s="23">
        <v>0</v>
      </c>
      <c r="Q87" s="23">
        <f t="shared" si="22"/>
        <v>0</v>
      </c>
      <c r="R87" s="23">
        <f t="shared" si="23"/>
        <v>0</v>
      </c>
      <c r="S87" s="23">
        <f t="shared" si="24"/>
        <v>0</v>
      </c>
      <c r="T87" s="23">
        <f t="shared" si="25"/>
        <v>0</v>
      </c>
      <c r="V87" s="23">
        <f t="shared" si="26"/>
        <v>0</v>
      </c>
    </row>
    <row r="88" spans="1:22" x14ac:dyDescent="0.25">
      <c r="A88" s="18" t="s">
        <v>84</v>
      </c>
      <c r="B88" s="23">
        <v>0</v>
      </c>
      <c r="C88" s="23">
        <v>0</v>
      </c>
      <c r="D88" s="23">
        <v>0</v>
      </c>
      <c r="E88" s="23">
        <v>0</v>
      </c>
      <c r="F88" s="23">
        <v>0</v>
      </c>
      <c r="G88" s="23">
        <v>0</v>
      </c>
      <c r="H88" s="23">
        <v>0</v>
      </c>
      <c r="I88" s="23">
        <v>0</v>
      </c>
      <c r="J88" s="23">
        <v>0</v>
      </c>
      <c r="K88" s="23">
        <v>0</v>
      </c>
      <c r="L88" s="23">
        <v>0</v>
      </c>
      <c r="M88" s="23">
        <v>0</v>
      </c>
      <c r="O88" s="23">
        <v>0</v>
      </c>
      <c r="Q88" s="23">
        <f t="shared" si="22"/>
        <v>0</v>
      </c>
      <c r="R88" s="23">
        <f t="shared" si="23"/>
        <v>0</v>
      </c>
      <c r="S88" s="23">
        <f t="shared" si="24"/>
        <v>0</v>
      </c>
      <c r="T88" s="23">
        <f t="shared" si="25"/>
        <v>0</v>
      </c>
      <c r="V88" s="23">
        <f t="shared" si="26"/>
        <v>0</v>
      </c>
    </row>
    <row r="89" spans="1:22" x14ac:dyDescent="0.25">
      <c r="A89" s="18" t="s">
        <v>85</v>
      </c>
      <c r="B89" s="23">
        <v>0</v>
      </c>
      <c r="C89" s="23">
        <v>0</v>
      </c>
      <c r="D89" s="23">
        <v>0</v>
      </c>
      <c r="E89" s="23">
        <v>0</v>
      </c>
      <c r="F89" s="23">
        <v>0</v>
      </c>
      <c r="G89" s="23">
        <v>0</v>
      </c>
      <c r="H89" s="23">
        <v>0</v>
      </c>
      <c r="I89" s="23">
        <v>0</v>
      </c>
      <c r="J89" s="23">
        <v>0</v>
      </c>
      <c r="K89" s="23">
        <v>0</v>
      </c>
      <c r="L89" s="23">
        <v>0</v>
      </c>
      <c r="M89" s="23">
        <v>0</v>
      </c>
      <c r="O89" s="23">
        <v>0</v>
      </c>
      <c r="Q89" s="23">
        <f t="shared" si="22"/>
        <v>0</v>
      </c>
      <c r="R89" s="23">
        <f t="shared" si="23"/>
        <v>0</v>
      </c>
      <c r="S89" s="23">
        <f t="shared" si="24"/>
        <v>0</v>
      </c>
      <c r="T89" s="23">
        <f t="shared" si="25"/>
        <v>0</v>
      </c>
      <c r="V89" s="23">
        <f t="shared" si="26"/>
        <v>0</v>
      </c>
    </row>
    <row r="90" spans="1:22" x14ac:dyDescent="0.25">
      <c r="A90" s="18" t="s">
        <v>44</v>
      </c>
      <c r="B90" s="23">
        <v>0</v>
      </c>
      <c r="C90" s="23">
        <v>0</v>
      </c>
      <c r="D90" s="23">
        <v>0</v>
      </c>
      <c r="E90" s="23">
        <v>0</v>
      </c>
      <c r="F90" s="23">
        <v>0</v>
      </c>
      <c r="G90" s="23">
        <v>1973</v>
      </c>
      <c r="H90" s="23">
        <v>1974</v>
      </c>
      <c r="I90" s="23">
        <v>1974</v>
      </c>
      <c r="J90" s="23">
        <v>1973</v>
      </c>
      <c r="K90" s="23">
        <v>7894</v>
      </c>
      <c r="L90" s="23">
        <v>1974</v>
      </c>
      <c r="M90" s="23">
        <v>1973</v>
      </c>
      <c r="O90" s="23">
        <f t="shared" ref="O90:O110" si="27">SUM(B90:M90)</f>
        <v>19735</v>
      </c>
      <c r="Q90" s="23">
        <f t="shared" si="22"/>
        <v>0</v>
      </c>
      <c r="R90" s="23">
        <f t="shared" si="23"/>
        <v>1973</v>
      </c>
      <c r="S90" s="23">
        <f t="shared" si="24"/>
        <v>5921</v>
      </c>
      <c r="T90" s="23">
        <f t="shared" si="25"/>
        <v>11841</v>
      </c>
      <c r="V90" s="23">
        <f t="shared" si="26"/>
        <v>19735</v>
      </c>
    </row>
    <row r="91" spans="1:22" x14ac:dyDescent="0.25">
      <c r="A91" s="18" t="s">
        <v>86</v>
      </c>
      <c r="B91" s="23">
        <v>0</v>
      </c>
      <c r="C91" s="23">
        <v>0</v>
      </c>
      <c r="D91" s="23">
        <v>0</v>
      </c>
      <c r="E91" s="23">
        <v>0</v>
      </c>
      <c r="F91" s="23">
        <v>0</v>
      </c>
      <c r="G91" s="23">
        <v>0</v>
      </c>
      <c r="H91" s="23">
        <v>0</v>
      </c>
      <c r="I91" s="23">
        <v>0</v>
      </c>
      <c r="J91" s="23">
        <v>0</v>
      </c>
      <c r="K91" s="23">
        <v>0</v>
      </c>
      <c r="L91" s="23">
        <v>0</v>
      </c>
      <c r="M91" s="23">
        <v>0</v>
      </c>
      <c r="O91" s="23">
        <f t="shared" si="27"/>
        <v>0</v>
      </c>
      <c r="Q91" s="23">
        <f t="shared" si="22"/>
        <v>0</v>
      </c>
      <c r="R91" s="23">
        <f t="shared" si="23"/>
        <v>0</v>
      </c>
      <c r="S91" s="23">
        <f t="shared" si="24"/>
        <v>0</v>
      </c>
      <c r="T91" s="23">
        <f t="shared" si="25"/>
        <v>0</v>
      </c>
      <c r="V91" s="23">
        <f t="shared" si="26"/>
        <v>0</v>
      </c>
    </row>
    <row r="92" spans="1:22" x14ac:dyDescent="0.25">
      <c r="A92" s="18" t="s">
        <v>87</v>
      </c>
      <c r="B92" s="23">
        <v>0</v>
      </c>
      <c r="C92" s="23">
        <v>0</v>
      </c>
      <c r="D92" s="23">
        <v>0</v>
      </c>
      <c r="E92" s="23">
        <v>0</v>
      </c>
      <c r="F92" s="23">
        <v>0</v>
      </c>
      <c r="G92" s="23">
        <v>0</v>
      </c>
      <c r="H92" s="23">
        <v>0</v>
      </c>
      <c r="I92" s="23">
        <v>0</v>
      </c>
      <c r="J92" s="23">
        <v>0</v>
      </c>
      <c r="K92" s="23">
        <v>0</v>
      </c>
      <c r="L92" s="23">
        <v>0</v>
      </c>
      <c r="M92" s="23">
        <v>0</v>
      </c>
      <c r="O92" s="23">
        <f t="shared" si="27"/>
        <v>0</v>
      </c>
      <c r="Q92" s="23">
        <f t="shared" si="22"/>
        <v>0</v>
      </c>
      <c r="R92" s="23">
        <f t="shared" si="23"/>
        <v>0</v>
      </c>
      <c r="S92" s="23">
        <f t="shared" si="24"/>
        <v>0</v>
      </c>
      <c r="T92" s="23">
        <f t="shared" si="25"/>
        <v>0</v>
      </c>
      <c r="V92" s="23">
        <f t="shared" si="26"/>
        <v>0</v>
      </c>
    </row>
    <row r="93" spans="1:22" x14ac:dyDescent="0.25">
      <c r="A93" s="18" t="s">
        <v>45</v>
      </c>
      <c r="B93" s="23">
        <v>0</v>
      </c>
      <c r="C93" s="23">
        <v>0</v>
      </c>
      <c r="D93" s="23">
        <v>0</v>
      </c>
      <c r="E93" s="23">
        <v>0</v>
      </c>
      <c r="F93" s="23">
        <v>0</v>
      </c>
      <c r="G93" s="23">
        <v>0</v>
      </c>
      <c r="H93" s="23">
        <v>0</v>
      </c>
      <c r="I93" s="23">
        <v>0</v>
      </c>
      <c r="J93" s="23">
        <v>0</v>
      </c>
      <c r="K93" s="23">
        <v>0</v>
      </c>
      <c r="L93" s="23">
        <v>0</v>
      </c>
      <c r="M93" s="23">
        <v>0</v>
      </c>
      <c r="O93" s="23">
        <f t="shared" si="27"/>
        <v>0</v>
      </c>
      <c r="Q93" s="23">
        <f t="shared" si="22"/>
        <v>0</v>
      </c>
      <c r="R93" s="23">
        <f t="shared" si="23"/>
        <v>0</v>
      </c>
      <c r="S93" s="23">
        <f t="shared" si="24"/>
        <v>0</v>
      </c>
      <c r="T93" s="23">
        <f t="shared" si="25"/>
        <v>0</v>
      </c>
      <c r="V93" s="23">
        <f t="shared" si="26"/>
        <v>0</v>
      </c>
    </row>
    <row r="94" spans="1:22" x14ac:dyDescent="0.25">
      <c r="A94" s="18" t="s">
        <v>88</v>
      </c>
      <c r="B94" s="23">
        <v>0</v>
      </c>
      <c r="C94" s="23">
        <v>0</v>
      </c>
      <c r="D94" s="23">
        <v>0</v>
      </c>
      <c r="E94" s="23">
        <v>0</v>
      </c>
      <c r="F94" s="23">
        <v>0</v>
      </c>
      <c r="G94" s="23">
        <v>0</v>
      </c>
      <c r="H94" s="23">
        <v>0</v>
      </c>
      <c r="I94" s="23">
        <v>0</v>
      </c>
      <c r="J94" s="23">
        <v>0</v>
      </c>
      <c r="K94" s="23">
        <v>0</v>
      </c>
      <c r="L94" s="23">
        <v>0</v>
      </c>
      <c r="M94" s="23">
        <v>0</v>
      </c>
      <c r="O94" s="23">
        <f t="shared" si="27"/>
        <v>0</v>
      </c>
      <c r="Q94" s="23">
        <f t="shared" si="22"/>
        <v>0</v>
      </c>
      <c r="R94" s="23">
        <f t="shared" si="23"/>
        <v>0</v>
      </c>
      <c r="S94" s="23">
        <f t="shared" si="24"/>
        <v>0</v>
      </c>
      <c r="T94" s="23">
        <f t="shared" si="25"/>
        <v>0</v>
      </c>
      <c r="V94" s="23">
        <f t="shared" si="26"/>
        <v>0</v>
      </c>
    </row>
    <row r="95" spans="1:22" x14ac:dyDescent="0.25">
      <c r="A95" s="18" t="s">
        <v>89</v>
      </c>
      <c r="B95" s="23">
        <v>0</v>
      </c>
      <c r="C95" s="23">
        <v>0</v>
      </c>
      <c r="D95" s="23">
        <v>0</v>
      </c>
      <c r="E95" s="23">
        <v>0</v>
      </c>
      <c r="F95" s="23">
        <v>0</v>
      </c>
      <c r="G95" s="23">
        <v>0</v>
      </c>
      <c r="H95" s="23">
        <v>0</v>
      </c>
      <c r="I95" s="23">
        <v>0</v>
      </c>
      <c r="J95" s="23">
        <v>0</v>
      </c>
      <c r="K95" s="23">
        <v>0</v>
      </c>
      <c r="L95" s="23">
        <v>0</v>
      </c>
      <c r="M95" s="23">
        <v>0</v>
      </c>
      <c r="O95" s="23">
        <f t="shared" si="27"/>
        <v>0</v>
      </c>
      <c r="Q95" s="23">
        <f t="shared" si="22"/>
        <v>0</v>
      </c>
      <c r="R95" s="23">
        <f t="shared" si="23"/>
        <v>0</v>
      </c>
      <c r="S95" s="23">
        <f t="shared" si="24"/>
        <v>0</v>
      </c>
      <c r="T95" s="23">
        <f t="shared" si="25"/>
        <v>0</v>
      </c>
      <c r="V95" s="23">
        <f t="shared" si="26"/>
        <v>0</v>
      </c>
    </row>
    <row r="96" spans="1:22" x14ac:dyDescent="0.25">
      <c r="A96" s="18" t="s">
        <v>90</v>
      </c>
      <c r="B96" s="23">
        <v>0</v>
      </c>
      <c r="C96" s="23">
        <v>0</v>
      </c>
      <c r="D96" s="23">
        <v>0</v>
      </c>
      <c r="E96" s="23">
        <v>0</v>
      </c>
      <c r="F96" s="23">
        <v>0</v>
      </c>
      <c r="G96" s="23">
        <v>0</v>
      </c>
      <c r="H96" s="23">
        <v>0</v>
      </c>
      <c r="I96" s="23">
        <v>0</v>
      </c>
      <c r="J96" s="23">
        <v>0</v>
      </c>
      <c r="K96" s="23">
        <v>0</v>
      </c>
      <c r="L96" s="23">
        <v>0</v>
      </c>
      <c r="M96" s="23">
        <v>0</v>
      </c>
      <c r="O96" s="23">
        <f t="shared" si="27"/>
        <v>0</v>
      </c>
      <c r="Q96" s="23">
        <f t="shared" si="22"/>
        <v>0</v>
      </c>
      <c r="R96" s="23">
        <f t="shared" si="23"/>
        <v>0</v>
      </c>
      <c r="S96" s="23">
        <f t="shared" si="24"/>
        <v>0</v>
      </c>
      <c r="T96" s="23">
        <f t="shared" si="25"/>
        <v>0</v>
      </c>
      <c r="V96" s="23">
        <f t="shared" si="26"/>
        <v>0</v>
      </c>
    </row>
    <row r="97" spans="1:22" x14ac:dyDescent="0.25">
      <c r="A97" s="18" t="s">
        <v>46</v>
      </c>
      <c r="B97" s="23">
        <v>0</v>
      </c>
      <c r="C97" s="23">
        <v>0</v>
      </c>
      <c r="D97" s="23">
        <v>0</v>
      </c>
      <c r="E97" s="23">
        <v>0</v>
      </c>
      <c r="F97" s="23">
        <v>0</v>
      </c>
      <c r="G97" s="23">
        <v>225</v>
      </c>
      <c r="H97" s="23">
        <v>224</v>
      </c>
      <c r="I97" s="23">
        <v>225</v>
      </c>
      <c r="J97" s="23">
        <v>225</v>
      </c>
      <c r="K97" s="23">
        <v>898</v>
      </c>
      <c r="L97" s="23">
        <v>224</v>
      </c>
      <c r="M97" s="23">
        <v>225</v>
      </c>
      <c r="O97" s="23">
        <f t="shared" si="27"/>
        <v>2246</v>
      </c>
      <c r="Q97" s="23">
        <f t="shared" si="22"/>
        <v>0</v>
      </c>
      <c r="R97" s="23">
        <f t="shared" si="23"/>
        <v>225</v>
      </c>
      <c r="S97" s="23">
        <f t="shared" si="24"/>
        <v>674</v>
      </c>
      <c r="T97" s="23">
        <f t="shared" si="25"/>
        <v>1347</v>
      </c>
      <c r="V97" s="23">
        <f t="shared" si="26"/>
        <v>2246</v>
      </c>
    </row>
    <row r="98" spans="1:22" x14ac:dyDescent="0.25">
      <c r="A98" s="18" t="s">
        <v>47</v>
      </c>
      <c r="B98" s="23">
        <v>0</v>
      </c>
      <c r="C98" s="23">
        <v>0</v>
      </c>
      <c r="D98" s="23">
        <v>0</v>
      </c>
      <c r="E98" s="23">
        <v>0</v>
      </c>
      <c r="F98" s="23">
        <v>0</v>
      </c>
      <c r="G98" s="23">
        <v>1193</v>
      </c>
      <c r="H98" s="23">
        <v>1193</v>
      </c>
      <c r="I98" s="23">
        <v>1193</v>
      </c>
      <c r="J98" s="23">
        <v>1192</v>
      </c>
      <c r="K98" s="23">
        <v>4772</v>
      </c>
      <c r="L98" s="23">
        <v>1193</v>
      </c>
      <c r="M98" s="23">
        <v>1193</v>
      </c>
      <c r="O98" s="23">
        <f t="shared" si="27"/>
        <v>11929</v>
      </c>
      <c r="Q98" s="23">
        <f t="shared" si="22"/>
        <v>0</v>
      </c>
      <c r="R98" s="23">
        <f t="shared" si="23"/>
        <v>1193</v>
      </c>
      <c r="S98" s="23">
        <f t="shared" si="24"/>
        <v>3578</v>
      </c>
      <c r="T98" s="23">
        <f t="shared" si="25"/>
        <v>7158</v>
      </c>
      <c r="V98" s="23">
        <f t="shared" si="26"/>
        <v>11929</v>
      </c>
    </row>
    <row r="99" spans="1:22" x14ac:dyDescent="0.25">
      <c r="A99" s="18" t="s">
        <v>91</v>
      </c>
      <c r="B99" s="23">
        <v>0</v>
      </c>
      <c r="C99" s="23">
        <v>0</v>
      </c>
      <c r="D99" s="23">
        <v>0</v>
      </c>
      <c r="E99" s="23">
        <v>0</v>
      </c>
      <c r="F99" s="23">
        <v>0</v>
      </c>
      <c r="G99" s="23">
        <v>0</v>
      </c>
      <c r="H99" s="23">
        <v>0</v>
      </c>
      <c r="I99" s="23">
        <v>0</v>
      </c>
      <c r="J99" s="23">
        <v>0</v>
      </c>
      <c r="K99" s="23">
        <v>0</v>
      </c>
      <c r="L99" s="23">
        <v>0</v>
      </c>
      <c r="M99" s="23">
        <v>0</v>
      </c>
      <c r="O99" s="23">
        <v>0</v>
      </c>
      <c r="Q99" s="23">
        <f t="shared" si="22"/>
        <v>0</v>
      </c>
      <c r="R99" s="23">
        <f t="shared" si="23"/>
        <v>0</v>
      </c>
      <c r="S99" s="23">
        <f t="shared" si="24"/>
        <v>0</v>
      </c>
      <c r="T99" s="23">
        <f t="shared" si="25"/>
        <v>0</v>
      </c>
      <c r="V99" s="23">
        <f t="shared" si="26"/>
        <v>0</v>
      </c>
    </row>
    <row r="100" spans="1:22" x14ac:dyDescent="0.25">
      <c r="A100" s="18" t="s">
        <v>48</v>
      </c>
      <c r="B100" s="23">
        <v>0</v>
      </c>
      <c r="C100" s="23">
        <v>0</v>
      </c>
      <c r="D100" s="23">
        <v>0</v>
      </c>
      <c r="E100" s="23">
        <v>0</v>
      </c>
      <c r="F100" s="23">
        <v>0</v>
      </c>
      <c r="G100" s="23">
        <v>466</v>
      </c>
      <c r="H100" s="23">
        <v>467</v>
      </c>
      <c r="I100" s="23">
        <v>466</v>
      </c>
      <c r="J100" s="23">
        <v>467</v>
      </c>
      <c r="K100" s="23">
        <v>1867</v>
      </c>
      <c r="L100" s="23">
        <v>467</v>
      </c>
      <c r="M100" s="23">
        <v>467</v>
      </c>
      <c r="O100" s="23">
        <f t="shared" si="27"/>
        <v>4667</v>
      </c>
      <c r="Q100" s="23">
        <f t="shared" si="22"/>
        <v>0</v>
      </c>
      <c r="R100" s="23">
        <f t="shared" si="23"/>
        <v>466</v>
      </c>
      <c r="S100" s="23">
        <f t="shared" si="24"/>
        <v>1400</v>
      </c>
      <c r="T100" s="23">
        <f t="shared" si="25"/>
        <v>2801</v>
      </c>
      <c r="V100" s="23">
        <f t="shared" si="26"/>
        <v>4667</v>
      </c>
    </row>
    <row r="101" spans="1:22" x14ac:dyDescent="0.25">
      <c r="A101" s="18" t="s">
        <v>49</v>
      </c>
      <c r="B101" s="23">
        <v>0</v>
      </c>
      <c r="C101" s="23">
        <v>0</v>
      </c>
      <c r="D101" s="23">
        <v>0</v>
      </c>
      <c r="E101" s="23">
        <v>0</v>
      </c>
      <c r="F101" s="23">
        <v>0</v>
      </c>
      <c r="G101" s="23">
        <v>1379</v>
      </c>
      <c r="H101" s="23">
        <v>1379</v>
      </c>
      <c r="I101" s="23">
        <v>1379</v>
      </c>
      <c r="J101" s="23">
        <v>1380</v>
      </c>
      <c r="K101" s="23">
        <v>1379</v>
      </c>
      <c r="L101" s="23">
        <v>1379</v>
      </c>
      <c r="M101" s="23">
        <v>1379</v>
      </c>
      <c r="O101" s="23">
        <f t="shared" si="27"/>
        <v>9654</v>
      </c>
      <c r="Q101" s="23">
        <f t="shared" si="22"/>
        <v>0</v>
      </c>
      <c r="R101" s="23">
        <f t="shared" si="23"/>
        <v>1379</v>
      </c>
      <c r="S101" s="23">
        <f t="shared" si="24"/>
        <v>4138</v>
      </c>
      <c r="T101" s="23">
        <f t="shared" si="25"/>
        <v>4137</v>
      </c>
      <c r="V101" s="23">
        <f t="shared" si="26"/>
        <v>9654</v>
      </c>
    </row>
    <row r="102" spans="1:22" x14ac:dyDescent="0.25">
      <c r="A102" s="18" t="s">
        <v>50</v>
      </c>
      <c r="B102" s="23">
        <v>0</v>
      </c>
      <c r="C102" s="23">
        <v>0</v>
      </c>
      <c r="D102" s="23">
        <v>0</v>
      </c>
      <c r="E102" s="23">
        <v>0</v>
      </c>
      <c r="F102" s="23">
        <v>0</v>
      </c>
      <c r="G102" s="23">
        <f>118140/7</f>
        <v>16877.142857142859</v>
      </c>
      <c r="H102" s="23">
        <f t="shared" ref="H102:M102" si="28">118140/7</f>
        <v>16877.142857142859</v>
      </c>
      <c r="I102" s="23">
        <f t="shared" si="28"/>
        <v>16877.142857142859</v>
      </c>
      <c r="J102" s="23">
        <f t="shared" si="28"/>
        <v>16877.142857142859</v>
      </c>
      <c r="K102" s="23">
        <f t="shared" si="28"/>
        <v>16877.142857142859</v>
      </c>
      <c r="L102" s="23">
        <f t="shared" si="28"/>
        <v>16877.142857142859</v>
      </c>
      <c r="M102" s="23">
        <f t="shared" si="28"/>
        <v>16877.142857142859</v>
      </c>
      <c r="O102" s="23">
        <f t="shared" si="27"/>
        <v>118140</v>
      </c>
      <c r="Q102" s="23">
        <f t="shared" si="22"/>
        <v>0</v>
      </c>
      <c r="R102" s="23">
        <f t="shared" si="23"/>
        <v>16877.142857142859</v>
      </c>
      <c r="S102" s="23">
        <f t="shared" si="24"/>
        <v>50631.42857142858</v>
      </c>
      <c r="T102" s="23">
        <f t="shared" si="25"/>
        <v>50631.42857142858</v>
      </c>
      <c r="V102" s="23">
        <f t="shared" si="26"/>
        <v>118140.00000000001</v>
      </c>
    </row>
    <row r="103" spans="1:22" x14ac:dyDescent="0.25">
      <c r="A103" s="18" t="s">
        <v>43</v>
      </c>
      <c r="B103" s="23">
        <v>0</v>
      </c>
      <c r="C103" s="23">
        <v>0</v>
      </c>
      <c r="D103" s="23">
        <v>0</v>
      </c>
      <c r="E103" s="23">
        <v>0</v>
      </c>
      <c r="F103" s="23">
        <v>0</v>
      </c>
      <c r="G103" s="23">
        <v>65456</v>
      </c>
      <c r="H103" s="23">
        <v>65455</v>
      </c>
      <c r="I103" s="23">
        <v>65455</v>
      </c>
      <c r="J103" s="23">
        <v>65455</v>
      </c>
      <c r="K103" s="23">
        <v>65455</v>
      </c>
      <c r="L103" s="23">
        <v>65455</v>
      </c>
      <c r="M103" s="23">
        <v>65455</v>
      </c>
      <c r="O103" s="23">
        <f t="shared" si="27"/>
        <v>458186</v>
      </c>
      <c r="Q103" s="23">
        <f t="shared" si="22"/>
        <v>0</v>
      </c>
      <c r="R103" s="23">
        <f t="shared" si="23"/>
        <v>65456</v>
      </c>
      <c r="S103" s="23">
        <f t="shared" si="24"/>
        <v>196365</v>
      </c>
      <c r="T103" s="23">
        <f t="shared" si="25"/>
        <v>196365</v>
      </c>
      <c r="V103" s="23">
        <f t="shared" si="26"/>
        <v>458186</v>
      </c>
    </row>
    <row r="104" spans="1:22" x14ac:dyDescent="0.25">
      <c r="A104" s="18" t="s">
        <v>51</v>
      </c>
      <c r="B104" s="23">
        <v>0</v>
      </c>
      <c r="C104" s="23">
        <v>0</v>
      </c>
      <c r="D104" s="23">
        <v>0</v>
      </c>
      <c r="E104" s="23">
        <v>0</v>
      </c>
      <c r="F104" s="23">
        <v>0</v>
      </c>
      <c r="G104" s="23">
        <v>1571</v>
      </c>
      <c r="H104" s="23">
        <v>1572</v>
      </c>
      <c r="I104" s="23">
        <v>1572</v>
      </c>
      <c r="J104" s="23">
        <v>1571</v>
      </c>
      <c r="K104" s="23">
        <v>1571</v>
      </c>
      <c r="L104" s="23">
        <v>1572</v>
      </c>
      <c r="M104" s="23">
        <v>1571</v>
      </c>
      <c r="O104" s="23">
        <f t="shared" si="27"/>
        <v>11000</v>
      </c>
      <c r="Q104" s="23">
        <f t="shared" si="22"/>
        <v>0</v>
      </c>
      <c r="R104" s="23">
        <f t="shared" si="23"/>
        <v>1571</v>
      </c>
      <c r="S104" s="23">
        <f t="shared" si="24"/>
        <v>4715</v>
      </c>
      <c r="T104" s="23">
        <f t="shared" si="25"/>
        <v>4714</v>
      </c>
      <c r="V104" s="23">
        <f t="shared" si="26"/>
        <v>11000</v>
      </c>
    </row>
    <row r="105" spans="1:22" x14ac:dyDescent="0.25">
      <c r="A105" s="18" t="s">
        <v>2</v>
      </c>
      <c r="B105" s="23">
        <v>0</v>
      </c>
      <c r="C105" s="23">
        <v>0</v>
      </c>
      <c r="D105" s="23">
        <v>0</v>
      </c>
      <c r="E105" s="23">
        <v>0</v>
      </c>
      <c r="F105" s="23">
        <v>0</v>
      </c>
      <c r="G105" s="30">
        <f>1070+27327</f>
        <v>28397</v>
      </c>
      <c r="H105" s="30">
        <f t="shared" ref="H105:M105" si="29">1070+27327</f>
        <v>28397</v>
      </c>
      <c r="I105" s="30">
        <f t="shared" si="29"/>
        <v>28397</v>
      </c>
      <c r="J105" s="30">
        <f t="shared" si="29"/>
        <v>28397</v>
      </c>
      <c r="K105" s="30">
        <f t="shared" si="29"/>
        <v>28397</v>
      </c>
      <c r="L105" s="30">
        <f t="shared" si="29"/>
        <v>28397</v>
      </c>
      <c r="M105" s="30">
        <f t="shared" si="29"/>
        <v>28397</v>
      </c>
      <c r="O105" s="23">
        <f t="shared" si="27"/>
        <v>198779</v>
      </c>
      <c r="Q105" s="23">
        <f t="shared" si="22"/>
        <v>0</v>
      </c>
      <c r="R105" s="23">
        <f t="shared" si="23"/>
        <v>28397</v>
      </c>
      <c r="S105" s="23">
        <f t="shared" si="24"/>
        <v>85191</v>
      </c>
      <c r="T105" s="23">
        <f t="shared" si="25"/>
        <v>85191</v>
      </c>
      <c r="V105" s="23">
        <f t="shared" si="26"/>
        <v>198779</v>
      </c>
    </row>
    <row r="106" spans="1:22" x14ac:dyDescent="0.25">
      <c r="A106" s="18" t="s">
        <v>92</v>
      </c>
      <c r="B106" s="23">
        <v>0</v>
      </c>
      <c r="C106" s="23">
        <v>0</v>
      </c>
      <c r="D106" s="23">
        <v>0</v>
      </c>
      <c r="E106" s="23">
        <v>0</v>
      </c>
      <c r="F106" s="23">
        <v>0</v>
      </c>
      <c r="G106" s="23">
        <v>0</v>
      </c>
      <c r="H106" s="23">
        <v>0</v>
      </c>
      <c r="I106" s="23">
        <v>0</v>
      </c>
      <c r="J106" s="23">
        <v>0</v>
      </c>
      <c r="K106" s="23">
        <v>0</v>
      </c>
      <c r="L106" s="23">
        <v>0</v>
      </c>
      <c r="M106" s="23">
        <v>0</v>
      </c>
      <c r="O106" s="23">
        <v>0</v>
      </c>
      <c r="Q106" s="23">
        <f t="shared" si="22"/>
        <v>0</v>
      </c>
      <c r="R106" s="23">
        <f t="shared" si="23"/>
        <v>0</v>
      </c>
      <c r="S106" s="23">
        <f t="shared" si="24"/>
        <v>0</v>
      </c>
      <c r="T106" s="23">
        <f t="shared" si="25"/>
        <v>0</v>
      </c>
      <c r="V106" s="23">
        <f t="shared" si="26"/>
        <v>0</v>
      </c>
    </row>
    <row r="107" spans="1:22" x14ac:dyDescent="0.25">
      <c r="A107" s="18" t="s">
        <v>52</v>
      </c>
      <c r="B107" s="23">
        <v>0</v>
      </c>
      <c r="C107" s="23">
        <v>0</v>
      </c>
      <c r="D107" s="23">
        <v>0</v>
      </c>
      <c r="E107" s="23">
        <v>0</v>
      </c>
      <c r="F107" s="23">
        <v>0</v>
      </c>
      <c r="G107" s="23">
        <v>44</v>
      </c>
      <c r="H107" s="23">
        <v>44</v>
      </c>
      <c r="I107" s="23">
        <v>44</v>
      </c>
      <c r="J107" s="23">
        <v>44</v>
      </c>
      <c r="K107" s="23">
        <v>174</v>
      </c>
      <c r="L107" s="23">
        <v>44</v>
      </c>
      <c r="M107" s="23">
        <v>44</v>
      </c>
      <c r="O107" s="23">
        <f t="shared" si="27"/>
        <v>438</v>
      </c>
      <c r="Q107" s="23">
        <f t="shared" si="22"/>
        <v>0</v>
      </c>
      <c r="R107" s="23">
        <f t="shared" si="23"/>
        <v>44</v>
      </c>
      <c r="S107" s="23">
        <f t="shared" si="24"/>
        <v>132</v>
      </c>
      <c r="T107" s="23">
        <f t="shared" si="25"/>
        <v>262</v>
      </c>
      <c r="V107" s="23">
        <f t="shared" si="26"/>
        <v>438</v>
      </c>
    </row>
    <row r="108" spans="1:22" x14ac:dyDescent="0.25">
      <c r="A108" s="18" t="s">
        <v>53</v>
      </c>
      <c r="B108" s="23">
        <v>0</v>
      </c>
      <c r="C108" s="23">
        <v>0</v>
      </c>
      <c r="D108" s="23">
        <v>0</v>
      </c>
      <c r="E108" s="23">
        <v>0</v>
      </c>
      <c r="F108" s="23">
        <v>0</v>
      </c>
      <c r="G108" s="23">
        <v>30800</v>
      </c>
      <c r="H108" s="23">
        <v>30800</v>
      </c>
      <c r="I108" s="23">
        <v>30800</v>
      </c>
      <c r="J108" s="23">
        <v>30800</v>
      </c>
      <c r="K108" s="23">
        <v>123200</v>
      </c>
      <c r="L108" s="23">
        <v>30800</v>
      </c>
      <c r="M108" s="23">
        <v>30800</v>
      </c>
      <c r="O108" s="23">
        <f t="shared" si="27"/>
        <v>308000</v>
      </c>
      <c r="Q108" s="23">
        <f t="shared" si="22"/>
        <v>0</v>
      </c>
      <c r="R108" s="23">
        <f t="shared" si="23"/>
        <v>30800</v>
      </c>
      <c r="S108" s="23">
        <f t="shared" si="24"/>
        <v>92400</v>
      </c>
      <c r="T108" s="23">
        <f t="shared" si="25"/>
        <v>184800</v>
      </c>
      <c r="V108" s="23">
        <f t="shared" si="26"/>
        <v>308000</v>
      </c>
    </row>
    <row r="109" spans="1:22" x14ac:dyDescent="0.25">
      <c r="A109" s="18" t="s">
        <v>93</v>
      </c>
      <c r="B109" s="23">
        <v>0</v>
      </c>
      <c r="C109" s="23">
        <v>0</v>
      </c>
      <c r="D109" s="23">
        <v>0</v>
      </c>
      <c r="E109" s="23">
        <v>0</v>
      </c>
      <c r="F109" s="23">
        <v>0</v>
      </c>
      <c r="G109" s="23">
        <v>0</v>
      </c>
      <c r="H109" s="23">
        <v>0</v>
      </c>
      <c r="I109" s="23">
        <v>0</v>
      </c>
      <c r="J109" s="23">
        <v>0</v>
      </c>
      <c r="K109" s="23">
        <v>0</v>
      </c>
      <c r="L109" s="23">
        <v>0</v>
      </c>
      <c r="M109" s="23">
        <v>0</v>
      </c>
      <c r="O109" s="23">
        <v>0</v>
      </c>
      <c r="Q109" s="23">
        <f t="shared" si="22"/>
        <v>0</v>
      </c>
      <c r="R109" s="23">
        <f t="shared" si="23"/>
        <v>0</v>
      </c>
      <c r="S109" s="23">
        <f t="shared" si="24"/>
        <v>0</v>
      </c>
      <c r="T109" s="23">
        <f t="shared" si="25"/>
        <v>0</v>
      </c>
      <c r="V109" s="23">
        <f t="shared" si="26"/>
        <v>0</v>
      </c>
    </row>
    <row r="110" spans="1:22" x14ac:dyDescent="0.25">
      <c r="A110" s="18" t="s">
        <v>54</v>
      </c>
      <c r="B110" s="23">
        <v>0</v>
      </c>
      <c r="C110" s="23">
        <v>0</v>
      </c>
      <c r="D110" s="23">
        <v>0</v>
      </c>
      <c r="E110" s="23">
        <v>0</v>
      </c>
      <c r="F110" s="23">
        <v>0</v>
      </c>
      <c r="G110" s="23">
        <v>1459</v>
      </c>
      <c r="H110" s="23">
        <v>1458</v>
      </c>
      <c r="I110" s="23">
        <v>1458</v>
      </c>
      <c r="J110" s="23">
        <v>1459</v>
      </c>
      <c r="K110" s="23">
        <v>1458</v>
      </c>
      <c r="L110" s="23">
        <v>1458</v>
      </c>
      <c r="M110" s="23">
        <v>1458</v>
      </c>
      <c r="O110" s="23">
        <f t="shared" si="27"/>
        <v>10208</v>
      </c>
      <c r="Q110" s="23">
        <f t="shared" si="22"/>
        <v>0</v>
      </c>
      <c r="R110" s="23">
        <f t="shared" si="23"/>
        <v>1459</v>
      </c>
      <c r="S110" s="23">
        <f t="shared" si="24"/>
        <v>4375</v>
      </c>
      <c r="T110" s="23">
        <f t="shared" si="25"/>
        <v>4374</v>
      </c>
      <c r="V110" s="23">
        <f t="shared" si="26"/>
        <v>10208</v>
      </c>
    </row>
    <row r="111" spans="1:22" x14ac:dyDescent="0.25">
      <c r="A111" s="18"/>
    </row>
    <row r="112" spans="1:22" x14ac:dyDescent="0.25">
      <c r="A112" s="19" t="s">
        <v>28</v>
      </c>
      <c r="B112" s="27">
        <f t="shared" ref="B112:M112" si="30">SUM(B83:B110)</f>
        <v>0</v>
      </c>
      <c r="C112" s="27">
        <f t="shared" si="30"/>
        <v>0</v>
      </c>
      <c r="D112" s="27">
        <f t="shared" si="30"/>
        <v>0</v>
      </c>
      <c r="E112" s="27">
        <f t="shared" si="30"/>
        <v>0</v>
      </c>
      <c r="F112" s="27">
        <f t="shared" si="30"/>
        <v>0</v>
      </c>
      <c r="G112" s="27">
        <f t="shared" si="30"/>
        <v>149840.14285714284</v>
      </c>
      <c r="H112" s="27">
        <f t="shared" si="30"/>
        <v>149840.14285714284</v>
      </c>
      <c r="I112" s="27">
        <f t="shared" si="30"/>
        <v>149840.14285714284</v>
      </c>
      <c r="J112" s="27">
        <f t="shared" si="30"/>
        <v>149840.14285714284</v>
      </c>
      <c r="K112" s="27">
        <f t="shared" si="30"/>
        <v>253942.14285714284</v>
      </c>
      <c r="L112" s="27">
        <f t="shared" si="30"/>
        <v>149840.14285714284</v>
      </c>
      <c r="M112" s="27">
        <f t="shared" si="30"/>
        <v>149839.14285714284</v>
      </c>
      <c r="O112" s="27">
        <f>SUM(O83:O110)</f>
        <v>1152982</v>
      </c>
      <c r="Q112" s="27">
        <f>SUM(B112:D112)</f>
        <v>0</v>
      </c>
      <c r="R112" s="27">
        <f>SUM(E112:G112)</f>
        <v>149840.14285714284</v>
      </c>
      <c r="S112" s="27">
        <f>SUM(H112:J112)</f>
        <v>449520.42857142852</v>
      </c>
      <c r="T112" s="27">
        <f>SUM(K112:M112)</f>
        <v>553621.42857142852</v>
      </c>
      <c r="V112" s="27">
        <f>SUM(Q112:U112)</f>
        <v>1152982</v>
      </c>
    </row>
    <row r="113" spans="1:22" x14ac:dyDescent="0.25">
      <c r="A113" s="19"/>
      <c r="B113" s="26"/>
      <c r="C113" s="26"/>
      <c r="D113" s="26"/>
      <c r="E113" s="26"/>
      <c r="F113" s="26"/>
      <c r="G113" s="26"/>
      <c r="H113" s="26"/>
      <c r="I113" s="26"/>
      <c r="J113" s="26"/>
      <c r="K113" s="26"/>
      <c r="L113" s="26"/>
      <c r="M113" s="26"/>
      <c r="O113" s="26"/>
      <c r="Q113" s="26"/>
      <c r="R113" s="26"/>
      <c r="S113" s="26"/>
      <c r="T113" s="26"/>
      <c r="V113" s="26"/>
    </row>
    <row r="114" spans="1:22" x14ac:dyDescent="0.25">
      <c r="A114" s="17" t="s">
        <v>29</v>
      </c>
      <c r="B114" s="25">
        <v>0</v>
      </c>
      <c r="C114" s="25">
        <v>0</v>
      </c>
      <c r="D114" s="25">
        <v>0</v>
      </c>
      <c r="E114" s="25">
        <v>0</v>
      </c>
      <c r="F114" s="25">
        <v>0</v>
      </c>
      <c r="G114" s="25">
        <f t="shared" ref="G114:M114" si="31">200000/12</f>
        <v>16666.666666666668</v>
      </c>
      <c r="H114" s="25">
        <f t="shared" si="31"/>
        <v>16666.666666666668</v>
      </c>
      <c r="I114" s="25">
        <f t="shared" si="31"/>
        <v>16666.666666666668</v>
      </c>
      <c r="J114" s="25">
        <f t="shared" si="31"/>
        <v>16666.666666666668</v>
      </c>
      <c r="K114" s="25">
        <f t="shared" si="31"/>
        <v>16666.666666666668</v>
      </c>
      <c r="L114" s="25">
        <f t="shared" si="31"/>
        <v>16666.666666666668</v>
      </c>
      <c r="M114" s="25">
        <f t="shared" si="31"/>
        <v>16666.666666666668</v>
      </c>
      <c r="O114" s="25">
        <f>SUM(B114:M114)</f>
        <v>116666.66666666669</v>
      </c>
      <c r="Q114" s="25">
        <f>SUM(B114:D114)</f>
        <v>0</v>
      </c>
      <c r="R114" s="25">
        <f>SUM(E114:G114)</f>
        <v>16666.666666666668</v>
      </c>
      <c r="S114" s="25">
        <f>SUM(H114:J114)</f>
        <v>50000</v>
      </c>
      <c r="T114" s="25">
        <f>SUM(K114:M114)</f>
        <v>50000</v>
      </c>
      <c r="V114" s="25">
        <f>SUM(Q114:U114)</f>
        <v>116666.66666666667</v>
      </c>
    </row>
    <row r="115" spans="1:22" x14ac:dyDescent="0.25">
      <c r="A115" s="17"/>
    </row>
    <row r="116" spans="1:22" x14ac:dyDescent="0.25">
      <c r="A116" s="17" t="s">
        <v>30</v>
      </c>
      <c r="B116" s="25">
        <v>0</v>
      </c>
      <c r="C116" s="25">
        <v>0</v>
      </c>
      <c r="D116" s="25">
        <v>0</v>
      </c>
      <c r="E116" s="25">
        <v>0</v>
      </c>
      <c r="F116" s="25">
        <v>0</v>
      </c>
      <c r="G116" s="25">
        <v>85714</v>
      </c>
      <c r="H116" s="25">
        <v>85714</v>
      </c>
      <c r="I116" s="25">
        <v>85714</v>
      </c>
      <c r="J116" s="25">
        <v>85714</v>
      </c>
      <c r="K116" s="25">
        <v>85714</v>
      </c>
      <c r="L116" s="25">
        <v>85715</v>
      </c>
      <c r="M116" s="25">
        <v>85715</v>
      </c>
      <c r="O116" s="25">
        <f>SUM(B116:M116)</f>
        <v>600000</v>
      </c>
      <c r="Q116" s="25">
        <f>SUM(B116:D116)</f>
        <v>0</v>
      </c>
      <c r="R116" s="25">
        <f>SUM(E116:G116)</f>
        <v>85714</v>
      </c>
      <c r="S116" s="25">
        <f>SUM(H116:J116)</f>
        <v>257142</v>
      </c>
      <c r="T116" s="25">
        <f>SUM(K116:M116)</f>
        <v>257144</v>
      </c>
      <c r="V116" s="25">
        <f>SUM(Q116:U116)</f>
        <v>600000</v>
      </c>
    </row>
    <row r="117" spans="1:22" x14ac:dyDescent="0.25">
      <c r="A117" s="17"/>
    </row>
    <row r="118" spans="1:22" ht="13.8" thickBot="1" x14ac:dyDescent="0.3">
      <c r="A118" s="4" t="s">
        <v>16</v>
      </c>
      <c r="B118" s="24">
        <f t="shared" ref="B118:M118" si="32">+B112+B114+B116</f>
        <v>0</v>
      </c>
      <c r="C118" s="24">
        <f t="shared" si="32"/>
        <v>0</v>
      </c>
      <c r="D118" s="24">
        <f t="shared" si="32"/>
        <v>0</v>
      </c>
      <c r="E118" s="24">
        <f t="shared" si="32"/>
        <v>0</v>
      </c>
      <c r="F118" s="24">
        <f t="shared" si="32"/>
        <v>0</v>
      </c>
      <c r="G118" s="24">
        <f t="shared" si="32"/>
        <v>252220.8095238095</v>
      </c>
      <c r="H118" s="24">
        <f t="shared" si="32"/>
        <v>252220.8095238095</v>
      </c>
      <c r="I118" s="24">
        <f t="shared" si="32"/>
        <v>252220.8095238095</v>
      </c>
      <c r="J118" s="24">
        <f t="shared" si="32"/>
        <v>252220.8095238095</v>
      </c>
      <c r="K118" s="24">
        <f t="shared" si="32"/>
        <v>356322.80952380953</v>
      </c>
      <c r="L118" s="24">
        <f t="shared" si="32"/>
        <v>252221.8095238095</v>
      </c>
      <c r="M118" s="24">
        <f t="shared" si="32"/>
        <v>252220.8095238095</v>
      </c>
      <c r="O118" s="24">
        <f>+O112+O114+O116</f>
        <v>1869648.6666666667</v>
      </c>
      <c r="Q118" s="24">
        <f>SUM(B118:D118)</f>
        <v>0</v>
      </c>
      <c r="R118" s="24">
        <f>SUM(E118:G118)</f>
        <v>252220.8095238095</v>
      </c>
      <c r="S118" s="24">
        <f>SUM(H118:J118)</f>
        <v>756662.42857142852</v>
      </c>
      <c r="T118" s="24">
        <f>SUM(K118:M118)</f>
        <v>860765.42857142852</v>
      </c>
      <c r="V118" s="24">
        <f>SUM(Q118:U118)</f>
        <v>1869648.6666666665</v>
      </c>
    </row>
    <row r="119" spans="1:22" x14ac:dyDescent="0.25">
      <c r="A119" s="1"/>
    </row>
    <row r="120" spans="1:22" x14ac:dyDescent="0.25">
      <c r="A120" s="1" t="s">
        <v>11</v>
      </c>
    </row>
    <row r="121" spans="1:22" x14ac:dyDescent="0.25">
      <c r="A121" s="3" t="s">
        <v>0</v>
      </c>
      <c r="B121" s="23">
        <v>0</v>
      </c>
      <c r="C121" s="23">
        <v>0</v>
      </c>
      <c r="D121" s="23">
        <v>0</v>
      </c>
      <c r="E121" s="23">
        <v>0</v>
      </c>
      <c r="F121" s="23">
        <v>0</v>
      </c>
      <c r="G121" s="23">
        <f>299730/12-2749</f>
        <v>22228.5</v>
      </c>
      <c r="H121" s="23">
        <f>299730/12-2749</f>
        <v>22228.5</v>
      </c>
      <c r="I121" s="23">
        <f>299730/12-2748</f>
        <v>22229.5</v>
      </c>
      <c r="J121" s="23">
        <f>299730/12-2749</f>
        <v>22228.5</v>
      </c>
      <c r="K121" s="23">
        <f>299730/12-2748</f>
        <v>22229.5</v>
      </c>
      <c r="L121" s="23">
        <f>299730/12-2749</f>
        <v>22228.5</v>
      </c>
      <c r="M121" s="23">
        <f>299730/12-2748</f>
        <v>22229.5</v>
      </c>
      <c r="O121" s="23">
        <f t="shared" ref="O121:O127" si="33">SUM(B121:M121)</f>
        <v>155602.5</v>
      </c>
      <c r="Q121" s="23">
        <f t="shared" ref="Q121:Q128" si="34">SUM(B121:D121)</f>
        <v>0</v>
      </c>
      <c r="R121" s="23">
        <f t="shared" ref="R121:R128" si="35">SUM(E121:G121)</f>
        <v>22228.5</v>
      </c>
      <c r="S121" s="23">
        <f t="shared" ref="S121:S128" si="36">SUM(H121:J121)</f>
        <v>66686.5</v>
      </c>
      <c r="T121" s="23">
        <f t="shared" ref="T121:T128" si="37">SUM(K121:M121)</f>
        <v>66687.5</v>
      </c>
      <c r="V121" s="23">
        <f t="shared" ref="V121:V128" si="38">SUM(Q121:U121)</f>
        <v>155602.5</v>
      </c>
    </row>
    <row r="122" spans="1:22" x14ac:dyDescent="0.25">
      <c r="A122" s="3" t="s">
        <v>1</v>
      </c>
      <c r="B122" s="23">
        <v>0</v>
      </c>
      <c r="C122" s="23">
        <v>0</v>
      </c>
      <c r="D122" s="23">
        <v>0</v>
      </c>
      <c r="E122" s="23">
        <v>0</v>
      </c>
      <c r="F122" s="23">
        <v>0</v>
      </c>
      <c r="G122" s="23">
        <v>0</v>
      </c>
      <c r="H122" s="23">
        <v>0</v>
      </c>
      <c r="I122" s="23">
        <v>0</v>
      </c>
      <c r="J122" s="23">
        <v>0</v>
      </c>
      <c r="K122" s="23">
        <v>0</v>
      </c>
      <c r="L122" s="23">
        <v>0</v>
      </c>
      <c r="M122" s="23">
        <v>0</v>
      </c>
      <c r="O122" s="23">
        <f t="shared" si="33"/>
        <v>0</v>
      </c>
      <c r="Q122" s="23">
        <f t="shared" si="34"/>
        <v>0</v>
      </c>
      <c r="R122" s="23">
        <f t="shared" si="35"/>
        <v>0</v>
      </c>
      <c r="S122" s="23">
        <f t="shared" si="36"/>
        <v>0</v>
      </c>
      <c r="T122" s="23">
        <f t="shared" si="37"/>
        <v>0</v>
      </c>
      <c r="V122" s="23">
        <f t="shared" si="38"/>
        <v>0</v>
      </c>
    </row>
    <row r="123" spans="1:22" x14ac:dyDescent="0.25">
      <c r="A123" s="3" t="s">
        <v>3</v>
      </c>
      <c r="B123" s="23">
        <v>0</v>
      </c>
      <c r="C123" s="23">
        <v>0</v>
      </c>
      <c r="D123" s="23">
        <v>0</v>
      </c>
      <c r="E123" s="23">
        <v>0</v>
      </c>
      <c r="F123" s="23">
        <v>0</v>
      </c>
      <c r="G123" s="23">
        <f>103000/12</f>
        <v>8583.3333333333339</v>
      </c>
      <c r="H123" s="23">
        <f t="shared" ref="H123:M123" si="39">103000/12</f>
        <v>8583.3333333333339</v>
      </c>
      <c r="I123" s="23">
        <f t="shared" si="39"/>
        <v>8583.3333333333339</v>
      </c>
      <c r="J123" s="23">
        <f t="shared" si="39"/>
        <v>8583.3333333333339</v>
      </c>
      <c r="K123" s="23">
        <f t="shared" si="39"/>
        <v>8583.3333333333339</v>
      </c>
      <c r="L123" s="23">
        <f t="shared" si="39"/>
        <v>8583.3333333333339</v>
      </c>
      <c r="M123" s="23">
        <f t="shared" si="39"/>
        <v>8583.3333333333339</v>
      </c>
      <c r="O123" s="23">
        <f t="shared" si="33"/>
        <v>60083.333333333343</v>
      </c>
      <c r="Q123" s="23">
        <f t="shared" si="34"/>
        <v>0</v>
      </c>
      <c r="R123" s="23">
        <f t="shared" si="35"/>
        <v>8583.3333333333339</v>
      </c>
      <c r="S123" s="23">
        <f t="shared" si="36"/>
        <v>25750</v>
      </c>
      <c r="T123" s="23">
        <f t="shared" si="37"/>
        <v>25750</v>
      </c>
      <c r="V123" s="23">
        <f t="shared" si="38"/>
        <v>60083.333333333336</v>
      </c>
    </row>
    <row r="124" spans="1:22" x14ac:dyDescent="0.25">
      <c r="A124" s="3" t="s">
        <v>4</v>
      </c>
      <c r="B124" s="23">
        <v>0</v>
      </c>
      <c r="C124" s="23">
        <v>0</v>
      </c>
      <c r="D124" s="23">
        <v>0</v>
      </c>
      <c r="E124" s="23">
        <v>0</v>
      </c>
      <c r="F124" s="23">
        <v>0</v>
      </c>
      <c r="G124" s="23">
        <v>2575</v>
      </c>
      <c r="H124" s="23">
        <v>2575</v>
      </c>
      <c r="I124" s="23">
        <v>2575</v>
      </c>
      <c r="J124" s="23">
        <v>2575</v>
      </c>
      <c r="K124" s="23">
        <v>2575</v>
      </c>
      <c r="L124" s="23">
        <v>2575</v>
      </c>
      <c r="M124" s="23">
        <v>2575</v>
      </c>
      <c r="O124" s="23">
        <f t="shared" si="33"/>
        <v>18025</v>
      </c>
      <c r="Q124" s="23">
        <f t="shared" si="34"/>
        <v>0</v>
      </c>
      <c r="R124" s="23">
        <f t="shared" si="35"/>
        <v>2575</v>
      </c>
      <c r="S124" s="23">
        <f t="shared" si="36"/>
        <v>7725</v>
      </c>
      <c r="T124" s="23">
        <f t="shared" si="37"/>
        <v>7725</v>
      </c>
      <c r="V124" s="23">
        <f t="shared" si="38"/>
        <v>18025</v>
      </c>
    </row>
    <row r="125" spans="1:22" x14ac:dyDescent="0.25">
      <c r="A125" s="3" t="s">
        <v>5</v>
      </c>
      <c r="B125" s="23">
        <v>0</v>
      </c>
      <c r="C125" s="23">
        <v>0</v>
      </c>
      <c r="D125" s="23">
        <v>0</v>
      </c>
      <c r="E125" s="23">
        <v>0</v>
      </c>
      <c r="F125" s="23">
        <v>0</v>
      </c>
      <c r="G125" s="23">
        <v>0</v>
      </c>
      <c r="H125" s="23">
        <v>0</v>
      </c>
      <c r="I125" s="23">
        <v>0</v>
      </c>
      <c r="J125" s="23">
        <v>0</v>
      </c>
      <c r="K125" s="23">
        <v>0</v>
      </c>
      <c r="L125" s="23">
        <v>0</v>
      </c>
      <c r="M125" s="23">
        <v>0</v>
      </c>
      <c r="O125" s="23">
        <f t="shared" si="33"/>
        <v>0</v>
      </c>
      <c r="Q125" s="23">
        <f t="shared" si="34"/>
        <v>0</v>
      </c>
      <c r="R125" s="23">
        <f t="shared" si="35"/>
        <v>0</v>
      </c>
      <c r="S125" s="23">
        <f t="shared" si="36"/>
        <v>0</v>
      </c>
      <c r="T125" s="23">
        <f t="shared" si="37"/>
        <v>0</v>
      </c>
      <c r="V125" s="23">
        <f t="shared" si="38"/>
        <v>0</v>
      </c>
    </row>
    <row r="126" spans="1:22" x14ac:dyDescent="0.25">
      <c r="A126" s="3" t="s">
        <v>14</v>
      </c>
      <c r="B126" s="23">
        <v>0</v>
      </c>
      <c r="C126" s="23">
        <v>0</v>
      </c>
      <c r="D126" s="23">
        <v>0</v>
      </c>
      <c r="E126" s="23">
        <v>0</v>
      </c>
      <c r="F126" s="23">
        <v>0</v>
      </c>
      <c r="G126" s="23">
        <v>0</v>
      </c>
      <c r="H126" s="23">
        <v>0</v>
      </c>
      <c r="I126" s="23">
        <v>0</v>
      </c>
      <c r="J126" s="23">
        <v>0</v>
      </c>
      <c r="K126" s="23">
        <v>0</v>
      </c>
      <c r="L126" s="23">
        <v>0</v>
      </c>
      <c r="M126" s="23">
        <v>0</v>
      </c>
      <c r="O126" s="23">
        <f t="shared" si="33"/>
        <v>0</v>
      </c>
      <c r="Q126" s="23">
        <f t="shared" si="34"/>
        <v>0</v>
      </c>
      <c r="R126" s="23">
        <f t="shared" si="35"/>
        <v>0</v>
      </c>
      <c r="S126" s="23">
        <f t="shared" si="36"/>
        <v>0</v>
      </c>
      <c r="T126" s="23">
        <f t="shared" si="37"/>
        <v>0</v>
      </c>
      <c r="V126" s="23">
        <f t="shared" si="38"/>
        <v>0</v>
      </c>
    </row>
    <row r="127" spans="1:22" x14ac:dyDescent="0.25">
      <c r="A127" s="3"/>
      <c r="O127" s="23">
        <f t="shared" si="33"/>
        <v>0</v>
      </c>
      <c r="Q127" s="23">
        <f t="shared" si="34"/>
        <v>0</v>
      </c>
      <c r="R127" s="23">
        <f t="shared" si="35"/>
        <v>0</v>
      </c>
      <c r="S127" s="23">
        <f t="shared" si="36"/>
        <v>0</v>
      </c>
      <c r="T127" s="23">
        <f t="shared" si="37"/>
        <v>0</v>
      </c>
      <c r="V127" s="23">
        <f t="shared" si="38"/>
        <v>0</v>
      </c>
    </row>
    <row r="128" spans="1:22" ht="13.8" thickBot="1" x14ac:dyDescent="0.3">
      <c r="A128" s="4" t="s">
        <v>15</v>
      </c>
      <c r="B128" s="28">
        <f t="shared" ref="B128:M128" si="40">SUM(B120:B127)</f>
        <v>0</v>
      </c>
      <c r="C128" s="28">
        <f t="shared" si="40"/>
        <v>0</v>
      </c>
      <c r="D128" s="28">
        <f t="shared" si="40"/>
        <v>0</v>
      </c>
      <c r="E128" s="28">
        <f t="shared" si="40"/>
        <v>0</v>
      </c>
      <c r="F128" s="28">
        <f t="shared" si="40"/>
        <v>0</v>
      </c>
      <c r="G128" s="28">
        <f t="shared" si="40"/>
        <v>33386.833333333336</v>
      </c>
      <c r="H128" s="28">
        <f t="shared" si="40"/>
        <v>33386.833333333336</v>
      </c>
      <c r="I128" s="28">
        <f t="shared" si="40"/>
        <v>33387.833333333336</v>
      </c>
      <c r="J128" s="28">
        <f t="shared" si="40"/>
        <v>33386.833333333336</v>
      </c>
      <c r="K128" s="28">
        <f t="shared" si="40"/>
        <v>33387.833333333336</v>
      </c>
      <c r="L128" s="28">
        <f t="shared" si="40"/>
        <v>33386.833333333336</v>
      </c>
      <c r="M128" s="28">
        <f t="shared" si="40"/>
        <v>33387.833333333336</v>
      </c>
      <c r="O128" s="28">
        <f>SUM(O120:O127)</f>
        <v>233710.83333333334</v>
      </c>
      <c r="Q128" s="28">
        <f t="shared" si="34"/>
        <v>0</v>
      </c>
      <c r="R128" s="28">
        <f t="shared" si="35"/>
        <v>33386.833333333336</v>
      </c>
      <c r="S128" s="28">
        <f t="shared" si="36"/>
        <v>100161.5</v>
      </c>
      <c r="T128" s="28">
        <f t="shared" si="37"/>
        <v>100162.5</v>
      </c>
      <c r="V128" s="28">
        <f t="shared" si="38"/>
        <v>233710.83333333334</v>
      </c>
    </row>
    <row r="129" spans="1:22" x14ac:dyDescent="0.25">
      <c r="A129" s="3"/>
    </row>
    <row r="130" spans="1:22" x14ac:dyDescent="0.25">
      <c r="A130" s="1" t="s">
        <v>12</v>
      </c>
    </row>
    <row r="131" spans="1:22" x14ac:dyDescent="0.25">
      <c r="A131" s="3" t="s">
        <v>6</v>
      </c>
      <c r="B131" s="23">
        <v>0</v>
      </c>
      <c r="C131" s="23">
        <v>0</v>
      </c>
      <c r="D131" s="23">
        <v>0</v>
      </c>
      <c r="E131" s="23">
        <v>0</v>
      </c>
      <c r="F131" s="23">
        <v>0</v>
      </c>
      <c r="G131" s="23">
        <v>0</v>
      </c>
      <c r="H131" s="23">
        <v>0</v>
      </c>
      <c r="I131" s="23">
        <v>0</v>
      </c>
      <c r="J131" s="23">
        <v>0</v>
      </c>
      <c r="K131" s="23">
        <v>0</v>
      </c>
      <c r="L131" s="23">
        <v>0</v>
      </c>
      <c r="M131" s="23">
        <v>0</v>
      </c>
      <c r="O131" s="23">
        <f>SUM(B131:M131)</f>
        <v>0</v>
      </c>
      <c r="Q131" s="23">
        <f>SUM(B131:D131)</f>
        <v>0</v>
      </c>
      <c r="R131" s="23">
        <f>SUM(E131:G131)</f>
        <v>0</v>
      </c>
      <c r="S131" s="23">
        <f>SUM(H131:J131)</f>
        <v>0</v>
      </c>
      <c r="T131" s="23">
        <f>SUM(K131:M131)</f>
        <v>0</v>
      </c>
      <c r="V131" s="23">
        <f>SUM(Q131:U131)</f>
        <v>0</v>
      </c>
    </row>
    <row r="132" spans="1:22" x14ac:dyDescent="0.25">
      <c r="A132" s="3" t="s">
        <v>7</v>
      </c>
      <c r="B132" s="23">
        <v>0</v>
      </c>
      <c r="C132" s="23">
        <v>0</v>
      </c>
      <c r="D132" s="23">
        <v>0</v>
      </c>
      <c r="E132" s="23">
        <v>0</v>
      </c>
      <c r="F132" s="23">
        <v>0</v>
      </c>
      <c r="G132" s="23">
        <f>1317502-48111</f>
        <v>1269391</v>
      </c>
      <c r="H132" s="23">
        <f>1314239-89109</f>
        <v>1225130</v>
      </c>
      <c r="I132" s="23">
        <f>1310977-129506</f>
        <v>1181471</v>
      </c>
      <c r="J132" s="23">
        <f>1307714-129197</f>
        <v>1178517</v>
      </c>
      <c r="K132" s="23">
        <f>1304451-120776</f>
        <v>1183675</v>
      </c>
      <c r="L132" s="23">
        <f>1301189-110955</f>
        <v>1190234</v>
      </c>
      <c r="M132" s="23">
        <f>1297926-101082</f>
        <v>1196844</v>
      </c>
      <c r="O132" s="23">
        <f>SUM(B132:M132)</f>
        <v>8425262</v>
      </c>
      <c r="Q132" s="23">
        <f>SUM(B132:D132)</f>
        <v>0</v>
      </c>
      <c r="R132" s="23">
        <f>SUM(E132:G132)</f>
        <v>1269391</v>
      </c>
      <c r="S132" s="23">
        <f>SUM(H132:J132)</f>
        <v>3585118</v>
      </c>
      <c r="T132" s="23">
        <f>SUM(K132:M132)</f>
        <v>3570753</v>
      </c>
      <c r="V132" s="23">
        <f>SUM(Q132:U132)</f>
        <v>8425262</v>
      </c>
    </row>
    <row r="133" spans="1:22" x14ac:dyDescent="0.25">
      <c r="A133" s="3" t="s">
        <v>8</v>
      </c>
      <c r="B133" s="23">
        <v>0</v>
      </c>
      <c r="C133" s="23">
        <v>0</v>
      </c>
      <c r="D133" s="23">
        <v>0</v>
      </c>
      <c r="E133" s="23">
        <v>0</v>
      </c>
      <c r="F133" s="23">
        <v>0</v>
      </c>
      <c r="G133" s="23">
        <v>0</v>
      </c>
      <c r="H133" s="23">
        <f t="shared" ref="H133:M133" si="41">3614000/6</f>
        <v>602333.33333333337</v>
      </c>
      <c r="I133" s="23">
        <f t="shared" si="41"/>
        <v>602333.33333333337</v>
      </c>
      <c r="J133" s="23">
        <f t="shared" si="41"/>
        <v>602333.33333333337</v>
      </c>
      <c r="K133" s="23">
        <f t="shared" si="41"/>
        <v>602333.33333333337</v>
      </c>
      <c r="L133" s="23">
        <f t="shared" si="41"/>
        <v>602333.33333333337</v>
      </c>
      <c r="M133" s="23">
        <f t="shared" si="41"/>
        <v>602333.33333333337</v>
      </c>
      <c r="O133" s="23">
        <f>SUM(B133:M133)</f>
        <v>3614000.0000000005</v>
      </c>
      <c r="Q133" s="23">
        <f>SUM(B133:D133)</f>
        <v>0</v>
      </c>
      <c r="R133" s="23">
        <f>SUM(E133:G133)</f>
        <v>0</v>
      </c>
      <c r="S133" s="23">
        <f>SUM(H133:J133)</f>
        <v>1807000</v>
      </c>
      <c r="T133" s="23">
        <f>SUM(K133:M133)</f>
        <v>1807000</v>
      </c>
      <c r="V133" s="23">
        <f>SUM(Q133:U133)</f>
        <v>3614000</v>
      </c>
    </row>
    <row r="134" spans="1:22" x14ac:dyDescent="0.25">
      <c r="A134" s="3"/>
      <c r="O134" s="23">
        <f>SUM(B134:M134)</f>
        <v>0</v>
      </c>
      <c r="Q134" s="23">
        <f>SUM(B134:D134)</f>
        <v>0</v>
      </c>
      <c r="R134" s="23">
        <f>SUM(E134:G134)</f>
        <v>0</v>
      </c>
      <c r="S134" s="23">
        <f>SUM(H134:J134)</f>
        <v>0</v>
      </c>
      <c r="T134" s="23">
        <f>SUM(K134:M134)</f>
        <v>0</v>
      </c>
      <c r="V134" s="23">
        <f>SUM(Q134:U134)</f>
        <v>0</v>
      </c>
    </row>
    <row r="135" spans="1:22" ht="13.8" thickBot="1" x14ac:dyDescent="0.3">
      <c r="A135" s="4" t="s">
        <v>17</v>
      </c>
      <c r="B135" s="28">
        <f t="shared" ref="B135:M135" si="42">SUM(B130:B134)</f>
        <v>0</v>
      </c>
      <c r="C135" s="28">
        <f t="shared" si="42"/>
        <v>0</v>
      </c>
      <c r="D135" s="28">
        <f t="shared" si="42"/>
        <v>0</v>
      </c>
      <c r="E135" s="28">
        <f t="shared" si="42"/>
        <v>0</v>
      </c>
      <c r="F135" s="28">
        <f t="shared" si="42"/>
        <v>0</v>
      </c>
      <c r="G135" s="28">
        <f t="shared" si="42"/>
        <v>1269391</v>
      </c>
      <c r="H135" s="28">
        <f t="shared" si="42"/>
        <v>1827463.3333333335</v>
      </c>
      <c r="I135" s="28">
        <f t="shared" si="42"/>
        <v>1783804.3333333335</v>
      </c>
      <c r="J135" s="28">
        <f t="shared" si="42"/>
        <v>1780850.3333333335</v>
      </c>
      <c r="K135" s="28">
        <f t="shared" si="42"/>
        <v>1786008.3333333335</v>
      </c>
      <c r="L135" s="28">
        <f t="shared" si="42"/>
        <v>1792567.3333333335</v>
      </c>
      <c r="M135" s="28">
        <f t="shared" si="42"/>
        <v>1799177.3333333335</v>
      </c>
      <c r="O135" s="28">
        <f>SUM(O130:O134)</f>
        <v>12039262</v>
      </c>
      <c r="Q135" s="28">
        <f>SUM(B135:D135)</f>
        <v>0</v>
      </c>
      <c r="R135" s="28">
        <f>SUM(E135:G135)</f>
        <v>1269391</v>
      </c>
      <c r="S135" s="28">
        <f>SUM(H135:J135)</f>
        <v>5392118</v>
      </c>
      <c r="T135" s="28">
        <f>SUM(K135:M135)</f>
        <v>5377753</v>
      </c>
      <c r="V135" s="28">
        <f>SUM(Q135:U135)</f>
        <v>12039262</v>
      </c>
    </row>
    <row r="137" spans="1:22" ht="13.8" thickBot="1" x14ac:dyDescent="0.3">
      <c r="A137" s="1" t="s">
        <v>13</v>
      </c>
      <c r="B137" s="29">
        <f t="shared" ref="B137:M137" si="43">+B80+B118+B128+B135</f>
        <v>172157</v>
      </c>
      <c r="C137" s="29">
        <f t="shared" si="43"/>
        <v>181773</v>
      </c>
      <c r="D137" s="29">
        <f t="shared" si="43"/>
        <v>201278</v>
      </c>
      <c r="E137" s="29">
        <f t="shared" si="43"/>
        <v>154777</v>
      </c>
      <c r="F137" s="29">
        <f t="shared" si="43"/>
        <v>117662</v>
      </c>
      <c r="G137" s="29">
        <f t="shared" si="43"/>
        <v>1585831.6428571427</v>
      </c>
      <c r="H137" s="29">
        <f t="shared" si="43"/>
        <v>2113070.9761904762</v>
      </c>
      <c r="I137" s="29">
        <f t="shared" si="43"/>
        <v>2069412.9761904762</v>
      </c>
      <c r="J137" s="29">
        <f t="shared" si="43"/>
        <v>2066457.9761904762</v>
      </c>
      <c r="K137" s="29">
        <f t="shared" si="43"/>
        <v>2175718.9761904762</v>
      </c>
      <c r="L137" s="29">
        <f t="shared" si="43"/>
        <v>2078175.9761904762</v>
      </c>
      <c r="M137" s="29">
        <f t="shared" si="43"/>
        <v>2084785.9761904762</v>
      </c>
      <c r="O137" s="29">
        <f>+O80+O118+O128+O135</f>
        <v>15001101.5</v>
      </c>
      <c r="Q137" s="29">
        <f>SUM(B137:D137)</f>
        <v>555208</v>
      </c>
      <c r="R137" s="29">
        <f>SUM(E137:G137)</f>
        <v>1858270.6428571427</v>
      </c>
      <c r="S137" s="29">
        <f>SUM(H137:J137)</f>
        <v>6248941.9285714291</v>
      </c>
      <c r="T137" s="29">
        <f>SUM(K137:M137)</f>
        <v>6338680.9285714291</v>
      </c>
      <c r="V137" s="29">
        <f>SUM(Q137:U137)</f>
        <v>15001101.5</v>
      </c>
    </row>
    <row r="138" spans="1:22" ht="13.8" thickTop="1" x14ac:dyDescent="0.25"/>
    <row r="141" spans="1:22" ht="15.6" x14ac:dyDescent="0.3">
      <c r="A141" s="41" t="str">
        <f>+A1</f>
        <v>GENCO - Wilton Center</v>
      </c>
      <c r="B141" s="41"/>
      <c r="C141" s="41"/>
      <c r="D141" s="41"/>
      <c r="E141" s="41"/>
      <c r="F141" s="41"/>
      <c r="G141" s="41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41"/>
      <c r="T141" s="41"/>
      <c r="U141" s="41"/>
      <c r="V141" s="41"/>
    </row>
    <row r="142" spans="1:22" ht="15.6" x14ac:dyDescent="0.3">
      <c r="A142" s="41" t="str">
        <f>+A2</f>
        <v>Expense Analysis Summary</v>
      </c>
      <c r="B142" s="41"/>
      <c r="C142" s="41"/>
      <c r="D142" s="41"/>
      <c r="E142" s="41"/>
      <c r="F142" s="41"/>
      <c r="G142" s="41"/>
      <c r="H142" s="41"/>
      <c r="I142" s="41"/>
      <c r="J142" s="41"/>
      <c r="K142" s="41"/>
      <c r="L142" s="41"/>
      <c r="M142" s="41"/>
      <c r="N142" s="41"/>
      <c r="O142" s="41"/>
      <c r="P142" s="41"/>
      <c r="Q142" s="41"/>
      <c r="R142" s="41"/>
      <c r="S142" s="41"/>
      <c r="T142" s="41"/>
      <c r="U142" s="41"/>
      <c r="V142" s="41"/>
    </row>
    <row r="143" spans="1:22" ht="15.6" x14ac:dyDescent="0.3">
      <c r="A143" s="42" t="s">
        <v>65</v>
      </c>
      <c r="B143" s="42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</row>
    <row r="144" spans="1:22" ht="15.6" x14ac:dyDescent="0.3">
      <c r="A144" s="43">
        <f>+A4</f>
        <v>36616</v>
      </c>
      <c r="B144" s="43"/>
      <c r="C144" s="43"/>
      <c r="D144" s="43"/>
      <c r="E144" s="43"/>
      <c r="F144" s="43"/>
      <c r="G144" s="43"/>
      <c r="H144" s="43"/>
      <c r="I144" s="43"/>
      <c r="J144" s="43"/>
      <c r="K144" s="43"/>
      <c r="L144" s="43"/>
      <c r="M144" s="43"/>
      <c r="N144" s="43"/>
      <c r="O144" s="43"/>
      <c r="P144" s="43"/>
      <c r="Q144" s="43"/>
      <c r="R144" s="43"/>
      <c r="S144" s="43"/>
      <c r="T144" s="43"/>
      <c r="U144" s="43"/>
      <c r="V144" s="43"/>
    </row>
    <row r="145" spans="1:22" ht="15.6" x14ac:dyDescent="0.3">
      <c r="A145" s="14" t="str">
        <f ca="1">CELL("filename")</f>
        <v>H:\Genco\Valuation\06-19-00\[00 O&amp;M analysis - 0003.xls]Consol Summary</v>
      </c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</row>
    <row r="146" spans="1:22" ht="15.6" x14ac:dyDescent="0.3">
      <c r="A146" s="15">
        <f ca="1">NOW()</f>
        <v>36697.489127199071</v>
      </c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</row>
    <row r="147" spans="1:22" x14ac:dyDescent="0.25">
      <c r="B147" s="16" t="s">
        <v>27</v>
      </c>
      <c r="C147" s="16" t="s">
        <v>27</v>
      </c>
      <c r="D147" s="16" t="s">
        <v>27</v>
      </c>
      <c r="E147" s="16" t="s">
        <v>27</v>
      </c>
      <c r="F147" s="16" t="s">
        <v>27</v>
      </c>
      <c r="G147" s="16" t="s">
        <v>27</v>
      </c>
      <c r="H147" s="16" t="s">
        <v>27</v>
      </c>
      <c r="I147" s="16" t="s">
        <v>27</v>
      </c>
      <c r="J147" s="16" t="s">
        <v>27</v>
      </c>
      <c r="K147" s="16" t="s">
        <v>27</v>
      </c>
      <c r="L147" s="16" t="s">
        <v>27</v>
      </c>
      <c r="M147" s="16" t="s">
        <v>27</v>
      </c>
      <c r="O147" s="16" t="s">
        <v>27</v>
      </c>
      <c r="Q147" s="16" t="s">
        <v>27</v>
      </c>
      <c r="R147" s="16" t="s">
        <v>27</v>
      </c>
      <c r="S147" s="16" t="s">
        <v>27</v>
      </c>
      <c r="T147" s="16" t="s">
        <v>27</v>
      </c>
      <c r="V147" s="16" t="s">
        <v>27</v>
      </c>
    </row>
    <row r="148" spans="1:22" x14ac:dyDescent="0.25">
      <c r="A148" s="10"/>
      <c r="B148" s="11">
        <v>36161</v>
      </c>
      <c r="C148" s="11">
        <v>36192</v>
      </c>
      <c r="D148" s="11">
        <v>36220</v>
      </c>
      <c r="E148" s="11">
        <v>36251</v>
      </c>
      <c r="F148" s="11">
        <v>36281</v>
      </c>
      <c r="G148" s="11">
        <v>36312</v>
      </c>
      <c r="H148" s="11">
        <v>36342</v>
      </c>
      <c r="I148" s="11">
        <v>36373</v>
      </c>
      <c r="J148" s="11">
        <v>36404</v>
      </c>
      <c r="K148" s="11">
        <v>36434</v>
      </c>
      <c r="L148" s="11">
        <v>36465</v>
      </c>
      <c r="M148" s="11">
        <v>36495</v>
      </c>
      <c r="N148" s="11"/>
      <c r="O148" s="12" t="s">
        <v>18</v>
      </c>
      <c r="P148" s="12"/>
      <c r="Q148" s="12" t="s">
        <v>19</v>
      </c>
      <c r="R148" s="12" t="s">
        <v>20</v>
      </c>
      <c r="S148" s="12" t="s">
        <v>21</v>
      </c>
      <c r="T148" s="12" t="s">
        <v>22</v>
      </c>
      <c r="U148" s="12"/>
      <c r="V148" s="12" t="s">
        <v>18</v>
      </c>
    </row>
    <row r="150" spans="1:22" ht="13.8" thickBot="1" x14ac:dyDescent="0.3">
      <c r="A150" s="1" t="s">
        <v>9</v>
      </c>
      <c r="B150" s="24">
        <f t="shared" ref="B150:M150" si="44">+B80-B10</f>
        <v>172157</v>
      </c>
      <c r="C150" s="24">
        <f t="shared" si="44"/>
        <v>84709.84</v>
      </c>
      <c r="D150" s="24">
        <f t="shared" si="44"/>
        <v>119689</v>
      </c>
      <c r="E150" s="24">
        <f t="shared" si="44"/>
        <v>3065.1699999999837</v>
      </c>
      <c r="F150" s="24">
        <f t="shared" si="44"/>
        <v>-82338</v>
      </c>
      <c r="G150" s="24">
        <f t="shared" si="44"/>
        <v>-297283.01</v>
      </c>
      <c r="H150" s="24">
        <f t="shared" si="44"/>
        <v>0</v>
      </c>
      <c r="I150" s="24">
        <f t="shared" si="44"/>
        <v>0</v>
      </c>
      <c r="J150" s="24">
        <f t="shared" si="44"/>
        <v>0</v>
      </c>
      <c r="K150" s="24">
        <f t="shared" si="44"/>
        <v>0</v>
      </c>
      <c r="L150" s="24">
        <f t="shared" si="44"/>
        <v>0</v>
      </c>
      <c r="M150" s="24">
        <f t="shared" si="44"/>
        <v>0</v>
      </c>
      <c r="O150" s="24">
        <f>SUM(B150:M150)</f>
        <v>-5.8207660913467407E-11</v>
      </c>
      <c r="Q150" s="24">
        <f>SUM(B150:D150)</f>
        <v>376555.83999999997</v>
      </c>
      <c r="R150" s="24">
        <f>SUM(E150:G150)</f>
        <v>-376555.84</v>
      </c>
      <c r="S150" s="24">
        <f>SUM(H150:J150)</f>
        <v>0</v>
      </c>
      <c r="T150" s="24">
        <f>SUM(K150:M150)</f>
        <v>0</v>
      </c>
      <c r="V150" s="24">
        <f>SUM(Q150:U150)</f>
        <v>-5.8207660913467407E-11</v>
      </c>
    </row>
    <row r="152" spans="1:22" x14ac:dyDescent="0.25">
      <c r="A152" s="1" t="s">
        <v>10</v>
      </c>
    </row>
    <row r="153" spans="1:22" x14ac:dyDescent="0.25">
      <c r="A153" s="17" t="s">
        <v>55</v>
      </c>
    </row>
    <row r="154" spans="1:22" x14ac:dyDescent="0.25">
      <c r="A154" s="18" t="s">
        <v>80</v>
      </c>
      <c r="B154" s="23">
        <f t="shared" ref="B154:M154" si="45">+B84-B14</f>
        <v>0</v>
      </c>
      <c r="C154" s="23">
        <f t="shared" si="45"/>
        <v>0</v>
      </c>
      <c r="D154" s="23">
        <f t="shared" si="45"/>
        <v>0</v>
      </c>
      <c r="E154" s="23">
        <f t="shared" si="45"/>
        <v>0</v>
      </c>
      <c r="F154" s="23">
        <f t="shared" si="45"/>
        <v>0</v>
      </c>
      <c r="G154" s="23">
        <f t="shared" si="45"/>
        <v>0</v>
      </c>
      <c r="H154" s="23">
        <f t="shared" si="45"/>
        <v>0</v>
      </c>
      <c r="I154" s="23">
        <f t="shared" si="45"/>
        <v>0</v>
      </c>
      <c r="J154" s="23">
        <f t="shared" si="45"/>
        <v>0</v>
      </c>
      <c r="K154" s="23">
        <f t="shared" si="45"/>
        <v>0</v>
      </c>
      <c r="L154" s="23">
        <f t="shared" si="45"/>
        <v>0</v>
      </c>
      <c r="M154" s="23">
        <f t="shared" si="45"/>
        <v>0</v>
      </c>
      <c r="O154" s="23">
        <f t="shared" ref="O154:O180" si="46">SUM(B154:M154)</f>
        <v>0</v>
      </c>
      <c r="Q154" s="23">
        <f t="shared" ref="Q154:Q180" si="47">SUM(B154:D154)</f>
        <v>0</v>
      </c>
      <c r="R154" s="23">
        <f t="shared" ref="R154:R180" si="48">SUM(E154:G154)</f>
        <v>0</v>
      </c>
      <c r="S154" s="23">
        <f t="shared" ref="S154:S180" si="49">SUM(H154:J154)</f>
        <v>0</v>
      </c>
      <c r="T154" s="23">
        <f t="shared" ref="T154:T180" si="50">SUM(K154:M154)</f>
        <v>0</v>
      </c>
      <c r="V154" s="23">
        <f t="shared" ref="V154:V180" si="51">SUM(Q154:U154)</f>
        <v>0</v>
      </c>
    </row>
    <row r="155" spans="1:22" x14ac:dyDescent="0.25">
      <c r="A155" s="18" t="s">
        <v>81</v>
      </c>
      <c r="B155" s="23">
        <f t="shared" ref="B155:M155" si="52">+B85-B15</f>
        <v>0</v>
      </c>
      <c r="C155" s="23">
        <f t="shared" si="52"/>
        <v>0</v>
      </c>
      <c r="D155" s="23">
        <f t="shared" si="52"/>
        <v>0</v>
      </c>
      <c r="E155" s="23">
        <f t="shared" si="52"/>
        <v>0</v>
      </c>
      <c r="F155" s="23">
        <f t="shared" si="52"/>
        <v>0</v>
      </c>
      <c r="G155" s="23">
        <f t="shared" si="52"/>
        <v>0</v>
      </c>
      <c r="H155" s="23">
        <f t="shared" si="52"/>
        <v>0</v>
      </c>
      <c r="I155" s="23">
        <f t="shared" si="52"/>
        <v>0</v>
      </c>
      <c r="J155" s="23">
        <f t="shared" si="52"/>
        <v>0</v>
      </c>
      <c r="K155" s="23">
        <f t="shared" si="52"/>
        <v>0</v>
      </c>
      <c r="L155" s="23">
        <f t="shared" si="52"/>
        <v>0</v>
      </c>
      <c r="M155" s="23">
        <f t="shared" si="52"/>
        <v>0</v>
      </c>
      <c r="O155" s="23">
        <f t="shared" si="46"/>
        <v>0</v>
      </c>
      <c r="Q155" s="23">
        <f t="shared" si="47"/>
        <v>0</v>
      </c>
      <c r="R155" s="23">
        <f t="shared" si="48"/>
        <v>0</v>
      </c>
      <c r="S155" s="23">
        <f t="shared" si="49"/>
        <v>0</v>
      </c>
      <c r="T155" s="23">
        <f t="shared" si="50"/>
        <v>0</v>
      </c>
      <c r="V155" s="23">
        <f t="shared" si="51"/>
        <v>0</v>
      </c>
    </row>
    <row r="156" spans="1:22" x14ac:dyDescent="0.25">
      <c r="A156" s="18" t="s">
        <v>82</v>
      </c>
      <c r="B156" s="23">
        <f t="shared" ref="B156:M156" si="53">+B86-B16</f>
        <v>0</v>
      </c>
      <c r="C156" s="23">
        <f t="shared" si="53"/>
        <v>0</v>
      </c>
      <c r="D156" s="23">
        <f t="shared" si="53"/>
        <v>0</v>
      </c>
      <c r="E156" s="23">
        <f t="shared" si="53"/>
        <v>0</v>
      </c>
      <c r="F156" s="23">
        <f t="shared" si="53"/>
        <v>0</v>
      </c>
      <c r="G156" s="23">
        <f t="shared" si="53"/>
        <v>0</v>
      </c>
      <c r="H156" s="23">
        <f t="shared" si="53"/>
        <v>0</v>
      </c>
      <c r="I156" s="23">
        <f t="shared" si="53"/>
        <v>0</v>
      </c>
      <c r="J156" s="23">
        <f t="shared" si="53"/>
        <v>0</v>
      </c>
      <c r="K156" s="23">
        <f t="shared" si="53"/>
        <v>0</v>
      </c>
      <c r="L156" s="23">
        <f t="shared" si="53"/>
        <v>0</v>
      </c>
      <c r="M156" s="23">
        <f t="shared" si="53"/>
        <v>0</v>
      </c>
      <c r="O156" s="23">
        <f t="shared" si="46"/>
        <v>0</v>
      </c>
      <c r="Q156" s="23">
        <f t="shared" si="47"/>
        <v>0</v>
      </c>
      <c r="R156" s="23">
        <f t="shared" si="48"/>
        <v>0</v>
      </c>
      <c r="S156" s="23">
        <f t="shared" si="49"/>
        <v>0</v>
      </c>
      <c r="T156" s="23">
        <f t="shared" si="50"/>
        <v>0</v>
      </c>
      <c r="V156" s="23">
        <f t="shared" si="51"/>
        <v>0</v>
      </c>
    </row>
    <row r="157" spans="1:22" x14ac:dyDescent="0.25">
      <c r="A157" s="18" t="s">
        <v>83</v>
      </c>
      <c r="B157" s="23">
        <f t="shared" ref="B157:M157" si="54">+B87-B17</f>
        <v>0</v>
      </c>
      <c r="C157" s="23">
        <f t="shared" si="54"/>
        <v>0</v>
      </c>
      <c r="D157" s="23">
        <f t="shared" si="54"/>
        <v>0</v>
      </c>
      <c r="E157" s="23">
        <f t="shared" si="54"/>
        <v>0</v>
      </c>
      <c r="F157" s="23">
        <f t="shared" si="54"/>
        <v>0</v>
      </c>
      <c r="G157" s="23">
        <f t="shared" si="54"/>
        <v>0</v>
      </c>
      <c r="H157" s="23">
        <f t="shared" si="54"/>
        <v>0</v>
      </c>
      <c r="I157" s="23">
        <f t="shared" si="54"/>
        <v>0</v>
      </c>
      <c r="J157" s="23">
        <f t="shared" si="54"/>
        <v>0</v>
      </c>
      <c r="K157" s="23">
        <f t="shared" si="54"/>
        <v>0</v>
      </c>
      <c r="L157" s="23">
        <f t="shared" si="54"/>
        <v>0</v>
      </c>
      <c r="M157" s="23">
        <f t="shared" si="54"/>
        <v>0</v>
      </c>
      <c r="O157" s="23">
        <f t="shared" si="46"/>
        <v>0</v>
      </c>
      <c r="Q157" s="23">
        <f t="shared" si="47"/>
        <v>0</v>
      </c>
      <c r="R157" s="23">
        <f t="shared" si="48"/>
        <v>0</v>
      </c>
      <c r="S157" s="23">
        <f t="shared" si="49"/>
        <v>0</v>
      </c>
      <c r="T157" s="23">
        <f t="shared" si="50"/>
        <v>0</v>
      </c>
      <c r="V157" s="23">
        <f t="shared" si="51"/>
        <v>0</v>
      </c>
    </row>
    <row r="158" spans="1:22" x14ac:dyDescent="0.25">
      <c r="A158" s="18" t="s">
        <v>84</v>
      </c>
      <c r="B158" s="23">
        <f t="shared" ref="B158:M158" si="55">+B88-B18</f>
        <v>0</v>
      </c>
      <c r="C158" s="23">
        <f t="shared" si="55"/>
        <v>0</v>
      </c>
      <c r="D158" s="23">
        <f t="shared" si="55"/>
        <v>0</v>
      </c>
      <c r="E158" s="23">
        <f t="shared" si="55"/>
        <v>0</v>
      </c>
      <c r="F158" s="23">
        <f t="shared" si="55"/>
        <v>0</v>
      </c>
      <c r="G158" s="23">
        <f t="shared" si="55"/>
        <v>0</v>
      </c>
      <c r="H158" s="23">
        <f t="shared" si="55"/>
        <v>0</v>
      </c>
      <c r="I158" s="23">
        <f t="shared" si="55"/>
        <v>0</v>
      </c>
      <c r="J158" s="23">
        <f t="shared" si="55"/>
        <v>0</v>
      </c>
      <c r="K158" s="23">
        <f t="shared" si="55"/>
        <v>0</v>
      </c>
      <c r="L158" s="23">
        <f t="shared" si="55"/>
        <v>0</v>
      </c>
      <c r="M158" s="23">
        <f t="shared" si="55"/>
        <v>0</v>
      </c>
      <c r="O158" s="23">
        <f t="shared" si="46"/>
        <v>0</v>
      </c>
      <c r="Q158" s="23">
        <f t="shared" si="47"/>
        <v>0</v>
      </c>
      <c r="R158" s="23">
        <f t="shared" si="48"/>
        <v>0</v>
      </c>
      <c r="S158" s="23">
        <f t="shared" si="49"/>
        <v>0</v>
      </c>
      <c r="T158" s="23">
        <f t="shared" si="50"/>
        <v>0</v>
      </c>
      <c r="V158" s="23">
        <f t="shared" si="51"/>
        <v>0</v>
      </c>
    </row>
    <row r="159" spans="1:22" x14ac:dyDescent="0.25">
      <c r="A159" s="18" t="s">
        <v>85</v>
      </c>
      <c r="B159" s="23">
        <f t="shared" ref="B159:M159" si="56">+B89-B19</f>
        <v>0</v>
      </c>
      <c r="C159" s="23">
        <f t="shared" si="56"/>
        <v>0</v>
      </c>
      <c r="D159" s="23">
        <f t="shared" si="56"/>
        <v>0</v>
      </c>
      <c r="E159" s="23">
        <f t="shared" si="56"/>
        <v>0</v>
      </c>
      <c r="F159" s="23">
        <f t="shared" si="56"/>
        <v>0</v>
      </c>
      <c r="G159" s="23">
        <f t="shared" si="56"/>
        <v>0</v>
      </c>
      <c r="H159" s="23">
        <f t="shared" si="56"/>
        <v>0</v>
      </c>
      <c r="I159" s="23">
        <f t="shared" si="56"/>
        <v>0</v>
      </c>
      <c r="J159" s="23">
        <f t="shared" si="56"/>
        <v>0</v>
      </c>
      <c r="K159" s="23">
        <f t="shared" si="56"/>
        <v>0</v>
      </c>
      <c r="L159" s="23">
        <f t="shared" si="56"/>
        <v>0</v>
      </c>
      <c r="M159" s="23">
        <f t="shared" si="56"/>
        <v>0</v>
      </c>
      <c r="O159" s="23">
        <f t="shared" si="46"/>
        <v>0</v>
      </c>
      <c r="Q159" s="23">
        <f t="shared" si="47"/>
        <v>0</v>
      </c>
      <c r="R159" s="23">
        <f t="shared" si="48"/>
        <v>0</v>
      </c>
      <c r="S159" s="23">
        <f t="shared" si="49"/>
        <v>0</v>
      </c>
      <c r="T159" s="23">
        <f t="shared" si="50"/>
        <v>0</v>
      </c>
      <c r="V159" s="23">
        <f t="shared" si="51"/>
        <v>0</v>
      </c>
    </row>
    <row r="160" spans="1:22" x14ac:dyDescent="0.25">
      <c r="A160" s="18" t="s">
        <v>44</v>
      </c>
      <c r="B160" s="23">
        <f t="shared" ref="B160:M160" si="57">+B90-B20</f>
        <v>0</v>
      </c>
      <c r="C160" s="23">
        <f t="shared" si="57"/>
        <v>0</v>
      </c>
      <c r="D160" s="23">
        <f t="shared" si="57"/>
        <v>0</v>
      </c>
      <c r="E160" s="23">
        <f t="shared" si="57"/>
        <v>0</v>
      </c>
      <c r="F160" s="23">
        <f t="shared" si="57"/>
        <v>0</v>
      </c>
      <c r="G160" s="23">
        <f t="shared" si="57"/>
        <v>0</v>
      </c>
      <c r="H160" s="23">
        <f t="shared" si="57"/>
        <v>0</v>
      </c>
      <c r="I160" s="23">
        <f t="shared" si="57"/>
        <v>0</v>
      </c>
      <c r="J160" s="23">
        <f t="shared" si="57"/>
        <v>0</v>
      </c>
      <c r="K160" s="23">
        <f t="shared" si="57"/>
        <v>0</v>
      </c>
      <c r="L160" s="23">
        <f t="shared" si="57"/>
        <v>0</v>
      </c>
      <c r="M160" s="23">
        <f t="shared" si="57"/>
        <v>0</v>
      </c>
      <c r="O160" s="23">
        <f>SUM(B160:M160)</f>
        <v>0</v>
      </c>
      <c r="Q160" s="23">
        <f t="shared" si="47"/>
        <v>0</v>
      </c>
      <c r="R160" s="23">
        <f t="shared" si="48"/>
        <v>0</v>
      </c>
      <c r="S160" s="23">
        <f t="shared" si="49"/>
        <v>0</v>
      </c>
      <c r="T160" s="23">
        <f t="shared" si="50"/>
        <v>0</v>
      </c>
      <c r="V160" s="23">
        <f t="shared" si="51"/>
        <v>0</v>
      </c>
    </row>
    <row r="161" spans="1:22" x14ac:dyDescent="0.25">
      <c r="A161" s="18" t="s">
        <v>86</v>
      </c>
      <c r="B161" s="23">
        <f t="shared" ref="B161:M161" si="58">+B91-B21</f>
        <v>0</v>
      </c>
      <c r="C161" s="23">
        <f t="shared" si="58"/>
        <v>0</v>
      </c>
      <c r="D161" s="23">
        <f t="shared" si="58"/>
        <v>0</v>
      </c>
      <c r="E161" s="23">
        <f t="shared" si="58"/>
        <v>0</v>
      </c>
      <c r="F161" s="23">
        <f t="shared" si="58"/>
        <v>0</v>
      </c>
      <c r="G161" s="23">
        <f t="shared" si="58"/>
        <v>0</v>
      </c>
      <c r="H161" s="23">
        <f t="shared" si="58"/>
        <v>0</v>
      </c>
      <c r="I161" s="23">
        <f t="shared" si="58"/>
        <v>0</v>
      </c>
      <c r="J161" s="23">
        <f t="shared" si="58"/>
        <v>0</v>
      </c>
      <c r="K161" s="23">
        <f t="shared" si="58"/>
        <v>0</v>
      </c>
      <c r="L161" s="23">
        <f t="shared" si="58"/>
        <v>0</v>
      </c>
      <c r="M161" s="23">
        <f t="shared" si="58"/>
        <v>0</v>
      </c>
      <c r="O161" s="23">
        <f t="shared" si="46"/>
        <v>0</v>
      </c>
      <c r="Q161" s="23">
        <f t="shared" si="47"/>
        <v>0</v>
      </c>
      <c r="R161" s="23">
        <f t="shared" si="48"/>
        <v>0</v>
      </c>
      <c r="S161" s="23">
        <f t="shared" si="49"/>
        <v>0</v>
      </c>
      <c r="T161" s="23">
        <f t="shared" si="50"/>
        <v>0</v>
      </c>
      <c r="V161" s="23">
        <f t="shared" si="51"/>
        <v>0</v>
      </c>
    </row>
    <row r="162" spans="1:22" x14ac:dyDescent="0.25">
      <c r="A162" s="18" t="s">
        <v>87</v>
      </c>
      <c r="B162" s="23">
        <f t="shared" ref="B162:M162" si="59">+B92-B22</f>
        <v>0</v>
      </c>
      <c r="C162" s="23">
        <f t="shared" si="59"/>
        <v>0</v>
      </c>
      <c r="D162" s="23">
        <f t="shared" si="59"/>
        <v>0</v>
      </c>
      <c r="E162" s="23">
        <f t="shared" si="59"/>
        <v>0</v>
      </c>
      <c r="F162" s="23">
        <f t="shared" si="59"/>
        <v>0</v>
      </c>
      <c r="G162" s="23">
        <f t="shared" si="59"/>
        <v>0</v>
      </c>
      <c r="H162" s="23">
        <f t="shared" si="59"/>
        <v>0</v>
      </c>
      <c r="I162" s="23">
        <f t="shared" si="59"/>
        <v>0</v>
      </c>
      <c r="J162" s="23">
        <f t="shared" si="59"/>
        <v>0</v>
      </c>
      <c r="K162" s="23">
        <f t="shared" si="59"/>
        <v>0</v>
      </c>
      <c r="L162" s="23">
        <f t="shared" si="59"/>
        <v>0</v>
      </c>
      <c r="M162" s="23">
        <f t="shared" si="59"/>
        <v>0</v>
      </c>
      <c r="O162" s="23">
        <f t="shared" si="46"/>
        <v>0</v>
      </c>
      <c r="Q162" s="23">
        <f t="shared" si="47"/>
        <v>0</v>
      </c>
      <c r="R162" s="23">
        <f t="shared" si="48"/>
        <v>0</v>
      </c>
      <c r="S162" s="23">
        <f t="shared" si="49"/>
        <v>0</v>
      </c>
      <c r="T162" s="23">
        <f t="shared" si="50"/>
        <v>0</v>
      </c>
      <c r="V162" s="23">
        <f t="shared" si="51"/>
        <v>0</v>
      </c>
    </row>
    <row r="163" spans="1:22" x14ac:dyDescent="0.25">
      <c r="A163" s="18" t="s">
        <v>45</v>
      </c>
      <c r="B163" s="23">
        <f t="shared" ref="B163:M163" si="60">+B93-B23</f>
        <v>0</v>
      </c>
      <c r="C163" s="23">
        <f t="shared" si="60"/>
        <v>0</v>
      </c>
      <c r="D163" s="23">
        <f t="shared" si="60"/>
        <v>0</v>
      </c>
      <c r="E163" s="23">
        <f t="shared" si="60"/>
        <v>0</v>
      </c>
      <c r="F163" s="23">
        <f t="shared" si="60"/>
        <v>0</v>
      </c>
      <c r="G163" s="23">
        <f t="shared" si="60"/>
        <v>0</v>
      </c>
      <c r="H163" s="23">
        <f t="shared" si="60"/>
        <v>0</v>
      </c>
      <c r="I163" s="23">
        <f t="shared" si="60"/>
        <v>0</v>
      </c>
      <c r="J163" s="23">
        <f t="shared" si="60"/>
        <v>0</v>
      </c>
      <c r="K163" s="23">
        <f t="shared" si="60"/>
        <v>0</v>
      </c>
      <c r="L163" s="23">
        <f t="shared" si="60"/>
        <v>0</v>
      </c>
      <c r="M163" s="23">
        <f t="shared" si="60"/>
        <v>0</v>
      </c>
      <c r="O163" s="23">
        <f t="shared" si="46"/>
        <v>0</v>
      </c>
      <c r="Q163" s="23">
        <f t="shared" si="47"/>
        <v>0</v>
      </c>
      <c r="R163" s="23">
        <f t="shared" si="48"/>
        <v>0</v>
      </c>
      <c r="S163" s="23">
        <f t="shared" si="49"/>
        <v>0</v>
      </c>
      <c r="T163" s="23">
        <f t="shared" si="50"/>
        <v>0</v>
      </c>
      <c r="V163" s="23">
        <f t="shared" si="51"/>
        <v>0</v>
      </c>
    </row>
    <row r="164" spans="1:22" x14ac:dyDescent="0.25">
      <c r="A164" s="18" t="s">
        <v>88</v>
      </c>
      <c r="B164" s="23">
        <f t="shared" ref="B164:M164" si="61">+B94-B24</f>
        <v>0</v>
      </c>
      <c r="C164" s="23">
        <f t="shared" si="61"/>
        <v>0</v>
      </c>
      <c r="D164" s="23">
        <f t="shared" si="61"/>
        <v>0</v>
      </c>
      <c r="E164" s="23">
        <f t="shared" si="61"/>
        <v>0</v>
      </c>
      <c r="F164" s="23">
        <f t="shared" si="61"/>
        <v>0</v>
      </c>
      <c r="G164" s="23">
        <f t="shared" si="61"/>
        <v>0</v>
      </c>
      <c r="H164" s="23">
        <f t="shared" si="61"/>
        <v>0</v>
      </c>
      <c r="I164" s="23">
        <f t="shared" si="61"/>
        <v>0</v>
      </c>
      <c r="J164" s="23">
        <f t="shared" si="61"/>
        <v>0</v>
      </c>
      <c r="K164" s="23">
        <f t="shared" si="61"/>
        <v>0</v>
      </c>
      <c r="L164" s="23">
        <f t="shared" si="61"/>
        <v>0</v>
      </c>
      <c r="M164" s="23">
        <f t="shared" si="61"/>
        <v>0</v>
      </c>
      <c r="O164" s="23">
        <f t="shared" si="46"/>
        <v>0</v>
      </c>
      <c r="Q164" s="23">
        <f t="shared" si="47"/>
        <v>0</v>
      </c>
      <c r="R164" s="23">
        <f t="shared" si="48"/>
        <v>0</v>
      </c>
      <c r="S164" s="23">
        <f t="shared" si="49"/>
        <v>0</v>
      </c>
      <c r="T164" s="23">
        <f t="shared" si="50"/>
        <v>0</v>
      </c>
      <c r="V164" s="23">
        <f t="shared" si="51"/>
        <v>0</v>
      </c>
    </row>
    <row r="165" spans="1:22" x14ac:dyDescent="0.25">
      <c r="A165" s="18" t="s">
        <v>89</v>
      </c>
      <c r="B165" s="23">
        <f t="shared" ref="B165:M165" si="62">+B95-B25</f>
        <v>0</v>
      </c>
      <c r="C165" s="23">
        <f t="shared" si="62"/>
        <v>0</v>
      </c>
      <c r="D165" s="23">
        <f t="shared" si="62"/>
        <v>0</v>
      </c>
      <c r="E165" s="23">
        <f t="shared" si="62"/>
        <v>0</v>
      </c>
      <c r="F165" s="23">
        <f t="shared" si="62"/>
        <v>0</v>
      </c>
      <c r="G165" s="23">
        <f t="shared" si="62"/>
        <v>0</v>
      </c>
      <c r="H165" s="23">
        <f t="shared" si="62"/>
        <v>0</v>
      </c>
      <c r="I165" s="23">
        <f t="shared" si="62"/>
        <v>0</v>
      </c>
      <c r="J165" s="23">
        <f t="shared" si="62"/>
        <v>0</v>
      </c>
      <c r="K165" s="23">
        <f t="shared" si="62"/>
        <v>0</v>
      </c>
      <c r="L165" s="23">
        <f t="shared" si="62"/>
        <v>0</v>
      </c>
      <c r="M165" s="23">
        <f t="shared" si="62"/>
        <v>0</v>
      </c>
      <c r="O165" s="23">
        <f t="shared" si="46"/>
        <v>0</v>
      </c>
      <c r="Q165" s="23">
        <f t="shared" si="47"/>
        <v>0</v>
      </c>
      <c r="R165" s="23">
        <f t="shared" si="48"/>
        <v>0</v>
      </c>
      <c r="S165" s="23">
        <f t="shared" si="49"/>
        <v>0</v>
      </c>
      <c r="T165" s="23">
        <f t="shared" si="50"/>
        <v>0</v>
      </c>
      <c r="V165" s="23">
        <f t="shared" si="51"/>
        <v>0</v>
      </c>
    </row>
    <row r="166" spans="1:22" x14ac:dyDescent="0.25">
      <c r="A166" s="18" t="s">
        <v>90</v>
      </c>
      <c r="B166" s="23">
        <f t="shared" ref="B166:M166" si="63">+B96-B26</f>
        <v>0</v>
      </c>
      <c r="C166" s="23">
        <f t="shared" si="63"/>
        <v>0</v>
      </c>
      <c r="D166" s="23">
        <f t="shared" si="63"/>
        <v>0</v>
      </c>
      <c r="E166" s="23">
        <f t="shared" si="63"/>
        <v>0</v>
      </c>
      <c r="F166" s="23">
        <f t="shared" si="63"/>
        <v>0</v>
      </c>
      <c r="G166" s="23">
        <f t="shared" si="63"/>
        <v>0</v>
      </c>
      <c r="H166" s="23">
        <f t="shared" si="63"/>
        <v>0</v>
      </c>
      <c r="I166" s="23">
        <f t="shared" si="63"/>
        <v>0</v>
      </c>
      <c r="J166" s="23">
        <f t="shared" si="63"/>
        <v>0</v>
      </c>
      <c r="K166" s="23">
        <f t="shared" si="63"/>
        <v>0</v>
      </c>
      <c r="L166" s="23">
        <f t="shared" si="63"/>
        <v>0</v>
      </c>
      <c r="M166" s="23">
        <f t="shared" si="63"/>
        <v>0</v>
      </c>
      <c r="O166" s="23">
        <f t="shared" si="46"/>
        <v>0</v>
      </c>
      <c r="Q166" s="23">
        <f t="shared" si="47"/>
        <v>0</v>
      </c>
      <c r="R166" s="23">
        <f t="shared" si="48"/>
        <v>0</v>
      </c>
      <c r="S166" s="23">
        <f t="shared" si="49"/>
        <v>0</v>
      </c>
      <c r="T166" s="23">
        <f t="shared" si="50"/>
        <v>0</v>
      </c>
      <c r="V166" s="23">
        <f t="shared" si="51"/>
        <v>0</v>
      </c>
    </row>
    <row r="167" spans="1:22" x14ac:dyDescent="0.25">
      <c r="A167" s="18" t="s">
        <v>46</v>
      </c>
      <c r="B167" s="23">
        <f t="shared" ref="B167:M167" si="64">+B97-B27</f>
        <v>0</v>
      </c>
      <c r="C167" s="23">
        <f t="shared" si="64"/>
        <v>0</v>
      </c>
      <c r="D167" s="23">
        <f t="shared" si="64"/>
        <v>0</v>
      </c>
      <c r="E167" s="23">
        <f t="shared" si="64"/>
        <v>0</v>
      </c>
      <c r="F167" s="23">
        <f t="shared" si="64"/>
        <v>0</v>
      </c>
      <c r="G167" s="23">
        <f t="shared" si="64"/>
        <v>0</v>
      </c>
      <c r="H167" s="23">
        <f t="shared" si="64"/>
        <v>0</v>
      </c>
      <c r="I167" s="23">
        <f t="shared" si="64"/>
        <v>0</v>
      </c>
      <c r="J167" s="23">
        <f t="shared" si="64"/>
        <v>0</v>
      </c>
      <c r="K167" s="23">
        <f t="shared" si="64"/>
        <v>0</v>
      </c>
      <c r="L167" s="23">
        <f t="shared" si="64"/>
        <v>0</v>
      </c>
      <c r="M167" s="23">
        <f t="shared" si="64"/>
        <v>0</v>
      </c>
      <c r="O167" s="23">
        <f>SUM(B167:M167)</f>
        <v>0</v>
      </c>
      <c r="Q167" s="23">
        <f t="shared" si="47"/>
        <v>0</v>
      </c>
      <c r="R167" s="23">
        <f t="shared" si="48"/>
        <v>0</v>
      </c>
      <c r="S167" s="23">
        <f t="shared" si="49"/>
        <v>0</v>
      </c>
      <c r="T167" s="23">
        <f t="shared" si="50"/>
        <v>0</v>
      </c>
      <c r="V167" s="23">
        <f t="shared" si="51"/>
        <v>0</v>
      </c>
    </row>
    <row r="168" spans="1:22" x14ac:dyDescent="0.25">
      <c r="A168" s="18" t="s">
        <v>47</v>
      </c>
      <c r="B168" s="23">
        <f t="shared" ref="B168:M168" si="65">+B98-B28</f>
        <v>0</v>
      </c>
      <c r="C168" s="23">
        <f t="shared" si="65"/>
        <v>0</v>
      </c>
      <c r="D168" s="23">
        <f t="shared" si="65"/>
        <v>0</v>
      </c>
      <c r="E168" s="23">
        <f t="shared" si="65"/>
        <v>0</v>
      </c>
      <c r="F168" s="23">
        <f t="shared" si="65"/>
        <v>0</v>
      </c>
      <c r="G168" s="23">
        <f t="shared" si="65"/>
        <v>0</v>
      </c>
      <c r="H168" s="23">
        <f t="shared" si="65"/>
        <v>0</v>
      </c>
      <c r="I168" s="23">
        <f t="shared" si="65"/>
        <v>0</v>
      </c>
      <c r="J168" s="23">
        <f t="shared" si="65"/>
        <v>0</v>
      </c>
      <c r="K168" s="23">
        <f t="shared" si="65"/>
        <v>0</v>
      </c>
      <c r="L168" s="23">
        <f t="shared" si="65"/>
        <v>0</v>
      </c>
      <c r="M168" s="23">
        <f t="shared" si="65"/>
        <v>0</v>
      </c>
      <c r="O168" s="23">
        <f t="shared" si="46"/>
        <v>0</v>
      </c>
      <c r="Q168" s="23">
        <f t="shared" si="47"/>
        <v>0</v>
      </c>
      <c r="R168" s="23">
        <f t="shared" si="48"/>
        <v>0</v>
      </c>
      <c r="S168" s="23">
        <f t="shared" si="49"/>
        <v>0</v>
      </c>
      <c r="T168" s="23">
        <f t="shared" si="50"/>
        <v>0</v>
      </c>
      <c r="V168" s="23">
        <f t="shared" si="51"/>
        <v>0</v>
      </c>
    </row>
    <row r="169" spans="1:22" x14ac:dyDescent="0.25">
      <c r="A169" s="18" t="s">
        <v>91</v>
      </c>
      <c r="B169" s="23">
        <f t="shared" ref="B169:M169" si="66">+B99-B29</f>
        <v>0</v>
      </c>
      <c r="C169" s="23">
        <f t="shared" si="66"/>
        <v>0</v>
      </c>
      <c r="D169" s="23">
        <f t="shared" si="66"/>
        <v>0</v>
      </c>
      <c r="E169" s="23">
        <f t="shared" si="66"/>
        <v>0</v>
      </c>
      <c r="F169" s="23">
        <f t="shared" si="66"/>
        <v>0</v>
      </c>
      <c r="G169" s="23">
        <f t="shared" si="66"/>
        <v>0</v>
      </c>
      <c r="H169" s="23">
        <f t="shared" si="66"/>
        <v>0</v>
      </c>
      <c r="I169" s="23">
        <f t="shared" si="66"/>
        <v>0</v>
      </c>
      <c r="J169" s="23">
        <f t="shared" si="66"/>
        <v>0</v>
      </c>
      <c r="K169" s="23">
        <f t="shared" si="66"/>
        <v>0</v>
      </c>
      <c r="L169" s="23">
        <f t="shared" si="66"/>
        <v>0</v>
      </c>
      <c r="M169" s="23">
        <f t="shared" si="66"/>
        <v>0</v>
      </c>
      <c r="O169" s="23">
        <f t="shared" si="46"/>
        <v>0</v>
      </c>
      <c r="Q169" s="23">
        <f t="shared" si="47"/>
        <v>0</v>
      </c>
      <c r="R169" s="23">
        <f t="shared" si="48"/>
        <v>0</v>
      </c>
      <c r="S169" s="23">
        <f t="shared" si="49"/>
        <v>0</v>
      </c>
      <c r="T169" s="23">
        <f t="shared" si="50"/>
        <v>0</v>
      </c>
      <c r="V169" s="23">
        <f t="shared" si="51"/>
        <v>0</v>
      </c>
    </row>
    <row r="170" spans="1:22" x14ac:dyDescent="0.25">
      <c r="A170" s="18" t="s">
        <v>48</v>
      </c>
      <c r="B170" s="23">
        <f t="shared" ref="B170:M170" si="67">+B100-B30</f>
        <v>0</v>
      </c>
      <c r="C170" s="23">
        <f t="shared" si="67"/>
        <v>0</v>
      </c>
      <c r="D170" s="23">
        <f t="shared" si="67"/>
        <v>0</v>
      </c>
      <c r="E170" s="23">
        <f t="shared" si="67"/>
        <v>0</v>
      </c>
      <c r="F170" s="23">
        <f t="shared" si="67"/>
        <v>0</v>
      </c>
      <c r="G170" s="23">
        <f t="shared" si="67"/>
        <v>0</v>
      </c>
      <c r="H170" s="23">
        <f t="shared" si="67"/>
        <v>0</v>
      </c>
      <c r="I170" s="23">
        <f t="shared" si="67"/>
        <v>0</v>
      </c>
      <c r="J170" s="23">
        <f t="shared" si="67"/>
        <v>0</v>
      </c>
      <c r="K170" s="23">
        <f t="shared" si="67"/>
        <v>0</v>
      </c>
      <c r="L170" s="23">
        <f t="shared" si="67"/>
        <v>0</v>
      </c>
      <c r="M170" s="23">
        <f t="shared" si="67"/>
        <v>0</v>
      </c>
      <c r="O170" s="23">
        <f t="shared" si="46"/>
        <v>0</v>
      </c>
      <c r="Q170" s="23">
        <f t="shared" si="47"/>
        <v>0</v>
      </c>
      <c r="R170" s="23">
        <f t="shared" si="48"/>
        <v>0</v>
      </c>
      <c r="S170" s="23">
        <f t="shared" si="49"/>
        <v>0</v>
      </c>
      <c r="T170" s="23">
        <f t="shared" si="50"/>
        <v>0</v>
      </c>
      <c r="V170" s="23">
        <f t="shared" si="51"/>
        <v>0</v>
      </c>
    </row>
    <row r="171" spans="1:22" x14ac:dyDescent="0.25">
      <c r="A171" s="18" t="s">
        <v>49</v>
      </c>
      <c r="B171" s="23">
        <f t="shared" ref="B171:M171" si="68">+B101-B31</f>
        <v>0</v>
      </c>
      <c r="C171" s="23">
        <f t="shared" si="68"/>
        <v>0</v>
      </c>
      <c r="D171" s="23">
        <f t="shared" si="68"/>
        <v>0</v>
      </c>
      <c r="E171" s="23">
        <f t="shared" si="68"/>
        <v>0</v>
      </c>
      <c r="F171" s="23">
        <f t="shared" si="68"/>
        <v>0</v>
      </c>
      <c r="G171" s="23">
        <f t="shared" si="68"/>
        <v>0</v>
      </c>
      <c r="H171" s="23">
        <f t="shared" si="68"/>
        <v>0</v>
      </c>
      <c r="I171" s="23">
        <f t="shared" si="68"/>
        <v>0</v>
      </c>
      <c r="J171" s="23">
        <f t="shared" si="68"/>
        <v>0</v>
      </c>
      <c r="K171" s="23">
        <f t="shared" si="68"/>
        <v>0</v>
      </c>
      <c r="L171" s="23">
        <f t="shared" si="68"/>
        <v>0</v>
      </c>
      <c r="M171" s="23">
        <f t="shared" si="68"/>
        <v>0</v>
      </c>
      <c r="O171" s="23">
        <f t="shared" si="46"/>
        <v>0</v>
      </c>
      <c r="Q171" s="23">
        <f t="shared" si="47"/>
        <v>0</v>
      </c>
      <c r="R171" s="23">
        <f t="shared" si="48"/>
        <v>0</v>
      </c>
      <c r="S171" s="23">
        <f t="shared" si="49"/>
        <v>0</v>
      </c>
      <c r="T171" s="23">
        <f t="shared" si="50"/>
        <v>0</v>
      </c>
      <c r="V171" s="23">
        <f t="shared" si="51"/>
        <v>0</v>
      </c>
    </row>
    <row r="172" spans="1:22" x14ac:dyDescent="0.25">
      <c r="A172" s="18" t="s">
        <v>50</v>
      </c>
      <c r="B172" s="23">
        <f t="shared" ref="B172:M172" si="69">+B102-B32</f>
        <v>0</v>
      </c>
      <c r="C172" s="23">
        <f t="shared" si="69"/>
        <v>0</v>
      </c>
      <c r="D172" s="23">
        <f t="shared" si="69"/>
        <v>0</v>
      </c>
      <c r="E172" s="23">
        <f t="shared" si="69"/>
        <v>0</v>
      </c>
      <c r="F172" s="23">
        <f t="shared" si="69"/>
        <v>0</v>
      </c>
      <c r="G172" s="23">
        <f t="shared" si="69"/>
        <v>0</v>
      </c>
      <c r="H172" s="23">
        <f t="shared" si="69"/>
        <v>0</v>
      </c>
      <c r="I172" s="23">
        <f t="shared" si="69"/>
        <v>0</v>
      </c>
      <c r="J172" s="23">
        <f t="shared" si="69"/>
        <v>0</v>
      </c>
      <c r="K172" s="23">
        <f t="shared" si="69"/>
        <v>0</v>
      </c>
      <c r="L172" s="23">
        <f t="shared" si="69"/>
        <v>0</v>
      </c>
      <c r="M172" s="23">
        <f t="shared" si="69"/>
        <v>0</v>
      </c>
      <c r="O172" s="23">
        <f t="shared" si="46"/>
        <v>0</v>
      </c>
      <c r="Q172" s="23">
        <f t="shared" si="47"/>
        <v>0</v>
      </c>
      <c r="R172" s="23">
        <f t="shared" si="48"/>
        <v>0</v>
      </c>
      <c r="S172" s="23">
        <f t="shared" si="49"/>
        <v>0</v>
      </c>
      <c r="T172" s="23">
        <f t="shared" si="50"/>
        <v>0</v>
      </c>
      <c r="V172" s="23">
        <f t="shared" si="51"/>
        <v>0</v>
      </c>
    </row>
    <row r="173" spans="1:22" x14ac:dyDescent="0.25">
      <c r="A173" s="18" t="s">
        <v>43</v>
      </c>
      <c r="B173" s="23">
        <f t="shared" ref="B173:M173" si="70">+B103-B33</f>
        <v>0</v>
      </c>
      <c r="C173" s="23">
        <f t="shared" si="70"/>
        <v>0</v>
      </c>
      <c r="D173" s="23">
        <f t="shared" si="70"/>
        <v>0</v>
      </c>
      <c r="E173" s="23">
        <f t="shared" si="70"/>
        <v>0</v>
      </c>
      <c r="F173" s="23">
        <f t="shared" si="70"/>
        <v>0</v>
      </c>
      <c r="G173" s="23">
        <f t="shared" si="70"/>
        <v>0</v>
      </c>
      <c r="H173" s="23">
        <f t="shared" si="70"/>
        <v>0</v>
      </c>
      <c r="I173" s="23">
        <f t="shared" si="70"/>
        <v>0</v>
      </c>
      <c r="J173" s="23">
        <f t="shared" si="70"/>
        <v>0</v>
      </c>
      <c r="K173" s="23">
        <f t="shared" si="70"/>
        <v>0</v>
      </c>
      <c r="L173" s="23">
        <f t="shared" si="70"/>
        <v>0</v>
      </c>
      <c r="M173" s="23">
        <f t="shared" si="70"/>
        <v>0</v>
      </c>
      <c r="O173" s="23">
        <f t="shared" si="46"/>
        <v>0</v>
      </c>
      <c r="Q173" s="23">
        <f t="shared" si="47"/>
        <v>0</v>
      </c>
      <c r="R173" s="23">
        <f t="shared" si="48"/>
        <v>0</v>
      </c>
      <c r="S173" s="23">
        <f t="shared" si="49"/>
        <v>0</v>
      </c>
      <c r="T173" s="23">
        <f t="shared" si="50"/>
        <v>0</v>
      </c>
      <c r="V173" s="23">
        <f t="shared" si="51"/>
        <v>0</v>
      </c>
    </row>
    <row r="174" spans="1:22" x14ac:dyDescent="0.25">
      <c r="A174" s="18" t="s">
        <v>51</v>
      </c>
      <c r="B174" s="23">
        <f t="shared" ref="B174:M174" si="71">+B104-B34</f>
        <v>0</v>
      </c>
      <c r="C174" s="23">
        <f t="shared" si="71"/>
        <v>0</v>
      </c>
      <c r="D174" s="23">
        <f t="shared" si="71"/>
        <v>0</v>
      </c>
      <c r="E174" s="23">
        <f t="shared" si="71"/>
        <v>0</v>
      </c>
      <c r="F174" s="23">
        <f t="shared" si="71"/>
        <v>0</v>
      </c>
      <c r="G174" s="23">
        <f t="shared" si="71"/>
        <v>0</v>
      </c>
      <c r="H174" s="23">
        <f t="shared" si="71"/>
        <v>0</v>
      </c>
      <c r="I174" s="23">
        <f t="shared" si="71"/>
        <v>0</v>
      </c>
      <c r="J174" s="23">
        <f t="shared" si="71"/>
        <v>0</v>
      </c>
      <c r="K174" s="23">
        <f t="shared" si="71"/>
        <v>0</v>
      </c>
      <c r="L174" s="23">
        <f t="shared" si="71"/>
        <v>0</v>
      </c>
      <c r="M174" s="23">
        <f t="shared" si="71"/>
        <v>0</v>
      </c>
      <c r="O174" s="23">
        <f>SUM(B174:M174)</f>
        <v>0</v>
      </c>
      <c r="Q174" s="23">
        <f t="shared" si="47"/>
        <v>0</v>
      </c>
      <c r="R174" s="23">
        <f t="shared" si="48"/>
        <v>0</v>
      </c>
      <c r="S174" s="23">
        <f t="shared" si="49"/>
        <v>0</v>
      </c>
      <c r="T174" s="23">
        <f t="shared" si="50"/>
        <v>0</v>
      </c>
      <c r="V174" s="23">
        <f t="shared" si="51"/>
        <v>0</v>
      </c>
    </row>
    <row r="175" spans="1:22" x14ac:dyDescent="0.25">
      <c r="A175" s="18" t="s">
        <v>2</v>
      </c>
      <c r="B175" s="23">
        <f t="shared" ref="B175:M175" si="72">+B105-B35</f>
        <v>0</v>
      </c>
      <c r="C175" s="23">
        <f t="shared" si="72"/>
        <v>0</v>
      </c>
      <c r="D175" s="23">
        <f t="shared" si="72"/>
        <v>0</v>
      </c>
      <c r="E175" s="23">
        <f t="shared" si="72"/>
        <v>0</v>
      </c>
      <c r="F175" s="23">
        <f t="shared" si="72"/>
        <v>0</v>
      </c>
      <c r="G175" s="23">
        <f t="shared" si="72"/>
        <v>0</v>
      </c>
      <c r="H175" s="23">
        <f t="shared" si="72"/>
        <v>0</v>
      </c>
      <c r="I175" s="23">
        <f t="shared" si="72"/>
        <v>0</v>
      </c>
      <c r="J175" s="23">
        <f t="shared" si="72"/>
        <v>0</v>
      </c>
      <c r="K175" s="23">
        <f t="shared" si="72"/>
        <v>0</v>
      </c>
      <c r="L175" s="23">
        <f t="shared" si="72"/>
        <v>0</v>
      </c>
      <c r="M175" s="23">
        <f t="shared" si="72"/>
        <v>0</v>
      </c>
      <c r="O175" s="23">
        <f t="shared" si="46"/>
        <v>0</v>
      </c>
      <c r="Q175" s="23">
        <f t="shared" si="47"/>
        <v>0</v>
      </c>
      <c r="R175" s="23">
        <f t="shared" si="48"/>
        <v>0</v>
      </c>
      <c r="S175" s="23">
        <f t="shared" si="49"/>
        <v>0</v>
      </c>
      <c r="T175" s="23">
        <f t="shared" si="50"/>
        <v>0</v>
      </c>
      <c r="V175" s="23">
        <f t="shared" si="51"/>
        <v>0</v>
      </c>
    </row>
    <row r="176" spans="1:22" x14ac:dyDescent="0.25">
      <c r="A176" s="18" t="s">
        <v>92</v>
      </c>
      <c r="B176" s="23">
        <f t="shared" ref="B176:M176" si="73">+B106-B36</f>
        <v>0</v>
      </c>
      <c r="C176" s="23">
        <f t="shared" si="73"/>
        <v>0</v>
      </c>
      <c r="D176" s="23">
        <f t="shared" si="73"/>
        <v>0</v>
      </c>
      <c r="E176" s="23">
        <f t="shared" si="73"/>
        <v>0</v>
      </c>
      <c r="F176" s="23">
        <f t="shared" si="73"/>
        <v>0</v>
      </c>
      <c r="G176" s="23">
        <f t="shared" si="73"/>
        <v>0</v>
      </c>
      <c r="H176" s="23">
        <f t="shared" si="73"/>
        <v>0</v>
      </c>
      <c r="I176" s="23">
        <f t="shared" si="73"/>
        <v>0</v>
      </c>
      <c r="J176" s="23">
        <f t="shared" si="73"/>
        <v>0</v>
      </c>
      <c r="K176" s="23">
        <f t="shared" si="73"/>
        <v>0</v>
      </c>
      <c r="L176" s="23">
        <f t="shared" si="73"/>
        <v>0</v>
      </c>
      <c r="M176" s="23">
        <f t="shared" si="73"/>
        <v>0</v>
      </c>
      <c r="O176" s="23">
        <f t="shared" si="46"/>
        <v>0</v>
      </c>
      <c r="Q176" s="23">
        <f t="shared" si="47"/>
        <v>0</v>
      </c>
      <c r="R176" s="23">
        <f t="shared" si="48"/>
        <v>0</v>
      </c>
      <c r="S176" s="23">
        <f t="shared" si="49"/>
        <v>0</v>
      </c>
      <c r="T176" s="23">
        <f t="shared" si="50"/>
        <v>0</v>
      </c>
      <c r="V176" s="23">
        <f t="shared" si="51"/>
        <v>0</v>
      </c>
    </row>
    <row r="177" spans="1:22" x14ac:dyDescent="0.25">
      <c r="A177" s="18" t="s">
        <v>52</v>
      </c>
      <c r="B177" s="23">
        <f t="shared" ref="B177:M177" si="74">+B107-B37</f>
        <v>0</v>
      </c>
      <c r="C177" s="23">
        <f t="shared" si="74"/>
        <v>0</v>
      </c>
      <c r="D177" s="23">
        <f t="shared" si="74"/>
        <v>0</v>
      </c>
      <c r="E177" s="23">
        <f t="shared" si="74"/>
        <v>0</v>
      </c>
      <c r="F177" s="23">
        <f t="shared" si="74"/>
        <v>0</v>
      </c>
      <c r="G177" s="23">
        <f t="shared" si="74"/>
        <v>0</v>
      </c>
      <c r="H177" s="23">
        <f t="shared" si="74"/>
        <v>0</v>
      </c>
      <c r="I177" s="23">
        <f t="shared" si="74"/>
        <v>0</v>
      </c>
      <c r="J177" s="23">
        <f t="shared" si="74"/>
        <v>0</v>
      </c>
      <c r="K177" s="23">
        <f t="shared" si="74"/>
        <v>0</v>
      </c>
      <c r="L177" s="23">
        <f t="shared" si="74"/>
        <v>0</v>
      </c>
      <c r="M177" s="23">
        <f t="shared" si="74"/>
        <v>0</v>
      </c>
      <c r="O177" s="23">
        <f t="shared" si="46"/>
        <v>0</v>
      </c>
      <c r="Q177" s="23">
        <f t="shared" si="47"/>
        <v>0</v>
      </c>
      <c r="R177" s="23">
        <f t="shared" si="48"/>
        <v>0</v>
      </c>
      <c r="S177" s="23">
        <f t="shared" si="49"/>
        <v>0</v>
      </c>
      <c r="T177" s="23">
        <f t="shared" si="50"/>
        <v>0</v>
      </c>
      <c r="V177" s="23">
        <f t="shared" si="51"/>
        <v>0</v>
      </c>
    </row>
    <row r="178" spans="1:22" x14ac:dyDescent="0.25">
      <c r="A178" s="18" t="s">
        <v>53</v>
      </c>
      <c r="B178" s="23">
        <f t="shared" ref="B178:M178" si="75">+B108-B38</f>
        <v>0</v>
      </c>
      <c r="C178" s="23">
        <f t="shared" si="75"/>
        <v>0</v>
      </c>
      <c r="D178" s="23">
        <f t="shared" si="75"/>
        <v>0</v>
      </c>
      <c r="E178" s="23">
        <f t="shared" si="75"/>
        <v>0</v>
      </c>
      <c r="F178" s="23">
        <f t="shared" si="75"/>
        <v>0</v>
      </c>
      <c r="G178" s="23">
        <f t="shared" si="75"/>
        <v>0</v>
      </c>
      <c r="H178" s="23">
        <f t="shared" si="75"/>
        <v>0</v>
      </c>
      <c r="I178" s="23">
        <f t="shared" si="75"/>
        <v>0</v>
      </c>
      <c r="J178" s="23">
        <f t="shared" si="75"/>
        <v>0</v>
      </c>
      <c r="K178" s="23">
        <f t="shared" si="75"/>
        <v>0</v>
      </c>
      <c r="L178" s="23">
        <f t="shared" si="75"/>
        <v>0</v>
      </c>
      <c r="M178" s="23">
        <f t="shared" si="75"/>
        <v>0</v>
      </c>
      <c r="O178" s="23">
        <f t="shared" si="46"/>
        <v>0</v>
      </c>
      <c r="Q178" s="23">
        <f t="shared" si="47"/>
        <v>0</v>
      </c>
      <c r="R178" s="23">
        <f t="shared" si="48"/>
        <v>0</v>
      </c>
      <c r="S178" s="23">
        <f t="shared" si="49"/>
        <v>0</v>
      </c>
      <c r="T178" s="23">
        <f t="shared" si="50"/>
        <v>0</v>
      </c>
      <c r="V178" s="23">
        <f t="shared" si="51"/>
        <v>0</v>
      </c>
    </row>
    <row r="179" spans="1:22" x14ac:dyDescent="0.25">
      <c r="A179" s="18" t="s">
        <v>93</v>
      </c>
      <c r="B179" s="23">
        <f t="shared" ref="B179:M179" si="76">+B109-B39</f>
        <v>0</v>
      </c>
      <c r="C179" s="23">
        <f t="shared" si="76"/>
        <v>0</v>
      </c>
      <c r="D179" s="23">
        <f t="shared" si="76"/>
        <v>0</v>
      </c>
      <c r="E179" s="23">
        <f t="shared" si="76"/>
        <v>0</v>
      </c>
      <c r="F179" s="23">
        <f t="shared" si="76"/>
        <v>0</v>
      </c>
      <c r="G179" s="23">
        <f t="shared" si="76"/>
        <v>0</v>
      </c>
      <c r="H179" s="23">
        <f t="shared" si="76"/>
        <v>0</v>
      </c>
      <c r="I179" s="23">
        <f t="shared" si="76"/>
        <v>0</v>
      </c>
      <c r="J179" s="23">
        <f t="shared" si="76"/>
        <v>0</v>
      </c>
      <c r="K179" s="23">
        <f t="shared" si="76"/>
        <v>0</v>
      </c>
      <c r="L179" s="23">
        <f t="shared" si="76"/>
        <v>0</v>
      </c>
      <c r="M179" s="23">
        <f t="shared" si="76"/>
        <v>0</v>
      </c>
      <c r="O179" s="23">
        <f t="shared" si="46"/>
        <v>0</v>
      </c>
      <c r="Q179" s="23">
        <f t="shared" si="47"/>
        <v>0</v>
      </c>
      <c r="R179" s="23">
        <f t="shared" si="48"/>
        <v>0</v>
      </c>
      <c r="S179" s="23">
        <f t="shared" si="49"/>
        <v>0</v>
      </c>
      <c r="T179" s="23">
        <f t="shared" si="50"/>
        <v>0</v>
      </c>
      <c r="V179" s="23">
        <f t="shared" si="51"/>
        <v>0</v>
      </c>
    </row>
    <row r="180" spans="1:22" x14ac:dyDescent="0.25">
      <c r="A180" s="18" t="s">
        <v>54</v>
      </c>
      <c r="B180" s="23">
        <f t="shared" ref="B180:M180" si="77">+B110-B40</f>
        <v>0</v>
      </c>
      <c r="C180" s="23">
        <f t="shared" si="77"/>
        <v>0</v>
      </c>
      <c r="D180" s="23">
        <f t="shared" si="77"/>
        <v>0</v>
      </c>
      <c r="E180" s="23">
        <f t="shared" si="77"/>
        <v>0</v>
      </c>
      <c r="F180" s="23">
        <f t="shared" si="77"/>
        <v>0</v>
      </c>
      <c r="G180" s="23">
        <f t="shared" si="77"/>
        <v>0</v>
      </c>
      <c r="H180" s="23">
        <f t="shared" si="77"/>
        <v>0</v>
      </c>
      <c r="I180" s="23">
        <f t="shared" si="77"/>
        <v>0</v>
      </c>
      <c r="J180" s="23">
        <f t="shared" si="77"/>
        <v>0</v>
      </c>
      <c r="K180" s="23">
        <f t="shared" si="77"/>
        <v>0</v>
      </c>
      <c r="L180" s="23">
        <f t="shared" si="77"/>
        <v>0</v>
      </c>
      <c r="M180" s="23">
        <f t="shared" si="77"/>
        <v>0</v>
      </c>
      <c r="O180" s="23">
        <f t="shared" si="46"/>
        <v>0</v>
      </c>
      <c r="Q180" s="23">
        <f t="shared" si="47"/>
        <v>0</v>
      </c>
      <c r="R180" s="23">
        <f t="shared" si="48"/>
        <v>0</v>
      </c>
      <c r="S180" s="23">
        <f t="shared" si="49"/>
        <v>0</v>
      </c>
      <c r="T180" s="23">
        <f t="shared" si="50"/>
        <v>0</v>
      </c>
      <c r="V180" s="23">
        <f t="shared" si="51"/>
        <v>0</v>
      </c>
    </row>
    <row r="181" spans="1:22" x14ac:dyDescent="0.25">
      <c r="A181" s="18"/>
    </row>
    <row r="182" spans="1:22" x14ac:dyDescent="0.25">
      <c r="A182" s="19" t="s">
        <v>28</v>
      </c>
      <c r="B182" s="27">
        <f t="shared" ref="B182:M182" si="78">SUM(B153:B180)</f>
        <v>0</v>
      </c>
      <c r="C182" s="27">
        <f t="shared" si="78"/>
        <v>0</v>
      </c>
      <c r="D182" s="27">
        <f t="shared" si="78"/>
        <v>0</v>
      </c>
      <c r="E182" s="27">
        <f t="shared" si="78"/>
        <v>0</v>
      </c>
      <c r="F182" s="27">
        <f t="shared" si="78"/>
        <v>0</v>
      </c>
      <c r="G182" s="27">
        <f t="shared" si="78"/>
        <v>0</v>
      </c>
      <c r="H182" s="27">
        <f t="shared" si="78"/>
        <v>0</v>
      </c>
      <c r="I182" s="27">
        <f t="shared" si="78"/>
        <v>0</v>
      </c>
      <c r="J182" s="27">
        <f t="shared" si="78"/>
        <v>0</v>
      </c>
      <c r="K182" s="27">
        <f t="shared" si="78"/>
        <v>0</v>
      </c>
      <c r="L182" s="27">
        <f t="shared" si="78"/>
        <v>0</v>
      </c>
      <c r="M182" s="27">
        <f t="shared" si="78"/>
        <v>0</v>
      </c>
      <c r="O182" s="27">
        <f>SUM(O153:O180)</f>
        <v>0</v>
      </c>
      <c r="Q182" s="27">
        <f>SUM(B182:D182)</f>
        <v>0</v>
      </c>
      <c r="R182" s="27">
        <f>SUM(E182:G182)</f>
        <v>0</v>
      </c>
      <c r="S182" s="27">
        <f>SUM(H182:J182)</f>
        <v>0</v>
      </c>
      <c r="T182" s="27">
        <f>SUM(K182:M182)</f>
        <v>0</v>
      </c>
      <c r="V182" s="27">
        <f>SUM(Q182:U182)</f>
        <v>0</v>
      </c>
    </row>
    <row r="183" spans="1:22" x14ac:dyDescent="0.25">
      <c r="A183" s="19"/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O183" s="26"/>
      <c r="Q183" s="26"/>
      <c r="R183" s="26"/>
      <c r="S183" s="26"/>
      <c r="T183" s="26"/>
      <c r="V183" s="26"/>
    </row>
    <row r="184" spans="1:22" x14ac:dyDescent="0.25">
      <c r="A184" s="17" t="s">
        <v>29</v>
      </c>
      <c r="B184" s="25">
        <f t="shared" ref="B184:M184" si="79">+B114-B44</f>
        <v>0</v>
      </c>
      <c r="C184" s="25">
        <f t="shared" si="79"/>
        <v>0</v>
      </c>
      <c r="D184" s="25">
        <f t="shared" si="79"/>
        <v>0</v>
      </c>
      <c r="E184" s="25">
        <f t="shared" si="79"/>
        <v>0</v>
      </c>
      <c r="F184" s="25">
        <f t="shared" si="79"/>
        <v>0</v>
      </c>
      <c r="G184" s="25">
        <f t="shared" si="79"/>
        <v>-11904.761904761905</v>
      </c>
      <c r="H184" s="25">
        <f t="shared" si="79"/>
        <v>-11904.761904761905</v>
      </c>
      <c r="I184" s="25">
        <f t="shared" si="79"/>
        <v>-11904.761904761905</v>
      </c>
      <c r="J184" s="25">
        <f t="shared" si="79"/>
        <v>-11904.761904761905</v>
      </c>
      <c r="K184" s="25">
        <f t="shared" si="79"/>
        <v>-11904.761904761905</v>
      </c>
      <c r="L184" s="25">
        <f t="shared" si="79"/>
        <v>-11904.761904761905</v>
      </c>
      <c r="M184" s="25">
        <f t="shared" si="79"/>
        <v>-11904.761904761905</v>
      </c>
      <c r="O184" s="25">
        <f>SUM(B184:M184)</f>
        <v>-83333.333333333343</v>
      </c>
      <c r="Q184" s="25">
        <f>SUM(B184:D184)</f>
        <v>0</v>
      </c>
      <c r="R184" s="25">
        <f>SUM(E184:G184)</f>
        <v>-11904.761904761905</v>
      </c>
      <c r="S184" s="25">
        <f>SUM(H184:J184)</f>
        <v>-35714.28571428571</v>
      </c>
      <c r="T184" s="25">
        <f>SUM(K184:M184)</f>
        <v>-35714.28571428571</v>
      </c>
      <c r="V184" s="25">
        <f>SUM(Q184:U184)</f>
        <v>-83333.333333333328</v>
      </c>
    </row>
    <row r="185" spans="1:22" x14ac:dyDescent="0.25">
      <c r="A185" s="17"/>
    </row>
    <row r="186" spans="1:22" x14ac:dyDescent="0.25">
      <c r="A186" s="17" t="s">
        <v>30</v>
      </c>
      <c r="B186" s="25">
        <f t="shared" ref="B186:M186" si="80">+B116-B46</f>
        <v>0</v>
      </c>
      <c r="C186" s="25">
        <f t="shared" si="80"/>
        <v>0</v>
      </c>
      <c r="D186" s="25">
        <f t="shared" si="80"/>
        <v>0</v>
      </c>
      <c r="E186" s="25">
        <f t="shared" si="80"/>
        <v>0</v>
      </c>
      <c r="F186" s="25">
        <f t="shared" si="80"/>
        <v>0</v>
      </c>
      <c r="G186" s="25">
        <f t="shared" si="80"/>
        <v>0</v>
      </c>
      <c r="H186" s="25">
        <f t="shared" si="80"/>
        <v>0</v>
      </c>
      <c r="I186" s="25">
        <f t="shared" si="80"/>
        <v>-1</v>
      </c>
      <c r="J186" s="25">
        <f t="shared" si="80"/>
        <v>0</v>
      </c>
      <c r="K186" s="25">
        <f t="shared" si="80"/>
        <v>0</v>
      </c>
      <c r="L186" s="25">
        <f t="shared" si="80"/>
        <v>0</v>
      </c>
      <c r="M186" s="25">
        <f t="shared" si="80"/>
        <v>1</v>
      </c>
      <c r="O186" s="25">
        <f>SUM(B186:M186)</f>
        <v>0</v>
      </c>
      <c r="Q186" s="25">
        <f>SUM(B186:D186)</f>
        <v>0</v>
      </c>
      <c r="R186" s="25">
        <f>SUM(E186:G186)</f>
        <v>0</v>
      </c>
      <c r="S186" s="25">
        <f>SUM(H186:J186)</f>
        <v>-1</v>
      </c>
      <c r="T186" s="25">
        <f>SUM(K186:M186)</f>
        <v>1</v>
      </c>
      <c r="V186" s="25">
        <f>SUM(Q186:U186)</f>
        <v>0</v>
      </c>
    </row>
    <row r="187" spans="1:22" x14ac:dyDescent="0.25">
      <c r="A187" s="17"/>
    </row>
    <row r="188" spans="1:22" ht="13.8" thickBot="1" x14ac:dyDescent="0.3">
      <c r="A188" s="4" t="s">
        <v>16</v>
      </c>
      <c r="B188" s="24">
        <f t="shared" ref="B188:M188" si="81">+B182+B184+B186</f>
        <v>0</v>
      </c>
      <c r="C188" s="24">
        <f t="shared" si="81"/>
        <v>0</v>
      </c>
      <c r="D188" s="24">
        <f t="shared" si="81"/>
        <v>0</v>
      </c>
      <c r="E188" s="24">
        <f t="shared" si="81"/>
        <v>0</v>
      </c>
      <c r="F188" s="24">
        <f t="shared" si="81"/>
        <v>0</v>
      </c>
      <c r="G188" s="24">
        <f t="shared" si="81"/>
        <v>-11904.761904761905</v>
      </c>
      <c r="H188" s="24">
        <f t="shared" si="81"/>
        <v>-11904.761904761905</v>
      </c>
      <c r="I188" s="24">
        <f t="shared" si="81"/>
        <v>-11905.761904761905</v>
      </c>
      <c r="J188" s="24">
        <f t="shared" si="81"/>
        <v>-11904.761904761905</v>
      </c>
      <c r="K188" s="24">
        <f t="shared" si="81"/>
        <v>-11904.761904761905</v>
      </c>
      <c r="L188" s="24">
        <f t="shared" si="81"/>
        <v>-11904.761904761905</v>
      </c>
      <c r="M188" s="24">
        <f t="shared" si="81"/>
        <v>-11903.761904761905</v>
      </c>
      <c r="O188" s="24">
        <f>+O182+O184+O186</f>
        <v>-83333.333333333343</v>
      </c>
      <c r="Q188" s="24">
        <f>+Q182+Q184+Q186</f>
        <v>0</v>
      </c>
      <c r="R188" s="24">
        <f>+R182+R184+R186</f>
        <v>-11904.761904761905</v>
      </c>
      <c r="S188" s="24">
        <f>+S182+S184+S186</f>
        <v>-35715.28571428571</v>
      </c>
      <c r="T188" s="24">
        <f>+T182+T184+T186</f>
        <v>-35713.28571428571</v>
      </c>
      <c r="V188" s="24">
        <f>+V182+V184+V186</f>
        <v>-83333.333333333328</v>
      </c>
    </row>
    <row r="189" spans="1:22" x14ac:dyDescent="0.25">
      <c r="A189" s="1"/>
    </row>
    <row r="190" spans="1:22" x14ac:dyDescent="0.25">
      <c r="A190" s="1" t="s">
        <v>11</v>
      </c>
    </row>
    <row r="191" spans="1:22" x14ac:dyDescent="0.25">
      <c r="A191" s="3" t="s">
        <v>0</v>
      </c>
      <c r="B191" s="23">
        <f t="shared" ref="B191:M191" si="82">+B121-B51</f>
        <v>0</v>
      </c>
      <c r="C191" s="23">
        <f t="shared" si="82"/>
        <v>0</v>
      </c>
      <c r="D191" s="23">
        <f t="shared" si="82"/>
        <v>0</v>
      </c>
      <c r="E191" s="23">
        <f t="shared" si="82"/>
        <v>0</v>
      </c>
      <c r="F191" s="23">
        <f t="shared" si="82"/>
        <v>0</v>
      </c>
      <c r="G191" s="23">
        <f t="shared" si="82"/>
        <v>0</v>
      </c>
      <c r="H191" s="23">
        <f t="shared" si="82"/>
        <v>0</v>
      </c>
      <c r="I191" s="23">
        <f t="shared" si="82"/>
        <v>0</v>
      </c>
      <c r="J191" s="23">
        <f t="shared" si="82"/>
        <v>0</v>
      </c>
      <c r="K191" s="23">
        <f t="shared" si="82"/>
        <v>0</v>
      </c>
      <c r="L191" s="23">
        <f t="shared" si="82"/>
        <v>0</v>
      </c>
      <c r="M191" s="23">
        <f t="shared" si="82"/>
        <v>0</v>
      </c>
      <c r="O191" s="23">
        <f t="shared" ref="O191:O197" si="83">SUM(B191:M191)</f>
        <v>0</v>
      </c>
      <c r="Q191" s="23">
        <f t="shared" ref="Q191:Q198" si="84">SUM(B191:D191)</f>
        <v>0</v>
      </c>
      <c r="R191" s="23">
        <f t="shared" ref="R191:R198" si="85">SUM(E191:G191)</f>
        <v>0</v>
      </c>
      <c r="S191" s="23">
        <f t="shared" ref="S191:S198" si="86">SUM(H191:J191)</f>
        <v>0</v>
      </c>
      <c r="T191" s="23">
        <f t="shared" ref="T191:T198" si="87">SUM(K191:M191)</f>
        <v>0</v>
      </c>
      <c r="V191" s="23">
        <f t="shared" ref="V191:V198" si="88">SUM(Q191:U191)</f>
        <v>0</v>
      </c>
    </row>
    <row r="192" spans="1:22" x14ac:dyDescent="0.25">
      <c r="A192" s="3" t="s">
        <v>1</v>
      </c>
      <c r="B192" s="23">
        <f t="shared" ref="B192:M192" si="89">+B122-B52</f>
        <v>0</v>
      </c>
      <c r="C192" s="23">
        <f t="shared" si="89"/>
        <v>0</v>
      </c>
      <c r="D192" s="23">
        <f t="shared" si="89"/>
        <v>0</v>
      </c>
      <c r="E192" s="23">
        <f t="shared" si="89"/>
        <v>0</v>
      </c>
      <c r="F192" s="23">
        <f t="shared" si="89"/>
        <v>0</v>
      </c>
      <c r="G192" s="23">
        <f t="shared" si="89"/>
        <v>-47671</v>
      </c>
      <c r="H192" s="23">
        <f t="shared" si="89"/>
        <v>-47671</v>
      </c>
      <c r="I192" s="23">
        <f t="shared" si="89"/>
        <v>-47671</v>
      </c>
      <c r="J192" s="23">
        <f t="shared" si="89"/>
        <v>-47671</v>
      </c>
      <c r="K192" s="23">
        <f t="shared" si="89"/>
        <v>-47671</v>
      </c>
      <c r="L192" s="23">
        <f t="shared" si="89"/>
        <v>-47671</v>
      </c>
      <c r="M192" s="23">
        <f t="shared" si="89"/>
        <v>-47674</v>
      </c>
      <c r="O192" s="23">
        <f t="shared" si="83"/>
        <v>-333700</v>
      </c>
      <c r="Q192" s="23">
        <f t="shared" si="84"/>
        <v>0</v>
      </c>
      <c r="R192" s="23">
        <f t="shared" si="85"/>
        <v>-47671</v>
      </c>
      <c r="S192" s="23">
        <f t="shared" si="86"/>
        <v>-143013</v>
      </c>
      <c r="T192" s="23">
        <f t="shared" si="87"/>
        <v>-143016</v>
      </c>
      <c r="V192" s="23">
        <f t="shared" si="88"/>
        <v>-333700</v>
      </c>
    </row>
    <row r="193" spans="1:22" x14ac:dyDescent="0.25">
      <c r="A193" s="3" t="s">
        <v>3</v>
      </c>
      <c r="B193" s="23">
        <f t="shared" ref="B193:M193" si="90">+B123-B53</f>
        <v>0</v>
      </c>
      <c r="C193" s="23">
        <f t="shared" si="90"/>
        <v>0</v>
      </c>
      <c r="D193" s="23">
        <f t="shared" si="90"/>
        <v>0</v>
      </c>
      <c r="E193" s="23">
        <f t="shared" si="90"/>
        <v>0</v>
      </c>
      <c r="F193" s="23">
        <f t="shared" si="90"/>
        <v>0</v>
      </c>
      <c r="G193" s="23">
        <f t="shared" si="90"/>
        <v>0</v>
      </c>
      <c r="H193" s="23">
        <f t="shared" si="90"/>
        <v>0</v>
      </c>
      <c r="I193" s="23">
        <f t="shared" si="90"/>
        <v>0</v>
      </c>
      <c r="J193" s="23">
        <f t="shared" si="90"/>
        <v>0</v>
      </c>
      <c r="K193" s="23">
        <f t="shared" si="90"/>
        <v>0</v>
      </c>
      <c r="L193" s="23">
        <f t="shared" si="90"/>
        <v>0</v>
      </c>
      <c r="M193" s="23">
        <f t="shared" si="90"/>
        <v>0</v>
      </c>
      <c r="O193" s="23">
        <f t="shared" si="83"/>
        <v>0</v>
      </c>
      <c r="Q193" s="23">
        <f t="shared" si="84"/>
        <v>0</v>
      </c>
      <c r="R193" s="23">
        <f t="shared" si="85"/>
        <v>0</v>
      </c>
      <c r="S193" s="23">
        <f t="shared" si="86"/>
        <v>0</v>
      </c>
      <c r="T193" s="23">
        <f t="shared" si="87"/>
        <v>0</v>
      </c>
      <c r="V193" s="23">
        <f t="shared" si="88"/>
        <v>0</v>
      </c>
    </row>
    <row r="194" spans="1:22" x14ac:dyDescent="0.25">
      <c r="A194" s="3" t="s">
        <v>4</v>
      </c>
      <c r="B194" s="23">
        <f t="shared" ref="B194:M194" si="91">+B124-B54</f>
        <v>0</v>
      </c>
      <c r="C194" s="23">
        <f t="shared" si="91"/>
        <v>0</v>
      </c>
      <c r="D194" s="23">
        <f t="shared" si="91"/>
        <v>0</v>
      </c>
      <c r="E194" s="23">
        <f t="shared" si="91"/>
        <v>0</v>
      </c>
      <c r="F194" s="23">
        <f t="shared" si="91"/>
        <v>0</v>
      </c>
      <c r="G194" s="23">
        <f t="shared" si="91"/>
        <v>0</v>
      </c>
      <c r="H194" s="23">
        <f t="shared" si="91"/>
        <v>0</v>
      </c>
      <c r="I194" s="23">
        <f t="shared" si="91"/>
        <v>0</v>
      </c>
      <c r="J194" s="23">
        <f t="shared" si="91"/>
        <v>0</v>
      </c>
      <c r="K194" s="23">
        <f t="shared" si="91"/>
        <v>0</v>
      </c>
      <c r="L194" s="23">
        <f t="shared" si="91"/>
        <v>0</v>
      </c>
      <c r="M194" s="23">
        <f t="shared" si="91"/>
        <v>0</v>
      </c>
      <c r="O194" s="23">
        <f t="shared" si="83"/>
        <v>0</v>
      </c>
      <c r="Q194" s="23">
        <f t="shared" si="84"/>
        <v>0</v>
      </c>
      <c r="R194" s="23">
        <f t="shared" si="85"/>
        <v>0</v>
      </c>
      <c r="S194" s="23">
        <f t="shared" si="86"/>
        <v>0</v>
      </c>
      <c r="T194" s="23">
        <f t="shared" si="87"/>
        <v>0</v>
      </c>
      <c r="V194" s="23">
        <f t="shared" si="88"/>
        <v>0</v>
      </c>
    </row>
    <row r="195" spans="1:22" x14ac:dyDescent="0.25">
      <c r="A195" s="3" t="s">
        <v>5</v>
      </c>
      <c r="B195" s="23">
        <f t="shared" ref="B195:M195" si="92">+B125-B55</f>
        <v>0</v>
      </c>
      <c r="C195" s="23">
        <f t="shared" si="92"/>
        <v>0</v>
      </c>
      <c r="D195" s="23">
        <f t="shared" si="92"/>
        <v>0</v>
      </c>
      <c r="E195" s="23">
        <f t="shared" si="92"/>
        <v>0</v>
      </c>
      <c r="F195" s="23">
        <f t="shared" si="92"/>
        <v>0</v>
      </c>
      <c r="G195" s="23">
        <f t="shared" si="92"/>
        <v>0</v>
      </c>
      <c r="H195" s="23">
        <f t="shared" si="92"/>
        <v>0</v>
      </c>
      <c r="I195" s="23">
        <f t="shared" si="92"/>
        <v>0</v>
      </c>
      <c r="J195" s="23">
        <f t="shared" si="92"/>
        <v>0</v>
      </c>
      <c r="K195" s="23">
        <f t="shared" si="92"/>
        <v>0</v>
      </c>
      <c r="L195" s="23">
        <f t="shared" si="92"/>
        <v>0</v>
      </c>
      <c r="M195" s="23">
        <f t="shared" si="92"/>
        <v>0</v>
      </c>
      <c r="O195" s="23">
        <f t="shared" si="83"/>
        <v>0</v>
      </c>
      <c r="Q195" s="23">
        <f t="shared" si="84"/>
        <v>0</v>
      </c>
      <c r="R195" s="23">
        <f t="shared" si="85"/>
        <v>0</v>
      </c>
      <c r="S195" s="23">
        <f t="shared" si="86"/>
        <v>0</v>
      </c>
      <c r="T195" s="23">
        <f t="shared" si="87"/>
        <v>0</v>
      </c>
      <c r="V195" s="23">
        <f t="shared" si="88"/>
        <v>0</v>
      </c>
    </row>
    <row r="196" spans="1:22" x14ac:dyDescent="0.25">
      <c r="A196" s="3" t="s">
        <v>14</v>
      </c>
      <c r="B196" s="23">
        <f t="shared" ref="B196:M196" si="93">+B126-B56</f>
        <v>0</v>
      </c>
      <c r="C196" s="23">
        <f t="shared" si="93"/>
        <v>0</v>
      </c>
      <c r="D196" s="23">
        <f t="shared" si="93"/>
        <v>0</v>
      </c>
      <c r="E196" s="23">
        <f t="shared" si="93"/>
        <v>0</v>
      </c>
      <c r="F196" s="23">
        <f t="shared" si="93"/>
        <v>0</v>
      </c>
      <c r="G196" s="23">
        <f t="shared" si="93"/>
        <v>0</v>
      </c>
      <c r="H196" s="23">
        <f t="shared" si="93"/>
        <v>0</v>
      </c>
      <c r="I196" s="23">
        <f t="shared" si="93"/>
        <v>0</v>
      </c>
      <c r="J196" s="23">
        <f t="shared" si="93"/>
        <v>0</v>
      </c>
      <c r="K196" s="23">
        <f t="shared" si="93"/>
        <v>0</v>
      </c>
      <c r="L196" s="23">
        <f t="shared" si="93"/>
        <v>0</v>
      </c>
      <c r="M196" s="23">
        <f t="shared" si="93"/>
        <v>0</v>
      </c>
      <c r="O196" s="23">
        <f t="shared" si="83"/>
        <v>0</v>
      </c>
      <c r="Q196" s="23">
        <f t="shared" si="84"/>
        <v>0</v>
      </c>
      <c r="R196" s="23">
        <f t="shared" si="85"/>
        <v>0</v>
      </c>
      <c r="S196" s="23">
        <f t="shared" si="86"/>
        <v>0</v>
      </c>
      <c r="T196" s="23">
        <f t="shared" si="87"/>
        <v>0</v>
      </c>
      <c r="V196" s="23">
        <f t="shared" si="88"/>
        <v>0</v>
      </c>
    </row>
    <row r="197" spans="1:22" x14ac:dyDescent="0.25">
      <c r="A197" s="3"/>
      <c r="B197" s="23">
        <f t="shared" ref="B197:M197" si="94">+B127-B57</f>
        <v>0</v>
      </c>
      <c r="C197" s="23">
        <f t="shared" si="94"/>
        <v>0</v>
      </c>
      <c r="D197" s="23">
        <f t="shared" si="94"/>
        <v>0</v>
      </c>
      <c r="E197" s="23">
        <f t="shared" si="94"/>
        <v>0</v>
      </c>
      <c r="F197" s="23">
        <f t="shared" si="94"/>
        <v>0</v>
      </c>
      <c r="G197" s="23">
        <f t="shared" si="94"/>
        <v>0</v>
      </c>
      <c r="H197" s="23">
        <f t="shared" si="94"/>
        <v>0</v>
      </c>
      <c r="I197" s="23">
        <f t="shared" si="94"/>
        <v>0</v>
      </c>
      <c r="J197" s="23">
        <f t="shared" si="94"/>
        <v>0</v>
      </c>
      <c r="K197" s="23">
        <f t="shared" si="94"/>
        <v>0</v>
      </c>
      <c r="L197" s="23">
        <f t="shared" si="94"/>
        <v>0</v>
      </c>
      <c r="M197" s="23">
        <f t="shared" si="94"/>
        <v>0</v>
      </c>
      <c r="O197" s="23">
        <f t="shared" si="83"/>
        <v>0</v>
      </c>
      <c r="Q197" s="23">
        <f t="shared" si="84"/>
        <v>0</v>
      </c>
      <c r="R197" s="23">
        <f t="shared" si="85"/>
        <v>0</v>
      </c>
      <c r="S197" s="23">
        <f t="shared" si="86"/>
        <v>0</v>
      </c>
      <c r="T197" s="23">
        <f t="shared" si="87"/>
        <v>0</v>
      </c>
      <c r="V197" s="23">
        <f t="shared" si="88"/>
        <v>0</v>
      </c>
    </row>
    <row r="198" spans="1:22" ht="13.8" thickBot="1" x14ac:dyDescent="0.3">
      <c r="A198" s="4" t="s">
        <v>15</v>
      </c>
      <c r="B198" s="28">
        <f t="shared" ref="B198:M198" si="95">SUM(B190:B197)</f>
        <v>0</v>
      </c>
      <c r="C198" s="28">
        <f t="shared" si="95"/>
        <v>0</v>
      </c>
      <c r="D198" s="28">
        <f t="shared" si="95"/>
        <v>0</v>
      </c>
      <c r="E198" s="28">
        <f t="shared" si="95"/>
        <v>0</v>
      </c>
      <c r="F198" s="28">
        <f t="shared" si="95"/>
        <v>0</v>
      </c>
      <c r="G198" s="28">
        <f t="shared" si="95"/>
        <v>-47671</v>
      </c>
      <c r="H198" s="28">
        <f t="shared" si="95"/>
        <v>-47671</v>
      </c>
      <c r="I198" s="28">
        <f t="shared" si="95"/>
        <v>-47671</v>
      </c>
      <c r="J198" s="28">
        <f t="shared" si="95"/>
        <v>-47671</v>
      </c>
      <c r="K198" s="28">
        <f t="shared" si="95"/>
        <v>-47671</v>
      </c>
      <c r="L198" s="28">
        <f t="shared" si="95"/>
        <v>-47671</v>
      </c>
      <c r="M198" s="28">
        <f t="shared" si="95"/>
        <v>-47674</v>
      </c>
      <c r="O198" s="28">
        <f>SUM(O190:O197)</f>
        <v>-333700</v>
      </c>
      <c r="Q198" s="28">
        <f t="shared" si="84"/>
        <v>0</v>
      </c>
      <c r="R198" s="28">
        <f t="shared" si="85"/>
        <v>-47671</v>
      </c>
      <c r="S198" s="28">
        <f t="shared" si="86"/>
        <v>-143013</v>
      </c>
      <c r="T198" s="28">
        <f t="shared" si="87"/>
        <v>-143016</v>
      </c>
      <c r="V198" s="28">
        <f t="shared" si="88"/>
        <v>-333700</v>
      </c>
    </row>
    <row r="199" spans="1:22" x14ac:dyDescent="0.25">
      <c r="A199" s="3"/>
    </row>
    <row r="200" spans="1:22" x14ac:dyDescent="0.25">
      <c r="A200" s="1" t="s">
        <v>12</v>
      </c>
    </row>
    <row r="201" spans="1:22" x14ac:dyDescent="0.25">
      <c r="A201" s="3" t="s">
        <v>6</v>
      </c>
      <c r="B201" s="23">
        <f t="shared" ref="B201:M201" si="96">+B131-B61</f>
        <v>0</v>
      </c>
      <c r="C201" s="23">
        <f t="shared" si="96"/>
        <v>0</v>
      </c>
      <c r="D201" s="23">
        <f t="shared" si="96"/>
        <v>0</v>
      </c>
      <c r="E201" s="23">
        <f t="shared" si="96"/>
        <v>0</v>
      </c>
      <c r="F201" s="23">
        <f t="shared" si="96"/>
        <v>0</v>
      </c>
      <c r="G201" s="23">
        <f t="shared" si="96"/>
        <v>0</v>
      </c>
      <c r="H201" s="23">
        <f t="shared" si="96"/>
        <v>0</v>
      </c>
      <c r="I201" s="23">
        <f t="shared" si="96"/>
        <v>0</v>
      </c>
      <c r="J201" s="23">
        <f t="shared" si="96"/>
        <v>0</v>
      </c>
      <c r="K201" s="23">
        <f t="shared" si="96"/>
        <v>0</v>
      </c>
      <c r="L201" s="23">
        <f t="shared" si="96"/>
        <v>0</v>
      </c>
      <c r="M201" s="23">
        <f t="shared" si="96"/>
        <v>0</v>
      </c>
      <c r="O201" s="23">
        <f>SUM(B201:M201)</f>
        <v>0</v>
      </c>
      <c r="Q201" s="23">
        <f>SUM(B201:D201)</f>
        <v>0</v>
      </c>
      <c r="R201" s="23">
        <f>SUM(E201:G201)</f>
        <v>0</v>
      </c>
      <c r="S201" s="23">
        <f>SUM(H201:J201)</f>
        <v>0</v>
      </c>
      <c r="T201" s="23">
        <f>SUM(K201:M201)</f>
        <v>0</v>
      </c>
      <c r="V201" s="23">
        <f>SUM(Q201:U201)</f>
        <v>0</v>
      </c>
    </row>
    <row r="202" spans="1:22" x14ac:dyDescent="0.25">
      <c r="A202" s="3" t="s">
        <v>7</v>
      </c>
      <c r="B202" s="23">
        <f t="shared" ref="B202:M202" si="97">+B132-B62</f>
        <v>0</v>
      </c>
      <c r="C202" s="23">
        <f t="shared" si="97"/>
        <v>0</v>
      </c>
      <c r="D202" s="23">
        <f t="shared" si="97"/>
        <v>0</v>
      </c>
      <c r="E202" s="23">
        <f t="shared" si="97"/>
        <v>0</v>
      </c>
      <c r="F202" s="23">
        <f t="shared" si="97"/>
        <v>0</v>
      </c>
      <c r="G202" s="23">
        <f t="shared" si="97"/>
        <v>-205045</v>
      </c>
      <c r="H202" s="23">
        <f t="shared" si="97"/>
        <v>-219924</v>
      </c>
      <c r="I202" s="23">
        <f t="shared" si="97"/>
        <v>-153801</v>
      </c>
      <c r="J202" s="23">
        <f t="shared" si="97"/>
        <v>-33465</v>
      </c>
      <c r="K202" s="23">
        <f t="shared" si="97"/>
        <v>-36060</v>
      </c>
      <c r="L202" s="23">
        <f t="shared" si="97"/>
        <v>-123317</v>
      </c>
      <c r="M202" s="23">
        <f t="shared" si="97"/>
        <v>-125694</v>
      </c>
      <c r="O202" s="23">
        <f>SUM(B202:M202)</f>
        <v>-897306</v>
      </c>
      <c r="Q202" s="23">
        <f>SUM(B202:D202)</f>
        <v>0</v>
      </c>
      <c r="R202" s="23">
        <f>SUM(E202:G202)</f>
        <v>-205045</v>
      </c>
      <c r="S202" s="23">
        <f>SUM(H202:J202)</f>
        <v>-407190</v>
      </c>
      <c r="T202" s="23">
        <f>SUM(K202:M202)</f>
        <v>-285071</v>
      </c>
      <c r="V202" s="23">
        <f>SUM(Q202:U202)</f>
        <v>-897306</v>
      </c>
    </row>
    <row r="203" spans="1:22" x14ac:dyDescent="0.25">
      <c r="A203" s="3" t="s">
        <v>8</v>
      </c>
      <c r="B203" s="23">
        <f t="shared" ref="B203:M203" si="98">+B133-B63</f>
        <v>0</v>
      </c>
      <c r="C203" s="23">
        <f t="shared" si="98"/>
        <v>0</v>
      </c>
      <c r="D203" s="23">
        <f t="shared" si="98"/>
        <v>0</v>
      </c>
      <c r="E203" s="23">
        <f t="shared" si="98"/>
        <v>0</v>
      </c>
      <c r="F203" s="23">
        <f t="shared" si="98"/>
        <v>0</v>
      </c>
      <c r="G203" s="23">
        <f t="shared" si="98"/>
        <v>0</v>
      </c>
      <c r="H203" s="23">
        <f t="shared" si="98"/>
        <v>-66838.666666666628</v>
      </c>
      <c r="I203" s="23">
        <f t="shared" si="98"/>
        <v>-66838.666666666628</v>
      </c>
      <c r="J203" s="23">
        <f t="shared" si="98"/>
        <v>-66838.666666666628</v>
      </c>
      <c r="K203" s="23">
        <f t="shared" si="98"/>
        <v>-66838.666666666628</v>
      </c>
      <c r="L203" s="23">
        <f t="shared" si="98"/>
        <v>-66838.666666666628</v>
      </c>
      <c r="M203" s="23">
        <f t="shared" si="98"/>
        <v>-66838.666666666628</v>
      </c>
      <c r="O203" s="23">
        <f>SUM(B203:M203)</f>
        <v>-401031.99999999977</v>
      </c>
      <c r="Q203" s="23">
        <f>SUM(B203:D203)</f>
        <v>0</v>
      </c>
      <c r="R203" s="23">
        <f>SUM(E203:G203)</f>
        <v>0</v>
      </c>
      <c r="S203" s="23">
        <f>SUM(H203:J203)</f>
        <v>-200515.99999999988</v>
      </c>
      <c r="T203" s="23">
        <f>SUM(K203:M203)</f>
        <v>-200515.99999999988</v>
      </c>
      <c r="V203" s="23">
        <f>SUM(Q203:U203)</f>
        <v>-401031.99999999977</v>
      </c>
    </row>
    <row r="204" spans="1:22" x14ac:dyDescent="0.25">
      <c r="A204" s="3"/>
      <c r="O204" s="23">
        <f>SUM(B204:M204)</f>
        <v>0</v>
      </c>
      <c r="Q204" s="23">
        <f>SUM(B204:D204)</f>
        <v>0</v>
      </c>
      <c r="R204" s="23">
        <f>SUM(E204:G204)</f>
        <v>0</v>
      </c>
      <c r="S204" s="23">
        <f>SUM(H204:J204)</f>
        <v>0</v>
      </c>
      <c r="T204" s="23">
        <f>SUM(K204:M204)</f>
        <v>0</v>
      </c>
      <c r="V204" s="23">
        <f>SUM(Q204:U204)</f>
        <v>0</v>
      </c>
    </row>
    <row r="205" spans="1:22" ht="13.8" thickBot="1" x14ac:dyDescent="0.3">
      <c r="A205" s="4" t="s">
        <v>17</v>
      </c>
      <c r="B205" s="28">
        <f t="shared" ref="B205:M205" si="99">SUM(B200:B204)</f>
        <v>0</v>
      </c>
      <c r="C205" s="28">
        <f t="shared" si="99"/>
        <v>0</v>
      </c>
      <c r="D205" s="28">
        <f t="shared" si="99"/>
        <v>0</v>
      </c>
      <c r="E205" s="28">
        <f t="shared" si="99"/>
        <v>0</v>
      </c>
      <c r="F205" s="28">
        <f t="shared" si="99"/>
        <v>0</v>
      </c>
      <c r="G205" s="28">
        <f t="shared" si="99"/>
        <v>-205045</v>
      </c>
      <c r="H205" s="28">
        <f t="shared" si="99"/>
        <v>-286762.66666666663</v>
      </c>
      <c r="I205" s="28">
        <f t="shared" si="99"/>
        <v>-220639.66666666663</v>
      </c>
      <c r="J205" s="28">
        <f t="shared" si="99"/>
        <v>-100303.66666666663</v>
      </c>
      <c r="K205" s="28">
        <f t="shared" si="99"/>
        <v>-102898.66666666663</v>
      </c>
      <c r="L205" s="28">
        <f t="shared" si="99"/>
        <v>-190155.66666666663</v>
      </c>
      <c r="M205" s="28">
        <f t="shared" si="99"/>
        <v>-192532.66666666663</v>
      </c>
      <c r="O205" s="28">
        <f>SUM(O200:O204)</f>
        <v>-1298337.9999999998</v>
      </c>
      <c r="Q205" s="28">
        <f>SUM(B205:D205)</f>
        <v>0</v>
      </c>
      <c r="R205" s="28">
        <f>SUM(E205:G205)</f>
        <v>-205045</v>
      </c>
      <c r="S205" s="28">
        <f>SUM(H205:J205)</f>
        <v>-607705.99999999988</v>
      </c>
      <c r="T205" s="28">
        <f>SUM(K205:M205)</f>
        <v>-485586.99999999988</v>
      </c>
      <c r="V205" s="28">
        <f>SUM(Q205:U205)</f>
        <v>-1298337.9999999998</v>
      </c>
    </row>
    <row r="207" spans="1:22" ht="13.8" thickBot="1" x14ac:dyDescent="0.3">
      <c r="A207" s="1" t="s">
        <v>13</v>
      </c>
      <c r="B207" s="29">
        <f t="shared" ref="B207:M207" si="100">+B150+B188+B198+B205</f>
        <v>172157</v>
      </c>
      <c r="C207" s="29">
        <f t="shared" si="100"/>
        <v>84709.84</v>
      </c>
      <c r="D207" s="29">
        <f t="shared" si="100"/>
        <v>119689</v>
      </c>
      <c r="E207" s="29">
        <f t="shared" si="100"/>
        <v>3065.1699999999837</v>
      </c>
      <c r="F207" s="29">
        <f t="shared" si="100"/>
        <v>-82338</v>
      </c>
      <c r="G207" s="29">
        <f t="shared" si="100"/>
        <v>-561903.7719047619</v>
      </c>
      <c r="H207" s="29">
        <f t="shared" si="100"/>
        <v>-346338.42857142852</v>
      </c>
      <c r="I207" s="29">
        <f t="shared" si="100"/>
        <v>-280216.42857142852</v>
      </c>
      <c r="J207" s="29">
        <f t="shared" si="100"/>
        <v>-159879.42857142852</v>
      </c>
      <c r="K207" s="29">
        <f t="shared" si="100"/>
        <v>-162474.42857142852</v>
      </c>
      <c r="L207" s="29">
        <f t="shared" si="100"/>
        <v>-249731.42857142852</v>
      </c>
      <c r="M207" s="29">
        <f t="shared" si="100"/>
        <v>-252110.42857142852</v>
      </c>
      <c r="O207" s="29">
        <f>+O150+O188+O198+O205</f>
        <v>-1715371.333333333</v>
      </c>
      <c r="Q207" s="29">
        <f>SUM(B207:D207)</f>
        <v>376555.83999999997</v>
      </c>
      <c r="R207" s="29">
        <f>SUM(E207:G207)</f>
        <v>-641176.60190476198</v>
      </c>
      <c r="S207" s="29">
        <f>SUM(H207:J207)</f>
        <v>-786434.28571428556</v>
      </c>
      <c r="T207" s="29">
        <f>SUM(K207:M207)</f>
        <v>-664316.28571428556</v>
      </c>
      <c r="V207" s="29">
        <f>SUM(Q207:U207)</f>
        <v>-1715371.333333333</v>
      </c>
    </row>
    <row r="208" spans="1:22" ht="13.8" thickTop="1" x14ac:dyDescent="0.25"/>
  </sheetData>
  <mergeCells count="12">
    <mergeCell ref="A1:V1"/>
    <mergeCell ref="A2:V2"/>
    <mergeCell ref="A4:V4"/>
    <mergeCell ref="A72:V72"/>
    <mergeCell ref="A141:V141"/>
    <mergeCell ref="A142:V142"/>
    <mergeCell ref="A143:V143"/>
    <mergeCell ref="A144:V144"/>
    <mergeCell ref="A74:V74"/>
    <mergeCell ref="A3:V3"/>
    <mergeCell ref="A73:V73"/>
    <mergeCell ref="A71:V71"/>
  </mergeCells>
  <printOptions horizontalCentered="1"/>
  <pageMargins left="0.25" right="0.25" top="0.5" bottom="0.5" header="0.5" footer="0.5"/>
  <pageSetup scale="55" fitToHeight="0" orientation="landscape" r:id="rId1"/>
  <headerFooter alignWithMargins="0"/>
  <rowBreaks count="2" manualBreakCount="2">
    <brk id="70" max="16383" man="1"/>
    <brk id="140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208"/>
  <sheetViews>
    <sheetView zoomScale="75" zoomScaleNormal="100" workbookViewId="0">
      <pane xSplit="1" ySplit="8" topLeftCell="B132" activePane="bottomRight" state="frozen"/>
      <selection activeCell="B7" sqref="B7:D7"/>
      <selection pane="topRight" activeCell="B7" sqref="B7:D7"/>
      <selection pane="bottomLeft" activeCell="B7" sqref="B7:D7"/>
      <selection pane="bottomRight" activeCell="B166" sqref="B166"/>
    </sheetView>
  </sheetViews>
  <sheetFormatPr defaultRowHeight="13.2" x14ac:dyDescent="0.25"/>
  <cols>
    <col min="1" max="1" width="41.109375" customWidth="1"/>
    <col min="2" max="9" width="14.88671875" style="23" bestFit="1" customWidth="1"/>
    <col min="10" max="10" width="14.88671875" style="23" customWidth="1"/>
    <col min="11" max="13" width="14.88671875" style="23" bestFit="1" customWidth="1"/>
    <col min="14" max="71" width="8.88671875" style="23" customWidth="1"/>
  </cols>
  <sheetData>
    <row r="1" spans="1:80" s="2" customFormat="1" ht="15.6" x14ac:dyDescent="0.3">
      <c r="A1" s="41" t="str">
        <f>+'WC MO'!A1:V1</f>
        <v>GENCO - Wilton Center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</row>
    <row r="2" spans="1:80" s="2" customFormat="1" ht="15.6" x14ac:dyDescent="0.3">
      <c r="A2" s="41" t="s">
        <v>26</v>
      </c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</row>
    <row r="3" spans="1:80" s="2" customFormat="1" ht="15.6" x14ac:dyDescent="0.3">
      <c r="A3" s="42" t="s">
        <v>58</v>
      </c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</row>
    <row r="4" spans="1:80" s="2" customFormat="1" ht="15.6" x14ac:dyDescent="0.3">
      <c r="A4" s="43">
        <f>'Consol Summary'!A4:N4</f>
        <v>36616</v>
      </c>
      <c r="B4" s="43"/>
      <c r="C4" s="43"/>
      <c r="D4" s="43"/>
      <c r="E4" s="43"/>
      <c r="F4" s="43"/>
      <c r="G4" s="43"/>
      <c r="H4" s="43"/>
      <c r="I4" s="43"/>
      <c r="J4" s="43"/>
      <c r="K4" s="43"/>
      <c r="L4" s="43"/>
      <c r="M4" s="43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</row>
    <row r="5" spans="1:80" s="2" customFormat="1" ht="15.6" x14ac:dyDescent="0.3">
      <c r="A5" s="14" t="str">
        <f ca="1">CELL("filename")</f>
        <v>H:\Genco\Valuation\06-19-00\[00 O&amp;M analysis - 0003.xls]Consol Summary</v>
      </c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</row>
    <row r="6" spans="1:80" s="2" customFormat="1" ht="15.6" x14ac:dyDescent="0.3">
      <c r="A6" s="15">
        <f ca="1">NOW()</f>
        <v>36697.489127314817</v>
      </c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</row>
    <row r="7" spans="1:80" x14ac:dyDescent="0.25">
      <c r="B7" s="16" t="s">
        <v>69</v>
      </c>
      <c r="C7" s="16" t="s">
        <v>69</v>
      </c>
      <c r="D7" s="16" t="s">
        <v>57</v>
      </c>
      <c r="E7" s="16" t="s">
        <v>57</v>
      </c>
      <c r="F7" s="16" t="s">
        <v>57</v>
      </c>
      <c r="G7" s="16" t="s">
        <v>57</v>
      </c>
      <c r="H7" s="16" t="s">
        <v>57</v>
      </c>
      <c r="I7" s="16" t="s">
        <v>57</v>
      </c>
      <c r="J7" s="16" t="s">
        <v>57</v>
      </c>
      <c r="K7" s="16" t="s">
        <v>57</v>
      </c>
      <c r="L7" s="16" t="s">
        <v>57</v>
      </c>
      <c r="M7" s="16" t="s">
        <v>57</v>
      </c>
    </row>
    <row r="8" spans="1:80" s="10" customFormat="1" x14ac:dyDescent="0.25">
      <c r="B8" s="11">
        <v>36526</v>
      </c>
      <c r="C8" s="11">
        <v>36557</v>
      </c>
      <c r="D8" s="11">
        <v>36586</v>
      </c>
      <c r="E8" s="11">
        <v>36617</v>
      </c>
      <c r="F8" s="11">
        <v>36647</v>
      </c>
      <c r="G8" s="11">
        <v>36678</v>
      </c>
      <c r="H8" s="11">
        <v>36708</v>
      </c>
      <c r="I8" s="11">
        <v>36739</v>
      </c>
      <c r="J8" s="11">
        <v>36770</v>
      </c>
      <c r="K8" s="11">
        <v>36800</v>
      </c>
      <c r="L8" s="11">
        <v>36831</v>
      </c>
      <c r="M8" s="11">
        <v>36861</v>
      </c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</row>
    <row r="10" spans="1:80" ht="13.8" thickBot="1" x14ac:dyDescent="0.3">
      <c r="A10" s="1" t="s">
        <v>9</v>
      </c>
      <c r="B10" s="24">
        <f>SUM('WC MO'!$B10:B10)</f>
        <v>0</v>
      </c>
      <c r="C10" s="24">
        <f>SUM('WC MO'!$B10:C10)</f>
        <v>97063.16</v>
      </c>
      <c r="D10" s="24">
        <f>SUM('WC MO'!$B10:D10)</f>
        <v>178652.16</v>
      </c>
      <c r="E10" s="24">
        <f>SUM('WC MO'!$B10:E10)</f>
        <v>330363.99</v>
      </c>
      <c r="F10" s="24">
        <f>SUM('WC MO'!$B10:F10)</f>
        <v>530363.99</v>
      </c>
      <c r="G10" s="24">
        <f>SUM('WC MO'!$B10:G10)</f>
        <v>858480</v>
      </c>
      <c r="H10" s="24">
        <f>SUM('WC MO'!$B10:H10)</f>
        <v>858480</v>
      </c>
      <c r="I10" s="24">
        <f>SUM('WC MO'!$B10:I10)</f>
        <v>858480</v>
      </c>
      <c r="J10" s="24">
        <f>SUM('WC MO'!$B10:J10)</f>
        <v>858480</v>
      </c>
      <c r="K10" s="24">
        <f>SUM('WC MO'!$B10:K10)</f>
        <v>858480</v>
      </c>
      <c r="L10" s="24">
        <f>SUM('WC MO'!$B10:L10)</f>
        <v>858480</v>
      </c>
      <c r="M10" s="24">
        <f>SUM('WC MO'!$B10:M10)</f>
        <v>858480</v>
      </c>
    </row>
    <row r="12" spans="1:80" x14ac:dyDescent="0.25">
      <c r="A12" s="1" t="s">
        <v>10</v>
      </c>
    </row>
    <row r="13" spans="1:80" x14ac:dyDescent="0.25">
      <c r="A13" s="17" t="s">
        <v>55</v>
      </c>
      <c r="BT13" s="23"/>
      <c r="BU13" s="23"/>
      <c r="BV13" s="23"/>
      <c r="BW13" s="23"/>
      <c r="BX13" s="23"/>
      <c r="BY13" s="23"/>
      <c r="BZ13" s="23"/>
      <c r="CA13" s="23"/>
      <c r="CB13" s="23"/>
    </row>
    <row r="14" spans="1:80" x14ac:dyDescent="0.25">
      <c r="A14" s="18" t="s">
        <v>80</v>
      </c>
      <c r="B14" s="23">
        <f>SUM('WC MO'!$B14:B14)</f>
        <v>0</v>
      </c>
      <c r="C14" s="23">
        <f>SUM('WC MO'!$B14:C14)</f>
        <v>0</v>
      </c>
      <c r="D14" s="23">
        <f>SUM('WC MO'!$B14:D14)</f>
        <v>0</v>
      </c>
      <c r="E14" s="23">
        <f>SUM('WC MO'!$B14:E14)</f>
        <v>0</v>
      </c>
      <c r="F14" s="23">
        <f>SUM('WC MO'!$B14:F14)</f>
        <v>0</v>
      </c>
      <c r="G14" s="23">
        <f>SUM('WC MO'!$B14:G14)</f>
        <v>0</v>
      </c>
      <c r="H14" s="23">
        <f>SUM('WC MO'!$B14:H14)</f>
        <v>0</v>
      </c>
      <c r="I14" s="23">
        <f>SUM('WC MO'!$B14:I14)</f>
        <v>0</v>
      </c>
      <c r="J14" s="23">
        <f>SUM('WC MO'!$B14:J14)</f>
        <v>0</v>
      </c>
      <c r="K14" s="23">
        <f>SUM('WC MO'!$B14:K14)</f>
        <v>0</v>
      </c>
      <c r="L14" s="23">
        <f>SUM('WC MO'!$B14:L14)</f>
        <v>0</v>
      </c>
      <c r="M14" s="23">
        <f>SUM('WC MO'!$B14:M14)</f>
        <v>0</v>
      </c>
    </row>
    <row r="15" spans="1:80" x14ac:dyDescent="0.25">
      <c r="A15" s="18" t="s">
        <v>81</v>
      </c>
      <c r="B15" s="23">
        <f>SUM('WC MO'!$B15:B15)</f>
        <v>0</v>
      </c>
      <c r="C15" s="23">
        <f>SUM('WC MO'!$B15:C15)</f>
        <v>0</v>
      </c>
      <c r="D15" s="23">
        <f>SUM('WC MO'!$B15:D15)</f>
        <v>0</v>
      </c>
      <c r="E15" s="23">
        <f>SUM('WC MO'!$B15:E15)</f>
        <v>0</v>
      </c>
      <c r="F15" s="23">
        <f>SUM('WC MO'!$B15:F15)</f>
        <v>0</v>
      </c>
      <c r="G15" s="23">
        <f>SUM('WC MO'!$B15:G15)</f>
        <v>0</v>
      </c>
      <c r="H15" s="23">
        <f>SUM('WC MO'!$B15:H15)</f>
        <v>0</v>
      </c>
      <c r="I15" s="23">
        <f>SUM('WC MO'!$B15:I15)</f>
        <v>0</v>
      </c>
      <c r="J15" s="23">
        <f>SUM('WC MO'!$B15:J15)</f>
        <v>0</v>
      </c>
      <c r="K15" s="23">
        <f>SUM('WC MO'!$B15:K15)</f>
        <v>0</v>
      </c>
      <c r="L15" s="23">
        <f>SUM('WC MO'!$B15:L15)</f>
        <v>0</v>
      </c>
      <c r="M15" s="23">
        <f>SUM('WC MO'!$B15:M15)</f>
        <v>0</v>
      </c>
    </row>
    <row r="16" spans="1:80" x14ac:dyDescent="0.25">
      <c r="A16" s="18" t="s">
        <v>82</v>
      </c>
      <c r="B16" s="23">
        <f>SUM('WC MO'!$B16:B16)</f>
        <v>0</v>
      </c>
      <c r="C16" s="23">
        <f>SUM('WC MO'!$B16:C16)</f>
        <v>0</v>
      </c>
      <c r="D16" s="23">
        <f>SUM('WC MO'!$B16:D16)</f>
        <v>0</v>
      </c>
      <c r="E16" s="23">
        <f>SUM('WC MO'!$B16:E16)</f>
        <v>0</v>
      </c>
      <c r="F16" s="23">
        <f>SUM('WC MO'!$B16:F16)</f>
        <v>0</v>
      </c>
      <c r="G16" s="23">
        <f>SUM('WC MO'!$B16:G16)</f>
        <v>0</v>
      </c>
      <c r="H16" s="23">
        <f>SUM('WC MO'!$B16:H16)</f>
        <v>0</v>
      </c>
      <c r="I16" s="23">
        <f>SUM('WC MO'!$B16:I16)</f>
        <v>0</v>
      </c>
      <c r="J16" s="23">
        <f>SUM('WC MO'!$B16:J16)</f>
        <v>0</v>
      </c>
      <c r="K16" s="23">
        <f>SUM('WC MO'!$B16:K16)</f>
        <v>0</v>
      </c>
      <c r="L16" s="23">
        <f>SUM('WC MO'!$B16:L16)</f>
        <v>0</v>
      </c>
      <c r="M16" s="23">
        <f>SUM('WC MO'!$B16:M16)</f>
        <v>0</v>
      </c>
    </row>
    <row r="17" spans="1:13" x14ac:dyDescent="0.25">
      <c r="A17" s="18" t="s">
        <v>83</v>
      </c>
      <c r="B17" s="23">
        <f>SUM('WC MO'!$B17:B17)</f>
        <v>0</v>
      </c>
      <c r="C17" s="23">
        <f>SUM('WC MO'!$B17:C17)</f>
        <v>0</v>
      </c>
      <c r="D17" s="23">
        <f>SUM('WC MO'!$B17:D17)</f>
        <v>0</v>
      </c>
      <c r="E17" s="23">
        <f>SUM('WC MO'!$B17:E17)</f>
        <v>0</v>
      </c>
      <c r="F17" s="23">
        <f>SUM('WC MO'!$B17:F17)</f>
        <v>0</v>
      </c>
      <c r="G17" s="23">
        <f>SUM('WC MO'!$B17:G17)</f>
        <v>0</v>
      </c>
      <c r="H17" s="23">
        <f>SUM('WC MO'!$B17:H17)</f>
        <v>0</v>
      </c>
      <c r="I17" s="23">
        <f>SUM('WC MO'!$B17:I17)</f>
        <v>0</v>
      </c>
      <c r="J17" s="23">
        <f>SUM('WC MO'!$B17:J17)</f>
        <v>0</v>
      </c>
      <c r="K17" s="23">
        <f>SUM('WC MO'!$B17:K17)</f>
        <v>0</v>
      </c>
      <c r="L17" s="23">
        <f>SUM('WC MO'!$B17:L17)</f>
        <v>0</v>
      </c>
      <c r="M17" s="23">
        <f>SUM('WC MO'!$B17:M17)</f>
        <v>0</v>
      </c>
    </row>
    <row r="18" spans="1:13" x14ac:dyDescent="0.25">
      <c r="A18" s="18" t="s">
        <v>84</v>
      </c>
      <c r="B18" s="23">
        <f>SUM('WC MO'!$B18:B18)</f>
        <v>0</v>
      </c>
      <c r="C18" s="23">
        <f>SUM('WC MO'!$B18:C18)</f>
        <v>0</v>
      </c>
      <c r="D18" s="23">
        <f>SUM('WC MO'!$B18:D18)</f>
        <v>0</v>
      </c>
      <c r="E18" s="23">
        <f>SUM('WC MO'!$B18:E18)</f>
        <v>0</v>
      </c>
      <c r="F18" s="23">
        <f>SUM('WC MO'!$B18:F18)</f>
        <v>0</v>
      </c>
      <c r="G18" s="23">
        <f>SUM('WC MO'!$B18:G18)</f>
        <v>0</v>
      </c>
      <c r="H18" s="23">
        <f>SUM('WC MO'!$B18:H18)</f>
        <v>0</v>
      </c>
      <c r="I18" s="23">
        <f>SUM('WC MO'!$B18:I18)</f>
        <v>0</v>
      </c>
      <c r="J18" s="23">
        <f>SUM('WC MO'!$B18:J18)</f>
        <v>0</v>
      </c>
      <c r="K18" s="23">
        <f>SUM('WC MO'!$B18:K18)</f>
        <v>0</v>
      </c>
      <c r="L18" s="23">
        <f>SUM('WC MO'!$B18:L18)</f>
        <v>0</v>
      </c>
      <c r="M18" s="23">
        <f>SUM('WC MO'!$B18:M18)</f>
        <v>0</v>
      </c>
    </row>
    <row r="19" spans="1:13" x14ac:dyDescent="0.25">
      <c r="A19" s="18" t="s">
        <v>85</v>
      </c>
      <c r="B19" s="23">
        <f>SUM('WC MO'!$B19:B19)</f>
        <v>0</v>
      </c>
      <c r="C19" s="23">
        <f>SUM('WC MO'!$B19:C19)</f>
        <v>0</v>
      </c>
      <c r="D19" s="23">
        <f>SUM('WC MO'!$B19:D19)</f>
        <v>0</v>
      </c>
      <c r="E19" s="23">
        <f>SUM('WC MO'!$B19:E19)</f>
        <v>0</v>
      </c>
      <c r="F19" s="23">
        <f>SUM('WC MO'!$B19:F19)</f>
        <v>0</v>
      </c>
      <c r="G19" s="23">
        <f>SUM('WC MO'!$B19:G19)</f>
        <v>0</v>
      </c>
      <c r="H19" s="23">
        <f>SUM('WC MO'!$B19:H19)</f>
        <v>0</v>
      </c>
      <c r="I19" s="23">
        <f>SUM('WC MO'!$B19:I19)</f>
        <v>0</v>
      </c>
      <c r="J19" s="23">
        <f>SUM('WC MO'!$B19:J19)</f>
        <v>0</v>
      </c>
      <c r="K19" s="23">
        <f>SUM('WC MO'!$B19:K19)</f>
        <v>0</v>
      </c>
      <c r="L19" s="23">
        <f>SUM('WC MO'!$B19:L19)</f>
        <v>0</v>
      </c>
      <c r="M19" s="23">
        <f>SUM('WC MO'!$B19:M19)</f>
        <v>0</v>
      </c>
    </row>
    <row r="20" spans="1:13" x14ac:dyDescent="0.25">
      <c r="A20" s="18" t="s">
        <v>44</v>
      </c>
      <c r="B20" s="23">
        <f>SUM('WC MO'!$B20:B20)</f>
        <v>0</v>
      </c>
      <c r="C20" s="23">
        <f>SUM('WC MO'!$B20:C20)</f>
        <v>0</v>
      </c>
      <c r="D20" s="23">
        <f>SUM('WC MO'!$B20:D20)</f>
        <v>0</v>
      </c>
      <c r="E20" s="23">
        <f>SUM('WC MO'!$B20:E20)</f>
        <v>0</v>
      </c>
      <c r="F20" s="23">
        <f>SUM('WC MO'!$B20:F20)</f>
        <v>0</v>
      </c>
      <c r="G20" s="23">
        <f>SUM('WC MO'!$B20:G20)</f>
        <v>1973</v>
      </c>
      <c r="H20" s="23">
        <f>SUM('WC MO'!$B20:H20)</f>
        <v>3947</v>
      </c>
      <c r="I20" s="23">
        <f>SUM('WC MO'!$B20:I20)</f>
        <v>5921</v>
      </c>
      <c r="J20" s="23">
        <f>SUM('WC MO'!$B20:J20)</f>
        <v>7894</v>
      </c>
      <c r="K20" s="23">
        <f>SUM('WC MO'!$B20:K20)</f>
        <v>15788</v>
      </c>
      <c r="L20" s="23">
        <f>SUM('WC MO'!$B20:L20)</f>
        <v>17762</v>
      </c>
      <c r="M20" s="23">
        <f>SUM('WC MO'!$B20:M20)</f>
        <v>19735</v>
      </c>
    </row>
    <row r="21" spans="1:13" x14ac:dyDescent="0.25">
      <c r="A21" s="18" t="s">
        <v>86</v>
      </c>
      <c r="B21" s="23">
        <f>SUM('WC MO'!$B21:B21)</f>
        <v>0</v>
      </c>
      <c r="C21" s="23">
        <f>SUM('WC MO'!$B21:C21)</f>
        <v>0</v>
      </c>
      <c r="D21" s="23">
        <f>SUM('WC MO'!$B21:D21)</f>
        <v>0</v>
      </c>
      <c r="E21" s="23">
        <f>SUM('WC MO'!$B21:E21)</f>
        <v>0</v>
      </c>
      <c r="F21" s="23">
        <f>SUM('WC MO'!$B21:F21)</f>
        <v>0</v>
      </c>
      <c r="G21" s="23">
        <f>SUM('WC MO'!$B21:G21)</f>
        <v>0</v>
      </c>
      <c r="H21" s="23">
        <f>SUM('WC MO'!$B21:H21)</f>
        <v>0</v>
      </c>
      <c r="I21" s="23">
        <f>SUM('WC MO'!$B21:I21)</f>
        <v>0</v>
      </c>
      <c r="J21" s="23">
        <f>SUM('WC MO'!$B21:J21)</f>
        <v>0</v>
      </c>
      <c r="K21" s="23">
        <f>SUM('WC MO'!$B21:K21)</f>
        <v>0</v>
      </c>
      <c r="L21" s="23">
        <f>SUM('WC MO'!$B21:L21)</f>
        <v>0</v>
      </c>
      <c r="M21" s="23">
        <f>SUM('WC MO'!$B21:M21)</f>
        <v>0</v>
      </c>
    </row>
    <row r="22" spans="1:13" x14ac:dyDescent="0.25">
      <c r="A22" s="18" t="s">
        <v>87</v>
      </c>
      <c r="B22" s="23">
        <f>SUM('WC MO'!$B22:B22)</f>
        <v>0</v>
      </c>
      <c r="C22" s="23">
        <f>SUM('WC MO'!$B22:C22)</f>
        <v>0</v>
      </c>
      <c r="D22" s="23">
        <f>SUM('WC MO'!$B22:D22)</f>
        <v>0</v>
      </c>
      <c r="E22" s="23">
        <f>SUM('WC MO'!$B22:E22)</f>
        <v>0</v>
      </c>
      <c r="F22" s="23">
        <f>SUM('WC MO'!$B22:F22)</f>
        <v>0</v>
      </c>
      <c r="G22" s="23">
        <f>SUM('WC MO'!$B22:G22)</f>
        <v>0</v>
      </c>
      <c r="H22" s="23">
        <f>SUM('WC MO'!$B22:H22)</f>
        <v>0</v>
      </c>
      <c r="I22" s="23">
        <f>SUM('WC MO'!$B22:I22)</f>
        <v>0</v>
      </c>
      <c r="J22" s="23">
        <f>SUM('WC MO'!$B22:J22)</f>
        <v>0</v>
      </c>
      <c r="K22" s="23">
        <f>SUM('WC MO'!$B22:K22)</f>
        <v>0</v>
      </c>
      <c r="L22" s="23">
        <f>SUM('WC MO'!$B22:L22)</f>
        <v>0</v>
      </c>
      <c r="M22" s="23">
        <f>SUM('WC MO'!$B22:M22)</f>
        <v>0</v>
      </c>
    </row>
    <row r="23" spans="1:13" x14ac:dyDescent="0.25">
      <c r="A23" s="18" t="s">
        <v>45</v>
      </c>
      <c r="B23" s="23">
        <f>SUM('WC MO'!$B23:B23)</f>
        <v>0</v>
      </c>
      <c r="C23" s="23">
        <f>SUM('WC MO'!$B23:C23)</f>
        <v>0</v>
      </c>
      <c r="D23" s="23">
        <f>SUM('WC MO'!$B23:D23)</f>
        <v>0</v>
      </c>
      <c r="E23" s="23">
        <f>SUM('WC MO'!$B23:E23)</f>
        <v>0</v>
      </c>
      <c r="F23" s="23">
        <f>SUM('WC MO'!$B23:F23)</f>
        <v>0</v>
      </c>
      <c r="G23" s="23">
        <f>SUM('WC MO'!$B23:G23)</f>
        <v>0</v>
      </c>
      <c r="H23" s="23">
        <f>SUM('WC MO'!$B23:H23)</f>
        <v>0</v>
      </c>
      <c r="I23" s="23">
        <f>SUM('WC MO'!$B23:I23)</f>
        <v>0</v>
      </c>
      <c r="J23" s="23">
        <f>SUM('WC MO'!$B23:J23)</f>
        <v>0</v>
      </c>
      <c r="K23" s="23">
        <f>SUM('WC MO'!$B23:K23)</f>
        <v>0</v>
      </c>
      <c r="L23" s="23">
        <f>SUM('WC MO'!$B23:L23)</f>
        <v>0</v>
      </c>
      <c r="M23" s="23">
        <f>SUM('WC MO'!$B23:M23)</f>
        <v>0</v>
      </c>
    </row>
    <row r="24" spans="1:13" x14ac:dyDescent="0.25">
      <c r="A24" s="18" t="s">
        <v>88</v>
      </c>
      <c r="B24" s="23">
        <f>SUM('WC MO'!$B24:B24)</f>
        <v>0</v>
      </c>
      <c r="C24" s="23">
        <f>SUM('WC MO'!$B24:C24)</f>
        <v>0</v>
      </c>
      <c r="D24" s="23">
        <f>SUM('WC MO'!$B24:D24)</f>
        <v>0</v>
      </c>
      <c r="E24" s="23">
        <f>SUM('WC MO'!$B24:E24)</f>
        <v>0</v>
      </c>
      <c r="F24" s="23">
        <f>SUM('WC MO'!$B24:F24)</f>
        <v>0</v>
      </c>
      <c r="G24" s="23">
        <f>SUM('WC MO'!$B24:G24)</f>
        <v>0</v>
      </c>
      <c r="H24" s="23">
        <f>SUM('WC MO'!$B24:H24)</f>
        <v>0</v>
      </c>
      <c r="I24" s="23">
        <f>SUM('WC MO'!$B24:I24)</f>
        <v>0</v>
      </c>
      <c r="J24" s="23">
        <f>SUM('WC MO'!$B24:J24)</f>
        <v>0</v>
      </c>
      <c r="K24" s="23">
        <f>SUM('WC MO'!$B24:K24)</f>
        <v>0</v>
      </c>
      <c r="L24" s="23">
        <f>SUM('WC MO'!$B24:L24)</f>
        <v>0</v>
      </c>
      <c r="M24" s="23">
        <f>SUM('WC MO'!$B24:M24)</f>
        <v>0</v>
      </c>
    </row>
    <row r="25" spans="1:13" x14ac:dyDescent="0.25">
      <c r="A25" s="18" t="s">
        <v>89</v>
      </c>
      <c r="B25" s="23">
        <f>SUM('WC MO'!$B25:B25)</f>
        <v>0</v>
      </c>
      <c r="C25" s="23">
        <f>SUM('WC MO'!$B25:C25)</f>
        <v>0</v>
      </c>
      <c r="D25" s="23">
        <f>SUM('WC MO'!$B25:D25)</f>
        <v>0</v>
      </c>
      <c r="E25" s="23">
        <f>SUM('WC MO'!$B25:E25)</f>
        <v>0</v>
      </c>
      <c r="F25" s="23">
        <f>SUM('WC MO'!$B25:F25)</f>
        <v>0</v>
      </c>
      <c r="G25" s="23">
        <f>SUM('WC MO'!$B25:G25)</f>
        <v>0</v>
      </c>
      <c r="H25" s="23">
        <f>SUM('WC MO'!$B25:H25)</f>
        <v>0</v>
      </c>
      <c r="I25" s="23">
        <f>SUM('WC MO'!$B25:I25)</f>
        <v>0</v>
      </c>
      <c r="J25" s="23">
        <f>SUM('WC MO'!$B25:J25)</f>
        <v>0</v>
      </c>
      <c r="K25" s="23">
        <f>SUM('WC MO'!$B25:K25)</f>
        <v>0</v>
      </c>
      <c r="L25" s="23">
        <f>SUM('WC MO'!$B25:L25)</f>
        <v>0</v>
      </c>
      <c r="M25" s="23">
        <f>SUM('WC MO'!$B25:M25)</f>
        <v>0</v>
      </c>
    </row>
    <row r="26" spans="1:13" x14ac:dyDescent="0.25">
      <c r="A26" s="18" t="s">
        <v>90</v>
      </c>
      <c r="B26" s="23">
        <f>SUM('WC MO'!$B26:B26)</f>
        <v>0</v>
      </c>
      <c r="C26" s="23">
        <f>SUM('WC MO'!$B26:C26)</f>
        <v>0</v>
      </c>
      <c r="D26" s="23">
        <f>SUM('WC MO'!$B26:D26)</f>
        <v>0</v>
      </c>
      <c r="E26" s="23">
        <f>SUM('WC MO'!$B26:E26)</f>
        <v>0</v>
      </c>
      <c r="F26" s="23">
        <f>SUM('WC MO'!$B26:F26)</f>
        <v>0</v>
      </c>
      <c r="G26" s="23">
        <f>SUM('WC MO'!$B26:G26)</f>
        <v>0</v>
      </c>
      <c r="H26" s="23">
        <f>SUM('WC MO'!$B26:H26)</f>
        <v>0</v>
      </c>
      <c r="I26" s="23">
        <f>SUM('WC MO'!$B26:I26)</f>
        <v>0</v>
      </c>
      <c r="J26" s="23">
        <f>SUM('WC MO'!$B26:J26)</f>
        <v>0</v>
      </c>
      <c r="K26" s="23">
        <f>SUM('WC MO'!$B26:K26)</f>
        <v>0</v>
      </c>
      <c r="L26" s="23">
        <f>SUM('WC MO'!$B26:L26)</f>
        <v>0</v>
      </c>
      <c r="M26" s="23">
        <f>SUM('WC MO'!$B26:M26)</f>
        <v>0</v>
      </c>
    </row>
    <row r="27" spans="1:13" x14ac:dyDescent="0.25">
      <c r="A27" s="18" t="s">
        <v>46</v>
      </c>
      <c r="B27" s="23">
        <f>SUM('WC MO'!$B27:B27)</f>
        <v>0</v>
      </c>
      <c r="C27" s="23">
        <f>SUM('WC MO'!$B27:C27)</f>
        <v>0</v>
      </c>
      <c r="D27" s="23">
        <f>SUM('WC MO'!$B27:D27)</f>
        <v>0</v>
      </c>
      <c r="E27" s="23">
        <f>SUM('WC MO'!$B27:E27)</f>
        <v>0</v>
      </c>
      <c r="F27" s="23">
        <f>SUM('WC MO'!$B27:F27)</f>
        <v>0</v>
      </c>
      <c r="G27" s="23">
        <f>SUM('WC MO'!$B27:G27)</f>
        <v>225</v>
      </c>
      <c r="H27" s="23">
        <f>SUM('WC MO'!$B27:H27)</f>
        <v>449</v>
      </c>
      <c r="I27" s="23">
        <f>SUM('WC MO'!$B27:I27)</f>
        <v>674</v>
      </c>
      <c r="J27" s="23">
        <f>SUM('WC MO'!$B27:J27)</f>
        <v>899</v>
      </c>
      <c r="K27" s="23">
        <f>SUM('WC MO'!$B27:K27)</f>
        <v>1797</v>
      </c>
      <c r="L27" s="23">
        <f>SUM('WC MO'!$B27:L27)</f>
        <v>2021</v>
      </c>
      <c r="M27" s="23">
        <f>SUM('WC MO'!$B27:M27)</f>
        <v>2246</v>
      </c>
    </row>
    <row r="28" spans="1:13" x14ac:dyDescent="0.25">
      <c r="A28" s="18" t="s">
        <v>47</v>
      </c>
      <c r="B28" s="23">
        <f>SUM('WC MO'!$B28:B28)</f>
        <v>0</v>
      </c>
      <c r="C28" s="23">
        <f>SUM('WC MO'!$B28:C28)</f>
        <v>0</v>
      </c>
      <c r="D28" s="23">
        <f>SUM('WC MO'!$B28:D28)</f>
        <v>0</v>
      </c>
      <c r="E28" s="23">
        <f>SUM('WC MO'!$B28:E28)</f>
        <v>0</v>
      </c>
      <c r="F28" s="23">
        <f>SUM('WC MO'!$B28:F28)</f>
        <v>0</v>
      </c>
      <c r="G28" s="23">
        <f>SUM('WC MO'!$B28:G28)</f>
        <v>1193</v>
      </c>
      <c r="H28" s="23">
        <f>SUM('WC MO'!$B28:H28)</f>
        <v>2386</v>
      </c>
      <c r="I28" s="23">
        <f>SUM('WC MO'!$B28:I28)</f>
        <v>3579</v>
      </c>
      <c r="J28" s="23">
        <f>SUM('WC MO'!$B28:J28)</f>
        <v>4771</v>
      </c>
      <c r="K28" s="23">
        <f>SUM('WC MO'!$B28:K28)</f>
        <v>9543</v>
      </c>
      <c r="L28" s="23">
        <f>SUM('WC MO'!$B28:L28)</f>
        <v>10736</v>
      </c>
      <c r="M28" s="23">
        <f>SUM('WC MO'!$B28:M28)</f>
        <v>11929</v>
      </c>
    </row>
    <row r="29" spans="1:13" x14ac:dyDescent="0.25">
      <c r="A29" s="18" t="s">
        <v>91</v>
      </c>
      <c r="B29" s="23">
        <f>SUM('WC MO'!$B29:B29)</f>
        <v>0</v>
      </c>
      <c r="C29" s="23">
        <f>SUM('WC MO'!$B29:C29)</f>
        <v>0</v>
      </c>
      <c r="D29" s="23">
        <f>SUM('WC MO'!$B29:D29)</f>
        <v>0</v>
      </c>
      <c r="E29" s="23">
        <f>SUM('WC MO'!$B29:E29)</f>
        <v>0</v>
      </c>
      <c r="F29" s="23">
        <f>SUM('WC MO'!$B29:F29)</f>
        <v>0</v>
      </c>
      <c r="G29" s="23">
        <f>SUM('WC MO'!$B29:G29)</f>
        <v>0</v>
      </c>
      <c r="H29" s="23">
        <f>SUM('WC MO'!$B29:H29)</f>
        <v>0</v>
      </c>
      <c r="I29" s="23">
        <f>SUM('WC MO'!$B29:I29)</f>
        <v>0</v>
      </c>
      <c r="J29" s="23">
        <f>SUM('WC MO'!$B29:J29)</f>
        <v>0</v>
      </c>
      <c r="K29" s="23">
        <f>SUM('WC MO'!$B29:K29)</f>
        <v>0</v>
      </c>
      <c r="L29" s="23">
        <f>SUM('WC MO'!$B29:L29)</f>
        <v>0</v>
      </c>
      <c r="M29" s="23">
        <f>SUM('WC MO'!$B29:M29)</f>
        <v>0</v>
      </c>
    </row>
    <row r="30" spans="1:13" x14ac:dyDescent="0.25">
      <c r="A30" s="18" t="s">
        <v>48</v>
      </c>
      <c r="B30" s="23">
        <f>SUM('WC MO'!$B30:B30)</f>
        <v>0</v>
      </c>
      <c r="C30" s="23">
        <f>SUM('WC MO'!$B30:C30)</f>
        <v>0</v>
      </c>
      <c r="D30" s="23">
        <f>SUM('WC MO'!$B30:D30)</f>
        <v>0</v>
      </c>
      <c r="E30" s="23">
        <f>SUM('WC MO'!$B30:E30)</f>
        <v>0</v>
      </c>
      <c r="F30" s="23">
        <f>SUM('WC MO'!$B30:F30)</f>
        <v>0</v>
      </c>
      <c r="G30" s="23">
        <f>SUM('WC MO'!$B30:G30)</f>
        <v>466</v>
      </c>
      <c r="H30" s="23">
        <f>SUM('WC MO'!$B30:H30)</f>
        <v>933</v>
      </c>
      <c r="I30" s="23">
        <f>SUM('WC MO'!$B30:I30)</f>
        <v>1399</v>
      </c>
      <c r="J30" s="23">
        <f>SUM('WC MO'!$B30:J30)</f>
        <v>1866</v>
      </c>
      <c r="K30" s="23">
        <f>SUM('WC MO'!$B30:K30)</f>
        <v>3733</v>
      </c>
      <c r="L30" s="23">
        <f>SUM('WC MO'!$B30:L30)</f>
        <v>4200</v>
      </c>
      <c r="M30" s="23">
        <f>SUM('WC MO'!$B30:M30)</f>
        <v>4667</v>
      </c>
    </row>
    <row r="31" spans="1:13" x14ac:dyDescent="0.25">
      <c r="A31" s="18" t="s">
        <v>49</v>
      </c>
      <c r="B31" s="23">
        <f>SUM('WC MO'!$B31:B31)</f>
        <v>0</v>
      </c>
      <c r="C31" s="23">
        <f>SUM('WC MO'!$B31:C31)</f>
        <v>0</v>
      </c>
      <c r="D31" s="23">
        <f>SUM('WC MO'!$B31:D31)</f>
        <v>0</v>
      </c>
      <c r="E31" s="23">
        <f>SUM('WC MO'!$B31:E31)</f>
        <v>0</v>
      </c>
      <c r="F31" s="23">
        <f>SUM('WC MO'!$B31:F31)</f>
        <v>0</v>
      </c>
      <c r="G31" s="23">
        <f>SUM('WC MO'!$B31:G31)</f>
        <v>1379</v>
      </c>
      <c r="H31" s="23">
        <f>SUM('WC MO'!$B31:H31)</f>
        <v>2758</v>
      </c>
      <c r="I31" s="23">
        <f>SUM('WC MO'!$B31:I31)</f>
        <v>4137</v>
      </c>
      <c r="J31" s="23">
        <f>SUM('WC MO'!$B31:J31)</f>
        <v>5517</v>
      </c>
      <c r="K31" s="23">
        <f>SUM('WC MO'!$B31:K31)</f>
        <v>6896</v>
      </c>
      <c r="L31" s="23">
        <f>SUM('WC MO'!$B31:L31)</f>
        <v>8275</v>
      </c>
      <c r="M31" s="23">
        <f>SUM('WC MO'!$B31:M31)</f>
        <v>9654</v>
      </c>
    </row>
    <row r="32" spans="1:13" x14ac:dyDescent="0.25">
      <c r="A32" s="18" t="s">
        <v>50</v>
      </c>
      <c r="B32" s="23">
        <f>SUM('WC MO'!$B32:B32)</f>
        <v>0</v>
      </c>
      <c r="C32" s="23">
        <f>SUM('WC MO'!$B32:C32)</f>
        <v>0</v>
      </c>
      <c r="D32" s="23">
        <f>SUM('WC MO'!$B32:D32)</f>
        <v>0</v>
      </c>
      <c r="E32" s="23">
        <f>SUM('WC MO'!$B32:E32)</f>
        <v>0</v>
      </c>
      <c r="F32" s="23">
        <f>SUM('WC MO'!$B32:F32)</f>
        <v>0</v>
      </c>
      <c r="G32" s="23">
        <f>SUM('WC MO'!$B32:G32)</f>
        <v>16877.142857142859</v>
      </c>
      <c r="H32" s="23">
        <f>SUM('WC MO'!$B32:H32)</f>
        <v>33754.285714285717</v>
      </c>
      <c r="I32" s="23">
        <f>SUM('WC MO'!$B32:I32)</f>
        <v>50631.42857142858</v>
      </c>
      <c r="J32" s="23">
        <f>SUM('WC MO'!$B32:J32)</f>
        <v>67508.571428571435</v>
      </c>
      <c r="K32" s="23">
        <f>SUM('WC MO'!$B32:K32)</f>
        <v>84385.71428571429</v>
      </c>
      <c r="L32" s="23">
        <f>SUM('WC MO'!$B32:L32)</f>
        <v>101262.85714285714</v>
      </c>
      <c r="M32" s="23">
        <f>SUM('WC MO'!$B32:M32)</f>
        <v>118140</v>
      </c>
    </row>
    <row r="33" spans="1:13" x14ac:dyDescent="0.25">
      <c r="A33" s="18" t="s">
        <v>43</v>
      </c>
      <c r="B33" s="23">
        <f>SUM('WC MO'!$B33:B33)</f>
        <v>0</v>
      </c>
      <c r="C33" s="23">
        <f>SUM('WC MO'!$B33:C33)</f>
        <v>0</v>
      </c>
      <c r="D33" s="23">
        <f>SUM('WC MO'!$B33:D33)</f>
        <v>0</v>
      </c>
      <c r="E33" s="23">
        <f>SUM('WC MO'!$B33:E33)</f>
        <v>0</v>
      </c>
      <c r="F33" s="23">
        <f>SUM('WC MO'!$B33:F33)</f>
        <v>0</v>
      </c>
      <c r="G33" s="23">
        <f>SUM('WC MO'!$B33:G33)</f>
        <v>65456</v>
      </c>
      <c r="H33" s="23">
        <f>SUM('WC MO'!$B33:H33)</f>
        <v>130911</v>
      </c>
      <c r="I33" s="23">
        <f>SUM('WC MO'!$B33:I33)</f>
        <v>196366</v>
      </c>
      <c r="J33" s="23">
        <f>SUM('WC MO'!$B33:J33)</f>
        <v>261821</v>
      </c>
      <c r="K33" s="23">
        <f>SUM('WC MO'!$B33:K33)</f>
        <v>327276</v>
      </c>
      <c r="L33" s="23">
        <f>SUM('WC MO'!$B33:L33)</f>
        <v>392731</v>
      </c>
      <c r="M33" s="23">
        <f>SUM('WC MO'!$B33:M33)</f>
        <v>458186</v>
      </c>
    </row>
    <row r="34" spans="1:13" x14ac:dyDescent="0.25">
      <c r="A34" s="18" t="s">
        <v>51</v>
      </c>
      <c r="B34" s="23">
        <f>SUM('WC MO'!$B34:B34)</f>
        <v>0</v>
      </c>
      <c r="C34" s="23">
        <f>SUM('WC MO'!$B34:C34)</f>
        <v>0</v>
      </c>
      <c r="D34" s="23">
        <f>SUM('WC MO'!$B34:D34)</f>
        <v>0</v>
      </c>
      <c r="E34" s="23">
        <f>SUM('WC MO'!$B34:E34)</f>
        <v>0</v>
      </c>
      <c r="F34" s="23">
        <f>SUM('WC MO'!$B34:F34)</f>
        <v>0</v>
      </c>
      <c r="G34" s="23">
        <f>SUM('WC MO'!$B34:G34)</f>
        <v>1571</v>
      </c>
      <c r="H34" s="23">
        <f>SUM('WC MO'!$B34:H34)</f>
        <v>3143</v>
      </c>
      <c r="I34" s="23">
        <f>SUM('WC MO'!$B34:I34)</f>
        <v>4715</v>
      </c>
      <c r="J34" s="23">
        <f>SUM('WC MO'!$B34:J34)</f>
        <v>6286</v>
      </c>
      <c r="K34" s="23">
        <f>SUM('WC MO'!$B34:K34)</f>
        <v>7857</v>
      </c>
      <c r="L34" s="23">
        <f>SUM('WC MO'!$B34:L34)</f>
        <v>9429</v>
      </c>
      <c r="M34" s="23">
        <f>SUM('WC MO'!$B34:M34)</f>
        <v>11000</v>
      </c>
    </row>
    <row r="35" spans="1:13" x14ac:dyDescent="0.25">
      <c r="A35" s="18" t="s">
        <v>2</v>
      </c>
      <c r="B35" s="23">
        <f>SUM('WC MO'!$B35:B35)</f>
        <v>0</v>
      </c>
      <c r="C35" s="23">
        <f>SUM('WC MO'!$B35:C35)</f>
        <v>0</v>
      </c>
      <c r="D35" s="23">
        <f>SUM('WC MO'!$B35:D35)</f>
        <v>0</v>
      </c>
      <c r="E35" s="23">
        <f>SUM('WC MO'!$B35:E35)</f>
        <v>0</v>
      </c>
      <c r="F35" s="23">
        <f>SUM('WC MO'!$B35:F35)</f>
        <v>0</v>
      </c>
      <c r="G35" s="23">
        <f>SUM('WC MO'!$B35:G35)</f>
        <v>28397</v>
      </c>
      <c r="H35" s="23">
        <f>SUM('WC MO'!$B35:H35)</f>
        <v>56794</v>
      </c>
      <c r="I35" s="23">
        <f>SUM('WC MO'!$B35:I35)</f>
        <v>85191</v>
      </c>
      <c r="J35" s="23">
        <f>SUM('WC MO'!$B35:J35)</f>
        <v>113588</v>
      </c>
      <c r="K35" s="23">
        <f>SUM('WC MO'!$B35:K35)</f>
        <v>141985</v>
      </c>
      <c r="L35" s="23">
        <f>SUM('WC MO'!$B35:L35)</f>
        <v>170382</v>
      </c>
      <c r="M35" s="23">
        <f>SUM('WC MO'!$B35:M35)</f>
        <v>198779</v>
      </c>
    </row>
    <row r="36" spans="1:13" x14ac:dyDescent="0.25">
      <c r="A36" s="18" t="s">
        <v>92</v>
      </c>
      <c r="B36" s="23">
        <f>SUM('WC MO'!$B36:B36)</f>
        <v>0</v>
      </c>
      <c r="C36" s="23">
        <f>SUM('WC MO'!$B36:C36)</f>
        <v>0</v>
      </c>
      <c r="D36" s="23">
        <f>SUM('WC MO'!$B36:D36)</f>
        <v>0</v>
      </c>
      <c r="E36" s="23">
        <f>SUM('WC MO'!$B36:E36)</f>
        <v>0</v>
      </c>
      <c r="F36" s="23">
        <f>SUM('WC MO'!$B36:F36)</f>
        <v>0</v>
      </c>
      <c r="G36" s="23">
        <f>SUM('WC MO'!$B36:G36)</f>
        <v>0</v>
      </c>
      <c r="H36" s="23">
        <f>SUM('WC MO'!$B36:H36)</f>
        <v>0</v>
      </c>
      <c r="I36" s="23">
        <f>SUM('WC MO'!$B36:I36)</f>
        <v>0</v>
      </c>
      <c r="J36" s="23">
        <f>SUM('WC MO'!$B36:J36)</f>
        <v>0</v>
      </c>
      <c r="K36" s="23">
        <f>SUM('WC MO'!$B36:K36)</f>
        <v>0</v>
      </c>
      <c r="L36" s="23">
        <f>SUM('WC MO'!$B36:L36)</f>
        <v>0</v>
      </c>
      <c r="M36" s="23">
        <f>SUM('WC MO'!$B36:M36)</f>
        <v>0</v>
      </c>
    </row>
    <row r="37" spans="1:13" x14ac:dyDescent="0.25">
      <c r="A37" s="18" t="s">
        <v>52</v>
      </c>
      <c r="B37" s="23">
        <f>SUM('WC MO'!$B37:B37)</f>
        <v>0</v>
      </c>
      <c r="C37" s="23">
        <f>SUM('WC MO'!$B37:C37)</f>
        <v>0</v>
      </c>
      <c r="D37" s="23">
        <f>SUM('WC MO'!$B37:D37)</f>
        <v>0</v>
      </c>
      <c r="E37" s="23">
        <f>SUM('WC MO'!$B37:E37)</f>
        <v>0</v>
      </c>
      <c r="F37" s="23">
        <f>SUM('WC MO'!$B37:F37)</f>
        <v>0</v>
      </c>
      <c r="G37" s="23">
        <f>SUM('WC MO'!$B37:G37)</f>
        <v>44</v>
      </c>
      <c r="H37" s="23">
        <f>SUM('WC MO'!$B37:H37)</f>
        <v>88</v>
      </c>
      <c r="I37" s="23">
        <f>SUM('WC MO'!$B37:I37)</f>
        <v>132</v>
      </c>
      <c r="J37" s="23">
        <f>SUM('WC MO'!$B37:J37)</f>
        <v>176</v>
      </c>
      <c r="K37" s="23">
        <f>SUM('WC MO'!$B37:K37)</f>
        <v>350</v>
      </c>
      <c r="L37" s="23">
        <f>SUM('WC MO'!$B37:L37)</f>
        <v>394</v>
      </c>
      <c r="M37" s="23">
        <f>SUM('WC MO'!$B37:M37)</f>
        <v>438</v>
      </c>
    </row>
    <row r="38" spans="1:13" x14ac:dyDescent="0.25">
      <c r="A38" s="18" t="s">
        <v>53</v>
      </c>
      <c r="B38" s="23">
        <f>SUM('WC MO'!$B38:B38)</f>
        <v>0</v>
      </c>
      <c r="C38" s="23">
        <f>SUM('WC MO'!$B38:C38)</f>
        <v>0</v>
      </c>
      <c r="D38" s="23">
        <f>SUM('WC MO'!$B38:D38)</f>
        <v>0</v>
      </c>
      <c r="E38" s="23">
        <f>SUM('WC MO'!$B38:E38)</f>
        <v>0</v>
      </c>
      <c r="F38" s="23">
        <f>SUM('WC MO'!$B38:F38)</f>
        <v>0</v>
      </c>
      <c r="G38" s="23">
        <f>SUM('WC MO'!$B38:G38)</f>
        <v>30800</v>
      </c>
      <c r="H38" s="23">
        <f>SUM('WC MO'!$B38:H38)</f>
        <v>61600</v>
      </c>
      <c r="I38" s="23">
        <f>SUM('WC MO'!$B38:I38)</f>
        <v>92400</v>
      </c>
      <c r="J38" s="23">
        <f>SUM('WC MO'!$B38:J38)</f>
        <v>123200</v>
      </c>
      <c r="K38" s="23">
        <f>SUM('WC MO'!$B38:K38)</f>
        <v>246400</v>
      </c>
      <c r="L38" s="23">
        <f>SUM('WC MO'!$B38:L38)</f>
        <v>277200</v>
      </c>
      <c r="M38" s="23">
        <f>SUM('WC MO'!$B38:M38)</f>
        <v>308000</v>
      </c>
    </row>
    <row r="39" spans="1:13" x14ac:dyDescent="0.25">
      <c r="A39" s="18" t="s">
        <v>93</v>
      </c>
      <c r="B39" s="23">
        <f>SUM('WC MO'!$B39:B39)</f>
        <v>0</v>
      </c>
      <c r="C39" s="23">
        <f>SUM('WC MO'!$B39:C39)</f>
        <v>0</v>
      </c>
      <c r="D39" s="23">
        <f>SUM('WC MO'!$B39:D39)</f>
        <v>0</v>
      </c>
      <c r="E39" s="23">
        <f>SUM('WC MO'!$B39:E39)</f>
        <v>0</v>
      </c>
      <c r="F39" s="23">
        <f>SUM('WC MO'!$B39:F39)</f>
        <v>0</v>
      </c>
      <c r="G39" s="23">
        <f>SUM('WC MO'!$B39:G39)</f>
        <v>0</v>
      </c>
      <c r="H39" s="23">
        <f>SUM('WC MO'!$B39:H39)</f>
        <v>0</v>
      </c>
      <c r="I39" s="23">
        <f>SUM('WC MO'!$B39:I39)</f>
        <v>0</v>
      </c>
      <c r="J39" s="23">
        <f>SUM('WC MO'!$B39:J39)</f>
        <v>0</v>
      </c>
      <c r="K39" s="23">
        <f>SUM('WC MO'!$B39:K39)</f>
        <v>0</v>
      </c>
      <c r="L39" s="23">
        <f>SUM('WC MO'!$B39:L39)</f>
        <v>0</v>
      </c>
      <c r="M39" s="23">
        <f>SUM('WC MO'!$B39:M39)</f>
        <v>0</v>
      </c>
    </row>
    <row r="40" spans="1:13" x14ac:dyDescent="0.25">
      <c r="A40" s="18" t="s">
        <v>54</v>
      </c>
      <c r="B40" s="23">
        <f>SUM('WC MO'!$B40:B40)</f>
        <v>0</v>
      </c>
      <c r="C40" s="23">
        <f>SUM('WC MO'!$B40:C40)</f>
        <v>0</v>
      </c>
      <c r="D40" s="23">
        <f>SUM('WC MO'!$B40:D40)</f>
        <v>0</v>
      </c>
      <c r="E40" s="23">
        <f>SUM('WC MO'!$B40:E40)</f>
        <v>0</v>
      </c>
      <c r="F40" s="23">
        <f>SUM('WC MO'!$B40:F40)</f>
        <v>0</v>
      </c>
      <c r="G40" s="23">
        <f>SUM('WC MO'!$B40:G40)</f>
        <v>1459</v>
      </c>
      <c r="H40" s="23">
        <f>SUM('WC MO'!$B40:H40)</f>
        <v>2917</v>
      </c>
      <c r="I40" s="23">
        <f>SUM('WC MO'!$B40:I40)</f>
        <v>4375</v>
      </c>
      <c r="J40" s="23">
        <f>SUM('WC MO'!$B40:J40)</f>
        <v>5834</v>
      </c>
      <c r="K40" s="23">
        <f>SUM('WC MO'!$B40:K40)</f>
        <v>7292</v>
      </c>
      <c r="L40" s="23">
        <f>SUM('WC MO'!$B40:L40)</f>
        <v>8750</v>
      </c>
      <c r="M40" s="23">
        <f>SUM('WC MO'!$B40:M40)</f>
        <v>10208</v>
      </c>
    </row>
    <row r="41" spans="1:13" x14ac:dyDescent="0.25">
      <c r="A41" s="18"/>
    </row>
    <row r="42" spans="1:13" x14ac:dyDescent="0.25">
      <c r="A42" s="19" t="s">
        <v>28</v>
      </c>
      <c r="B42" s="27">
        <f>SUM('WC MO'!$B42:B42)</f>
        <v>0</v>
      </c>
      <c r="C42" s="27">
        <f>SUM('WC MO'!$B42:C42)</f>
        <v>0</v>
      </c>
      <c r="D42" s="27">
        <f>SUM('WC MO'!$B42:D42)</f>
        <v>0</v>
      </c>
      <c r="E42" s="27">
        <f>SUM('WC MO'!$B42:E42)</f>
        <v>0</v>
      </c>
      <c r="F42" s="27">
        <f>SUM('WC MO'!$B42:F42)</f>
        <v>0</v>
      </c>
      <c r="G42" s="27">
        <f>SUM('WC MO'!$B42:G42)</f>
        <v>149840.14285714284</v>
      </c>
      <c r="H42" s="27">
        <f>SUM('WC MO'!$B42:H42)</f>
        <v>299680.28571428568</v>
      </c>
      <c r="I42" s="27">
        <f>SUM('WC MO'!$B42:I42)</f>
        <v>449520.42857142852</v>
      </c>
      <c r="J42" s="27">
        <f>SUM('WC MO'!$B42:J42)</f>
        <v>599360.57142857136</v>
      </c>
      <c r="K42" s="27">
        <f>SUM('WC MO'!$B42:K42)</f>
        <v>853302.7142857142</v>
      </c>
      <c r="L42" s="27">
        <f>SUM('WC MO'!$B42:L42)</f>
        <v>1003142.857142857</v>
      </c>
      <c r="M42" s="27">
        <f>SUM('WC MO'!$B42:M42)</f>
        <v>1152982</v>
      </c>
    </row>
    <row r="43" spans="1:13" x14ac:dyDescent="0.25">
      <c r="A43" s="19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</row>
    <row r="44" spans="1:13" x14ac:dyDescent="0.25">
      <c r="A44" s="17" t="s">
        <v>29</v>
      </c>
      <c r="B44" s="25">
        <f>SUM('WC MO'!$B44:B44)</f>
        <v>0</v>
      </c>
      <c r="C44" s="25">
        <f>SUM('WC MO'!$B44:C44)</f>
        <v>0</v>
      </c>
      <c r="D44" s="25">
        <f>SUM('WC MO'!$B44:D44)</f>
        <v>0</v>
      </c>
      <c r="E44" s="25">
        <f>SUM('WC MO'!$B44:E44)</f>
        <v>0</v>
      </c>
      <c r="F44" s="25">
        <f>SUM('WC MO'!$B44:F44)</f>
        <v>0</v>
      </c>
      <c r="G44" s="25">
        <f>SUM('WC MO'!$B44:G44)</f>
        <v>28571.428571428572</v>
      </c>
      <c r="H44" s="25">
        <f>SUM('WC MO'!$B44:H44)</f>
        <v>57142.857142857145</v>
      </c>
      <c r="I44" s="25">
        <f>SUM('WC MO'!$B44:I44)</f>
        <v>85714.28571428571</v>
      </c>
      <c r="J44" s="25">
        <f>SUM('WC MO'!$B44:J44)</f>
        <v>114285.71428571429</v>
      </c>
      <c r="K44" s="25">
        <f>SUM('WC MO'!$B44:K44)</f>
        <v>142857.14285714287</v>
      </c>
      <c r="L44" s="25">
        <f>SUM('WC MO'!$B44:L44)</f>
        <v>171428.57142857145</v>
      </c>
      <c r="M44" s="25">
        <f>SUM('WC MO'!$B44:M44)</f>
        <v>200000.00000000003</v>
      </c>
    </row>
    <row r="45" spans="1:13" x14ac:dyDescent="0.25">
      <c r="A45" s="17"/>
    </row>
    <row r="46" spans="1:13" x14ac:dyDescent="0.25">
      <c r="A46" s="17" t="s">
        <v>30</v>
      </c>
      <c r="B46" s="25">
        <f>SUM('WC MO'!$B46:B46)</f>
        <v>0</v>
      </c>
      <c r="C46" s="25">
        <f>SUM('WC MO'!$B46:C46)</f>
        <v>0</v>
      </c>
      <c r="D46" s="25">
        <f>SUM('WC MO'!$B46:D46)</f>
        <v>0</v>
      </c>
      <c r="E46" s="25">
        <f>SUM('WC MO'!$B46:E46)</f>
        <v>0</v>
      </c>
      <c r="F46" s="25">
        <f>SUM('WC MO'!$B46:F46)</f>
        <v>0</v>
      </c>
      <c r="G46" s="25">
        <f>SUM('WC MO'!$B46:G46)</f>
        <v>85714</v>
      </c>
      <c r="H46" s="25">
        <f>SUM('WC MO'!$B46:H46)</f>
        <v>171428</v>
      </c>
      <c r="I46" s="25">
        <f>SUM('WC MO'!$B46:I46)</f>
        <v>257143</v>
      </c>
      <c r="J46" s="25">
        <f>SUM('WC MO'!$B46:J46)</f>
        <v>342857</v>
      </c>
      <c r="K46" s="25">
        <f>SUM('WC MO'!$B46:K46)</f>
        <v>428571</v>
      </c>
      <c r="L46" s="25">
        <f>SUM('WC MO'!$B46:L46)</f>
        <v>514286</v>
      </c>
      <c r="M46" s="25">
        <f>SUM('WC MO'!$B46:M46)</f>
        <v>600000</v>
      </c>
    </row>
    <row r="47" spans="1:13" x14ac:dyDescent="0.25">
      <c r="A47" s="17"/>
    </row>
    <row r="48" spans="1:13" ht="13.8" thickBot="1" x14ac:dyDescent="0.3">
      <c r="A48" s="4" t="s">
        <v>16</v>
      </c>
      <c r="B48" s="24">
        <f>SUM('WC MO'!$B48:B48)</f>
        <v>0</v>
      </c>
      <c r="C48" s="24">
        <f>SUM('WC MO'!$B48:C48)</f>
        <v>0</v>
      </c>
      <c r="D48" s="24">
        <f>SUM('WC MO'!$B48:D48)</f>
        <v>0</v>
      </c>
      <c r="E48" s="24">
        <f>SUM('WC MO'!$B48:E48)</f>
        <v>0</v>
      </c>
      <c r="F48" s="24">
        <f>SUM('WC MO'!$B48:F48)</f>
        <v>0</v>
      </c>
      <c r="G48" s="24">
        <f>SUM('WC MO'!$B48:G48)</f>
        <v>264125.57142857142</v>
      </c>
      <c r="H48" s="24">
        <f>SUM('WC MO'!$B48:H48)</f>
        <v>528251.14285714284</v>
      </c>
      <c r="I48" s="24">
        <f>SUM('WC MO'!$B48:I48)</f>
        <v>792377.71428571432</v>
      </c>
      <c r="J48" s="24">
        <f>SUM('WC MO'!$B48:J48)</f>
        <v>1056503.2857142857</v>
      </c>
      <c r="K48" s="24">
        <f>SUM('WC MO'!$B48:K48)</f>
        <v>1424730.857142857</v>
      </c>
      <c r="L48" s="24">
        <f>SUM('WC MO'!$B48:L48)</f>
        <v>1688857.4285714284</v>
      </c>
      <c r="M48" s="24">
        <f>SUM('WC MO'!$B48:M48)</f>
        <v>1952981.9999999998</v>
      </c>
    </row>
    <row r="49" spans="1:13" x14ac:dyDescent="0.25">
      <c r="A49" s="1"/>
    </row>
    <row r="50" spans="1:13" x14ac:dyDescent="0.25">
      <c r="A50" s="1" t="s">
        <v>11</v>
      </c>
    </row>
    <row r="51" spans="1:13" x14ac:dyDescent="0.25">
      <c r="A51" s="3" t="s">
        <v>0</v>
      </c>
      <c r="B51" s="23">
        <f>SUM('WC MO'!$B51:B51)</f>
        <v>0</v>
      </c>
      <c r="C51" s="23">
        <f>SUM('WC MO'!$B51:C51)</f>
        <v>0</v>
      </c>
      <c r="D51" s="23">
        <f>SUM('WC MO'!$B51:D51)</f>
        <v>0</v>
      </c>
      <c r="E51" s="23">
        <f>SUM('WC MO'!$B51:E51)</f>
        <v>0</v>
      </c>
      <c r="F51" s="23">
        <f>SUM('WC MO'!$B51:F51)</f>
        <v>0</v>
      </c>
      <c r="G51" s="23">
        <f>SUM('WC MO'!$B51:G51)</f>
        <v>22228.5</v>
      </c>
      <c r="H51" s="23">
        <f>SUM('WC MO'!$B51:H51)</f>
        <v>44457</v>
      </c>
      <c r="I51" s="23">
        <f>SUM('WC MO'!$B51:I51)</f>
        <v>66686.5</v>
      </c>
      <c r="J51" s="23">
        <f>SUM('WC MO'!$B51:J51)</f>
        <v>88915</v>
      </c>
      <c r="K51" s="23">
        <f>SUM('WC MO'!$B51:K51)</f>
        <v>111144.5</v>
      </c>
      <c r="L51" s="23">
        <f>SUM('WC MO'!$B51:L51)</f>
        <v>133373</v>
      </c>
      <c r="M51" s="23">
        <f>SUM('WC MO'!$B51:M51)</f>
        <v>155602.5</v>
      </c>
    </row>
    <row r="52" spans="1:13" x14ac:dyDescent="0.25">
      <c r="A52" s="3" t="s">
        <v>1</v>
      </c>
      <c r="B52" s="23">
        <f>SUM('WC MO'!$B52:B52)</f>
        <v>0</v>
      </c>
      <c r="C52" s="23">
        <f>SUM('WC MO'!$B52:C52)</f>
        <v>0</v>
      </c>
      <c r="D52" s="23">
        <f>SUM('WC MO'!$B52:D52)</f>
        <v>0</v>
      </c>
      <c r="E52" s="23">
        <f>SUM('WC MO'!$B52:E52)</f>
        <v>0</v>
      </c>
      <c r="F52" s="23">
        <f>SUM('WC MO'!$B52:F52)</f>
        <v>0</v>
      </c>
      <c r="G52" s="23">
        <f>SUM('WC MO'!$B52:G52)</f>
        <v>47671</v>
      </c>
      <c r="H52" s="23">
        <f>SUM('WC MO'!$B52:H52)</f>
        <v>95342</v>
      </c>
      <c r="I52" s="23">
        <f>SUM('WC MO'!$B52:I52)</f>
        <v>143013</v>
      </c>
      <c r="J52" s="23">
        <f>SUM('WC MO'!$B52:J52)</f>
        <v>190684</v>
      </c>
      <c r="K52" s="23">
        <f>SUM('WC MO'!$B52:K52)</f>
        <v>238355</v>
      </c>
      <c r="L52" s="23">
        <f>SUM('WC MO'!$B52:L52)</f>
        <v>286026</v>
      </c>
      <c r="M52" s="23">
        <f>SUM('WC MO'!$B52:M52)</f>
        <v>333700</v>
      </c>
    </row>
    <row r="53" spans="1:13" x14ac:dyDescent="0.25">
      <c r="A53" s="3" t="s">
        <v>3</v>
      </c>
      <c r="B53" s="23">
        <f>SUM('WC MO'!$B53:B53)</f>
        <v>0</v>
      </c>
      <c r="C53" s="23">
        <f>SUM('WC MO'!$B53:C53)</f>
        <v>0</v>
      </c>
      <c r="D53" s="23">
        <f>SUM('WC MO'!$B53:D53)</f>
        <v>0</v>
      </c>
      <c r="E53" s="23">
        <f>SUM('WC MO'!$B53:E53)</f>
        <v>0</v>
      </c>
      <c r="F53" s="23">
        <f>SUM('WC MO'!$B53:F53)</f>
        <v>0</v>
      </c>
      <c r="G53" s="23">
        <f>SUM('WC MO'!$B53:G53)</f>
        <v>8583.3333333333339</v>
      </c>
      <c r="H53" s="23">
        <f>SUM('WC MO'!$B53:H53)</f>
        <v>17166.666666666668</v>
      </c>
      <c r="I53" s="23">
        <f>SUM('WC MO'!$B53:I53)</f>
        <v>25750</v>
      </c>
      <c r="J53" s="23">
        <f>SUM('WC MO'!$B53:J53)</f>
        <v>34333.333333333336</v>
      </c>
      <c r="K53" s="23">
        <f>SUM('WC MO'!$B53:K53)</f>
        <v>42916.666666666672</v>
      </c>
      <c r="L53" s="23">
        <f>SUM('WC MO'!$B53:L53)</f>
        <v>51500.000000000007</v>
      </c>
      <c r="M53" s="23">
        <f>SUM('WC MO'!$B53:M53)</f>
        <v>60083.333333333343</v>
      </c>
    </row>
    <row r="54" spans="1:13" x14ac:dyDescent="0.25">
      <c r="A54" s="3" t="s">
        <v>4</v>
      </c>
      <c r="B54" s="23">
        <f>SUM('WC MO'!$B54:B54)</f>
        <v>0</v>
      </c>
      <c r="C54" s="23">
        <f>SUM('WC MO'!$B54:C54)</f>
        <v>0</v>
      </c>
      <c r="D54" s="23">
        <f>SUM('WC MO'!$B54:D54)</f>
        <v>0</v>
      </c>
      <c r="E54" s="23">
        <f>SUM('WC MO'!$B54:E54)</f>
        <v>0</v>
      </c>
      <c r="F54" s="23">
        <f>SUM('WC MO'!$B54:F54)</f>
        <v>0</v>
      </c>
      <c r="G54" s="23">
        <f>SUM('WC MO'!$B54:G54)</f>
        <v>2575</v>
      </c>
      <c r="H54" s="23">
        <f>SUM('WC MO'!$B54:H54)</f>
        <v>5150</v>
      </c>
      <c r="I54" s="23">
        <f>SUM('WC MO'!$B54:I54)</f>
        <v>7725</v>
      </c>
      <c r="J54" s="23">
        <f>SUM('WC MO'!$B54:J54)</f>
        <v>10300</v>
      </c>
      <c r="K54" s="23">
        <f>SUM('WC MO'!$B54:K54)</f>
        <v>12875</v>
      </c>
      <c r="L54" s="23">
        <f>SUM('WC MO'!$B54:L54)</f>
        <v>15450</v>
      </c>
      <c r="M54" s="23">
        <f>SUM('WC MO'!$B54:M54)</f>
        <v>18025</v>
      </c>
    </row>
    <row r="55" spans="1:13" x14ac:dyDescent="0.25">
      <c r="A55" s="3" t="s">
        <v>5</v>
      </c>
      <c r="B55" s="23">
        <f>SUM('WC MO'!$B55:B55)</f>
        <v>0</v>
      </c>
      <c r="C55" s="23">
        <f>SUM('WC MO'!$B55:C55)</f>
        <v>0</v>
      </c>
      <c r="D55" s="23">
        <f>SUM('WC MO'!$B55:D55)</f>
        <v>0</v>
      </c>
      <c r="E55" s="23">
        <f>SUM('WC MO'!$B55:E55)</f>
        <v>0</v>
      </c>
      <c r="F55" s="23">
        <f>SUM('WC MO'!$B55:F55)</f>
        <v>0</v>
      </c>
      <c r="G55" s="23">
        <f>SUM('WC MO'!$B55:G55)</f>
        <v>0</v>
      </c>
      <c r="H55" s="23">
        <f>SUM('WC MO'!$B55:H55)</f>
        <v>0</v>
      </c>
      <c r="I55" s="23">
        <f>SUM('WC MO'!$B55:I55)</f>
        <v>0</v>
      </c>
      <c r="J55" s="23">
        <f>SUM('WC MO'!$B55:J55)</f>
        <v>0</v>
      </c>
      <c r="K55" s="23">
        <f>SUM('WC MO'!$B55:K55)</f>
        <v>0</v>
      </c>
      <c r="L55" s="23">
        <f>SUM('WC MO'!$B55:L55)</f>
        <v>0</v>
      </c>
      <c r="M55" s="23">
        <f>SUM('WC MO'!$B55:M55)</f>
        <v>0</v>
      </c>
    </row>
    <row r="56" spans="1:13" x14ac:dyDescent="0.25">
      <c r="A56" s="3" t="s">
        <v>14</v>
      </c>
      <c r="B56" s="23">
        <f>SUM('WC MO'!$B56:B56)</f>
        <v>0</v>
      </c>
      <c r="C56" s="23">
        <f>SUM('WC MO'!$B56:C56)</f>
        <v>0</v>
      </c>
      <c r="D56" s="23">
        <f>SUM('WC MO'!$B56:D56)</f>
        <v>0</v>
      </c>
      <c r="E56" s="23">
        <f>SUM('WC MO'!$B56:E56)</f>
        <v>0</v>
      </c>
      <c r="F56" s="23">
        <f>SUM('WC MO'!$B56:F56)</f>
        <v>0</v>
      </c>
      <c r="G56" s="23">
        <f>SUM('WC MO'!$B56:G56)</f>
        <v>0</v>
      </c>
      <c r="H56" s="23">
        <f>SUM('WC MO'!$B56:H56)</f>
        <v>0</v>
      </c>
      <c r="I56" s="23">
        <f>SUM('WC MO'!$B56:I56)</f>
        <v>0</v>
      </c>
      <c r="J56" s="23">
        <f>SUM('WC MO'!$B56:J56)</f>
        <v>0</v>
      </c>
      <c r="K56" s="23">
        <f>SUM('WC MO'!$B56:K56)</f>
        <v>0</v>
      </c>
      <c r="L56" s="23">
        <f>SUM('WC MO'!$B56:L56)</f>
        <v>0</v>
      </c>
      <c r="M56" s="23">
        <f>SUM('WC MO'!$B56:M56)</f>
        <v>0</v>
      </c>
    </row>
    <row r="57" spans="1:13" x14ac:dyDescent="0.25">
      <c r="A57" s="3"/>
    </row>
    <row r="58" spans="1:13" ht="13.8" thickBot="1" x14ac:dyDescent="0.3">
      <c r="A58" s="4" t="s">
        <v>15</v>
      </c>
      <c r="B58" s="28">
        <f>SUM('WC MO'!$B58:B58)</f>
        <v>0</v>
      </c>
      <c r="C58" s="28">
        <f>SUM('WC MO'!$B58:C58)</f>
        <v>0</v>
      </c>
      <c r="D58" s="28">
        <f>SUM('WC MO'!$B58:D58)</f>
        <v>0</v>
      </c>
      <c r="E58" s="28">
        <f>SUM('WC MO'!$B58:E58)</f>
        <v>0</v>
      </c>
      <c r="F58" s="28">
        <f>SUM('WC MO'!$B58:F58)</f>
        <v>0</v>
      </c>
      <c r="G58" s="28">
        <f>SUM('WC MO'!$B58:G58)</f>
        <v>81057.833333333328</v>
      </c>
      <c r="H58" s="28">
        <f>SUM('WC MO'!$B58:H58)</f>
        <v>162115.66666666666</v>
      </c>
      <c r="I58" s="28">
        <f>SUM('WC MO'!$B58:I58)</f>
        <v>243174.5</v>
      </c>
      <c r="J58" s="28">
        <f>SUM('WC MO'!$B58:J58)</f>
        <v>324232.33333333331</v>
      </c>
      <c r="K58" s="28">
        <f>SUM('WC MO'!$B58:K58)</f>
        <v>405291.16666666663</v>
      </c>
      <c r="L58" s="28">
        <f>SUM('WC MO'!$B58:L58)</f>
        <v>486348.99999999994</v>
      </c>
      <c r="M58" s="28">
        <f>SUM('WC MO'!$B58:M58)</f>
        <v>567410.83333333326</v>
      </c>
    </row>
    <row r="59" spans="1:13" x14ac:dyDescent="0.25">
      <c r="A59" s="3"/>
    </row>
    <row r="60" spans="1:13" x14ac:dyDescent="0.25">
      <c r="A60" s="1" t="s">
        <v>12</v>
      </c>
    </row>
    <row r="61" spans="1:13" x14ac:dyDescent="0.25">
      <c r="A61" s="3" t="s">
        <v>6</v>
      </c>
      <c r="B61" s="23">
        <f>SUM('WC MO'!$B61:B61)</f>
        <v>0</v>
      </c>
      <c r="C61" s="23">
        <f>SUM('WC MO'!$B61:C61)</f>
        <v>0</v>
      </c>
      <c r="D61" s="23">
        <f>SUM('WC MO'!$B61:D61)</f>
        <v>0</v>
      </c>
      <c r="E61" s="23">
        <f>SUM('WC MO'!$B61:E61)</f>
        <v>0</v>
      </c>
      <c r="F61" s="23">
        <f>SUM('WC MO'!$B61:F61)</f>
        <v>0</v>
      </c>
      <c r="G61" s="23">
        <f>SUM('WC MO'!$B61:G61)</f>
        <v>0</v>
      </c>
      <c r="H61" s="23">
        <f>SUM('WC MO'!$B61:H61)</f>
        <v>0</v>
      </c>
      <c r="I61" s="23">
        <f>SUM('WC MO'!$B61:I61)</f>
        <v>0</v>
      </c>
      <c r="J61" s="23">
        <f>SUM('WC MO'!$B61:J61)</f>
        <v>0</v>
      </c>
      <c r="K61" s="23">
        <f>SUM('WC MO'!$B61:K61)</f>
        <v>0</v>
      </c>
      <c r="L61" s="23">
        <f>SUM('WC MO'!$B61:L61)</f>
        <v>0</v>
      </c>
      <c r="M61" s="23">
        <f>SUM('WC MO'!$B61:M61)</f>
        <v>0</v>
      </c>
    </row>
    <row r="62" spans="1:13" x14ac:dyDescent="0.25">
      <c r="A62" s="3" t="s">
        <v>7</v>
      </c>
      <c r="B62" s="23">
        <f>SUM('WC MO'!$B62:B62)</f>
        <v>0</v>
      </c>
      <c r="C62" s="23">
        <f>SUM('WC MO'!$B62:C62)</f>
        <v>0</v>
      </c>
      <c r="D62" s="23">
        <f>SUM('WC MO'!$B62:D62)</f>
        <v>0</v>
      </c>
      <c r="E62" s="23">
        <f>SUM('WC MO'!$B62:E62)</f>
        <v>0</v>
      </c>
      <c r="F62" s="23">
        <f>SUM('WC MO'!$B62:F62)</f>
        <v>0</v>
      </c>
      <c r="G62" s="23">
        <f>SUM('WC MO'!$B62:G62)</f>
        <v>1474436</v>
      </c>
      <c r="H62" s="23">
        <f>SUM('WC MO'!$B62:H62)</f>
        <v>2919490</v>
      </c>
      <c r="I62" s="23">
        <f>SUM('WC MO'!$B62:I62)</f>
        <v>4254762</v>
      </c>
      <c r="J62" s="23">
        <f>SUM('WC MO'!$B62:J62)</f>
        <v>5466744</v>
      </c>
      <c r="K62" s="23">
        <f>SUM('WC MO'!$B62:K62)</f>
        <v>6686479</v>
      </c>
      <c r="L62" s="23">
        <f>SUM('WC MO'!$B62:L62)</f>
        <v>8000030</v>
      </c>
      <c r="M62" s="23">
        <f>SUM('WC MO'!$B62:M62)</f>
        <v>9322568</v>
      </c>
    </row>
    <row r="63" spans="1:13" x14ac:dyDescent="0.25">
      <c r="A63" s="3" t="s">
        <v>8</v>
      </c>
      <c r="B63" s="23">
        <f>SUM('WC MO'!$B63:B63)</f>
        <v>0</v>
      </c>
      <c r="C63" s="23">
        <f>SUM('WC MO'!$B63:C63)</f>
        <v>0</v>
      </c>
      <c r="D63" s="23">
        <f>SUM('WC MO'!$B63:D63)</f>
        <v>0</v>
      </c>
      <c r="E63" s="23">
        <f>SUM('WC MO'!$B63:E63)</f>
        <v>0</v>
      </c>
      <c r="F63" s="23">
        <f>SUM('WC MO'!$B63:F63)</f>
        <v>0</v>
      </c>
      <c r="G63" s="23">
        <f>SUM('WC MO'!$B63:G63)</f>
        <v>0</v>
      </c>
      <c r="H63" s="23">
        <f>SUM('WC MO'!$B63:H63)</f>
        <v>669172</v>
      </c>
      <c r="I63" s="23">
        <f>SUM('WC MO'!$B63:I63)</f>
        <v>1338344</v>
      </c>
      <c r="J63" s="23">
        <f>SUM('WC MO'!$B63:J63)</f>
        <v>2007516</v>
      </c>
      <c r="K63" s="23">
        <f>SUM('WC MO'!$B63:K63)</f>
        <v>2676688</v>
      </c>
      <c r="L63" s="23">
        <f>SUM('WC MO'!$B63:L63)</f>
        <v>3345860</v>
      </c>
      <c r="M63" s="23">
        <f>SUM('WC MO'!$B63:M63)</f>
        <v>4015032</v>
      </c>
    </row>
    <row r="64" spans="1:13" x14ac:dyDescent="0.25">
      <c r="A64" s="3"/>
      <c r="B64" s="23">
        <f>SUM('WC MO'!$B64:B64)</f>
        <v>0</v>
      </c>
      <c r="C64" s="23">
        <f>SUM('WC MO'!$B64:C64)</f>
        <v>0</v>
      </c>
      <c r="D64" s="23">
        <f>SUM('WC MO'!$B64:D64)</f>
        <v>0</v>
      </c>
      <c r="E64" s="23">
        <f>SUM('WC MO'!$B64:E64)</f>
        <v>0</v>
      </c>
      <c r="F64" s="23">
        <f>SUM('WC MO'!$B64:F64)</f>
        <v>0</v>
      </c>
      <c r="G64" s="23">
        <f>SUM('WC MO'!$B64:G64)</f>
        <v>0</v>
      </c>
      <c r="H64" s="23">
        <f>SUM('WC MO'!$B64:H64)</f>
        <v>0</v>
      </c>
      <c r="I64" s="23">
        <f>SUM('WC MO'!$B64:I64)</f>
        <v>0</v>
      </c>
      <c r="J64" s="23">
        <f>SUM('WC MO'!$B64:J64)</f>
        <v>0</v>
      </c>
      <c r="K64" s="23">
        <f>SUM('WC MO'!$B64:K64)</f>
        <v>0</v>
      </c>
      <c r="L64" s="23">
        <f>SUM('WC MO'!$B64:L64)</f>
        <v>0</v>
      </c>
      <c r="M64" s="23">
        <f>SUM('WC MO'!$B64:M64)</f>
        <v>0</v>
      </c>
    </row>
    <row r="65" spans="1:13" ht="13.8" thickBot="1" x14ac:dyDescent="0.3">
      <c r="A65" s="4" t="s">
        <v>17</v>
      </c>
      <c r="B65" s="28">
        <f>SUM('WC MO'!$B65:B65)</f>
        <v>0</v>
      </c>
      <c r="C65" s="28">
        <f>SUM('WC MO'!$B65:C65)</f>
        <v>0</v>
      </c>
      <c r="D65" s="28">
        <f>SUM('WC MO'!$B65:D65)</f>
        <v>0</v>
      </c>
      <c r="E65" s="28">
        <f>SUM('WC MO'!$B65:E65)</f>
        <v>0</v>
      </c>
      <c r="F65" s="28">
        <f>SUM('WC MO'!$B65:F65)</f>
        <v>0</v>
      </c>
      <c r="G65" s="28">
        <f>SUM('WC MO'!$B65:G65)</f>
        <v>1474436</v>
      </c>
      <c r="H65" s="28">
        <f>SUM('WC MO'!$B65:H65)</f>
        <v>3588662</v>
      </c>
      <c r="I65" s="28">
        <f>SUM('WC MO'!$B65:I65)</f>
        <v>5593106</v>
      </c>
      <c r="J65" s="28">
        <f>SUM('WC MO'!$B65:J65)</f>
        <v>7474260</v>
      </c>
      <c r="K65" s="28">
        <f>SUM('WC MO'!$B65:K65)</f>
        <v>9363167</v>
      </c>
      <c r="L65" s="28">
        <f>SUM('WC MO'!$B65:L65)</f>
        <v>11345890</v>
      </c>
      <c r="M65" s="28">
        <f>SUM('WC MO'!$B65:M65)</f>
        <v>13337600</v>
      </c>
    </row>
    <row r="67" spans="1:13" ht="13.8" thickBot="1" x14ac:dyDescent="0.3">
      <c r="A67" s="1" t="s">
        <v>13</v>
      </c>
      <c r="B67" s="29">
        <f>SUM('WC MO'!$B67:B67)</f>
        <v>0</v>
      </c>
      <c r="C67" s="29">
        <f>SUM('WC MO'!$B67:C67)</f>
        <v>97063.16</v>
      </c>
      <c r="D67" s="29">
        <f>SUM('WC MO'!$B67:D67)</f>
        <v>178652.16</v>
      </c>
      <c r="E67" s="29">
        <f>SUM('WC MO'!$B67:E67)</f>
        <v>330363.99</v>
      </c>
      <c r="F67" s="29">
        <f>SUM('WC MO'!$B67:F67)</f>
        <v>530363.99</v>
      </c>
      <c r="G67" s="29">
        <f>SUM('WC MO'!$B67:G67)</f>
        <v>2678099.4047619049</v>
      </c>
      <c r="H67" s="29">
        <f>SUM('WC MO'!$B67:H67)</f>
        <v>5137508.8095238097</v>
      </c>
      <c r="I67" s="29">
        <f>SUM('WC MO'!$B67:I67)</f>
        <v>7487138.2142857146</v>
      </c>
      <c r="J67" s="29">
        <f>SUM('WC MO'!$B67:J67)</f>
        <v>9713475.6190476194</v>
      </c>
      <c r="K67" s="29">
        <f>SUM('WC MO'!$B67:K67)</f>
        <v>12051669.023809524</v>
      </c>
      <c r="L67" s="29">
        <f>SUM('WC MO'!$B67:L67)</f>
        <v>14379576.428571429</v>
      </c>
      <c r="M67" s="29">
        <f>SUM('WC MO'!$B67:M67)</f>
        <v>16716472.833333334</v>
      </c>
    </row>
    <row r="68" spans="1:13" ht="13.8" thickTop="1" x14ac:dyDescent="0.25">
      <c r="A68" s="1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/>
    </row>
    <row r="69" spans="1:13" x14ac:dyDescent="0.25">
      <c r="A69" s="1"/>
      <c r="B69" s="26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/>
    </row>
    <row r="71" spans="1:13" ht="15.6" x14ac:dyDescent="0.3">
      <c r="A71" s="41" t="str">
        <f>+A1</f>
        <v>GENCO - Wilton Center</v>
      </c>
      <c r="B71" s="41"/>
      <c r="C71" s="41"/>
      <c r="D71" s="41"/>
      <c r="E71" s="41"/>
      <c r="F71" s="41"/>
      <c r="G71" s="41"/>
      <c r="H71" s="41"/>
      <c r="I71" s="41"/>
      <c r="J71" s="41"/>
      <c r="K71" s="41"/>
      <c r="L71" s="41"/>
      <c r="M71" s="41"/>
    </row>
    <row r="72" spans="1:13" ht="15.6" x14ac:dyDescent="0.3">
      <c r="A72" s="41" t="str">
        <f>+A2</f>
        <v>Expense Analysis Summary</v>
      </c>
      <c r="B72" s="41"/>
      <c r="C72" s="41"/>
      <c r="D72" s="41"/>
      <c r="E72" s="41"/>
      <c r="F72" s="41"/>
      <c r="G72" s="41"/>
      <c r="H72" s="41"/>
      <c r="I72" s="41"/>
      <c r="J72" s="41"/>
      <c r="K72" s="41"/>
      <c r="L72" s="41"/>
      <c r="M72" s="41"/>
    </row>
    <row r="73" spans="1:13" ht="15.6" x14ac:dyDescent="0.3">
      <c r="A73" s="42" t="s">
        <v>62</v>
      </c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</row>
    <row r="74" spans="1:13" ht="15.6" x14ac:dyDescent="0.3">
      <c r="A74" s="43">
        <f>+A4</f>
        <v>36616</v>
      </c>
      <c r="B74" s="43"/>
      <c r="C74" s="43"/>
      <c r="D74" s="43"/>
      <c r="E74" s="43"/>
      <c r="F74" s="43"/>
      <c r="G74" s="43"/>
      <c r="H74" s="43"/>
      <c r="I74" s="43"/>
      <c r="J74" s="43"/>
      <c r="K74" s="43"/>
      <c r="L74" s="43"/>
      <c r="M74" s="43"/>
    </row>
    <row r="75" spans="1:13" ht="15.6" x14ac:dyDescent="0.3">
      <c r="A75" s="14" t="str">
        <f ca="1">CELL("filename")</f>
        <v>H:\Genco\Valuation\06-19-00\[00 O&amp;M analysis - 0003.xls]Consol Summary</v>
      </c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</row>
    <row r="76" spans="1:13" ht="15.6" x14ac:dyDescent="0.3">
      <c r="A76" s="15">
        <f ca="1">NOW()</f>
        <v>36697.489127314817</v>
      </c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</row>
    <row r="77" spans="1:13" x14ac:dyDescent="0.25">
      <c r="B77" s="16" t="s">
        <v>59</v>
      </c>
      <c r="C77" s="16" t="s">
        <v>59</v>
      </c>
      <c r="D77" s="16" t="s">
        <v>59</v>
      </c>
      <c r="E77" s="16" t="s">
        <v>59</v>
      </c>
      <c r="F77" s="16" t="s">
        <v>59</v>
      </c>
      <c r="G77" s="16" t="s">
        <v>59</v>
      </c>
      <c r="H77" s="16" t="s">
        <v>59</v>
      </c>
      <c r="I77" s="16" t="s">
        <v>59</v>
      </c>
      <c r="J77" s="16" t="s">
        <v>59</v>
      </c>
      <c r="K77" s="16" t="s">
        <v>59</v>
      </c>
      <c r="L77" s="16" t="s">
        <v>59</v>
      </c>
      <c r="M77" s="16" t="s">
        <v>59</v>
      </c>
    </row>
    <row r="78" spans="1:13" x14ac:dyDescent="0.25">
      <c r="A78" s="10"/>
      <c r="B78" s="11">
        <v>36161</v>
      </c>
      <c r="C78" s="11">
        <v>36192</v>
      </c>
      <c r="D78" s="11">
        <v>36220</v>
      </c>
      <c r="E78" s="11">
        <v>36251</v>
      </c>
      <c r="F78" s="11">
        <v>36281</v>
      </c>
      <c r="G78" s="11">
        <v>36312</v>
      </c>
      <c r="H78" s="11">
        <v>36342</v>
      </c>
      <c r="I78" s="11">
        <v>36373</v>
      </c>
      <c r="J78" s="11">
        <v>36404</v>
      </c>
      <c r="K78" s="11">
        <v>36434</v>
      </c>
      <c r="L78" s="11">
        <v>36465</v>
      </c>
      <c r="M78" s="11">
        <v>36495</v>
      </c>
    </row>
    <row r="80" spans="1:13" ht="13.8" thickBot="1" x14ac:dyDescent="0.3">
      <c r="A80" s="1" t="s">
        <v>9</v>
      </c>
      <c r="B80" s="24">
        <f>SUM('WC MO'!$B80:B80)</f>
        <v>172157</v>
      </c>
      <c r="C80" s="24">
        <f>SUM('WC MO'!$B80:C80)</f>
        <v>353930</v>
      </c>
      <c r="D80" s="24">
        <f>SUM('WC MO'!$B80:D80)</f>
        <v>555208</v>
      </c>
      <c r="E80" s="24">
        <f>SUM('WC MO'!$B80:E80)</f>
        <v>709985</v>
      </c>
      <c r="F80" s="24">
        <f>SUM('WC MO'!$B80:F80)</f>
        <v>827647</v>
      </c>
      <c r="G80" s="24">
        <f>SUM('WC MO'!$B80:G80)</f>
        <v>858480</v>
      </c>
      <c r="H80" s="24">
        <f>SUM('WC MO'!$B80:H80)</f>
        <v>858480</v>
      </c>
      <c r="I80" s="24">
        <f>SUM('WC MO'!$B80:I80)</f>
        <v>858480</v>
      </c>
      <c r="J80" s="24">
        <f>SUM('WC MO'!$B80:J80)</f>
        <v>858480</v>
      </c>
      <c r="K80" s="24">
        <f>SUM('WC MO'!$B80:K80)</f>
        <v>858480</v>
      </c>
      <c r="L80" s="24">
        <f>SUM('WC MO'!$B80:L80)</f>
        <v>858480</v>
      </c>
      <c r="M80" s="24">
        <f>SUM('WC MO'!$B80:M80)</f>
        <v>858480</v>
      </c>
    </row>
    <row r="82" spans="1:13" x14ac:dyDescent="0.25">
      <c r="A82" s="1" t="s">
        <v>10</v>
      </c>
    </row>
    <row r="83" spans="1:13" x14ac:dyDescent="0.25">
      <c r="A83" s="17" t="s">
        <v>55</v>
      </c>
    </row>
    <row r="84" spans="1:13" x14ac:dyDescent="0.25">
      <c r="A84" s="18" t="s">
        <v>80</v>
      </c>
      <c r="B84" s="23">
        <f>SUM('WC MO'!$B84:B84)</f>
        <v>0</v>
      </c>
      <c r="C84" s="23">
        <f>SUM('WC MO'!$B84:C84)</f>
        <v>0</v>
      </c>
      <c r="D84" s="23">
        <f>SUM('WC MO'!$B84:D84)</f>
        <v>0</v>
      </c>
      <c r="E84" s="23">
        <f>SUM('WC MO'!$B84:E84)</f>
        <v>0</v>
      </c>
      <c r="F84" s="23">
        <f>SUM('WC MO'!$B84:F84)</f>
        <v>0</v>
      </c>
      <c r="G84" s="23">
        <f>SUM('WC MO'!$B84:G84)</f>
        <v>0</v>
      </c>
      <c r="H84" s="23">
        <f>SUM('WC MO'!$B84:H84)</f>
        <v>0</v>
      </c>
      <c r="I84" s="23">
        <f>SUM('WC MO'!$B84:I84)</f>
        <v>0</v>
      </c>
      <c r="J84" s="23">
        <f>SUM('WC MO'!$B84:J84)</f>
        <v>0</v>
      </c>
      <c r="K84" s="23">
        <f>SUM('WC MO'!$B84:K84)</f>
        <v>0</v>
      </c>
      <c r="L84" s="23">
        <f>SUM('WC MO'!$B84:L84)</f>
        <v>0</v>
      </c>
      <c r="M84" s="23">
        <f>SUM('WC MO'!$B84:M84)</f>
        <v>0</v>
      </c>
    </row>
    <row r="85" spans="1:13" x14ac:dyDescent="0.25">
      <c r="A85" s="18" t="s">
        <v>81</v>
      </c>
      <c r="B85" s="23">
        <f>SUM('WC MO'!$B85:B85)</f>
        <v>0</v>
      </c>
      <c r="C85" s="23">
        <f>SUM('WC MO'!$B85:C85)</f>
        <v>0</v>
      </c>
      <c r="D85" s="23">
        <f>SUM('WC MO'!$B85:D85)</f>
        <v>0</v>
      </c>
      <c r="E85" s="23">
        <f>SUM('WC MO'!$B85:E85)</f>
        <v>0</v>
      </c>
      <c r="F85" s="23">
        <f>SUM('WC MO'!$B85:F85)</f>
        <v>0</v>
      </c>
      <c r="G85" s="23">
        <f>SUM('WC MO'!$B85:G85)</f>
        <v>0</v>
      </c>
      <c r="H85" s="23">
        <f>SUM('WC MO'!$B85:H85)</f>
        <v>0</v>
      </c>
      <c r="I85" s="23">
        <f>SUM('WC MO'!$B85:I85)</f>
        <v>0</v>
      </c>
      <c r="J85" s="23">
        <f>SUM('WC MO'!$B85:J85)</f>
        <v>0</v>
      </c>
      <c r="K85" s="23">
        <f>SUM('WC MO'!$B85:K85)</f>
        <v>0</v>
      </c>
      <c r="L85" s="23">
        <f>SUM('WC MO'!$B85:L85)</f>
        <v>0</v>
      </c>
      <c r="M85" s="23">
        <f>SUM('WC MO'!$B85:M85)</f>
        <v>0</v>
      </c>
    </row>
    <row r="86" spans="1:13" x14ac:dyDescent="0.25">
      <c r="A86" s="18" t="s">
        <v>82</v>
      </c>
      <c r="B86" s="23">
        <f>SUM('WC MO'!$B86:B86)</f>
        <v>0</v>
      </c>
      <c r="C86" s="23">
        <f>SUM('WC MO'!$B86:C86)</f>
        <v>0</v>
      </c>
      <c r="D86" s="23">
        <f>SUM('WC MO'!$B86:D86)</f>
        <v>0</v>
      </c>
      <c r="E86" s="23">
        <f>SUM('WC MO'!$B86:E86)</f>
        <v>0</v>
      </c>
      <c r="F86" s="23">
        <f>SUM('WC MO'!$B86:F86)</f>
        <v>0</v>
      </c>
      <c r="G86" s="23">
        <f>SUM('WC MO'!$B86:G86)</f>
        <v>0</v>
      </c>
      <c r="H86" s="23">
        <f>SUM('WC MO'!$B86:H86)</f>
        <v>0</v>
      </c>
      <c r="I86" s="23">
        <f>SUM('WC MO'!$B86:I86)</f>
        <v>0</v>
      </c>
      <c r="J86" s="23">
        <f>SUM('WC MO'!$B86:J86)</f>
        <v>0</v>
      </c>
      <c r="K86" s="23">
        <f>SUM('WC MO'!$B86:K86)</f>
        <v>0</v>
      </c>
      <c r="L86" s="23">
        <f>SUM('WC MO'!$B86:L86)</f>
        <v>0</v>
      </c>
      <c r="M86" s="23">
        <f>SUM('WC MO'!$B86:M86)</f>
        <v>0</v>
      </c>
    </row>
    <row r="87" spans="1:13" x14ac:dyDescent="0.25">
      <c r="A87" s="18" t="s">
        <v>83</v>
      </c>
      <c r="B87" s="23">
        <f>SUM('WC MO'!$B87:B87)</f>
        <v>0</v>
      </c>
      <c r="C87" s="23">
        <f>SUM('WC MO'!$B87:C87)</f>
        <v>0</v>
      </c>
      <c r="D87" s="23">
        <f>SUM('WC MO'!$B87:D87)</f>
        <v>0</v>
      </c>
      <c r="E87" s="23">
        <f>SUM('WC MO'!$B87:E87)</f>
        <v>0</v>
      </c>
      <c r="F87" s="23">
        <f>SUM('WC MO'!$B87:F87)</f>
        <v>0</v>
      </c>
      <c r="G87" s="23">
        <f>SUM('WC MO'!$B87:G87)</f>
        <v>0</v>
      </c>
      <c r="H87" s="23">
        <f>SUM('WC MO'!$B87:H87)</f>
        <v>0</v>
      </c>
      <c r="I87" s="23">
        <f>SUM('WC MO'!$B87:I87)</f>
        <v>0</v>
      </c>
      <c r="J87" s="23">
        <f>SUM('WC MO'!$B87:J87)</f>
        <v>0</v>
      </c>
      <c r="K87" s="23">
        <f>SUM('WC MO'!$B87:K87)</f>
        <v>0</v>
      </c>
      <c r="L87" s="23">
        <f>SUM('WC MO'!$B87:L87)</f>
        <v>0</v>
      </c>
      <c r="M87" s="23">
        <f>SUM('WC MO'!$B87:M87)</f>
        <v>0</v>
      </c>
    </row>
    <row r="88" spans="1:13" x14ac:dyDescent="0.25">
      <c r="A88" s="18" t="s">
        <v>84</v>
      </c>
      <c r="B88" s="23">
        <f>SUM('WC MO'!$B88:B88)</f>
        <v>0</v>
      </c>
      <c r="C88" s="23">
        <f>SUM('WC MO'!$B88:C88)</f>
        <v>0</v>
      </c>
      <c r="D88" s="23">
        <f>SUM('WC MO'!$B88:D88)</f>
        <v>0</v>
      </c>
      <c r="E88" s="23">
        <f>SUM('WC MO'!$B88:E88)</f>
        <v>0</v>
      </c>
      <c r="F88" s="23">
        <f>SUM('WC MO'!$B88:F88)</f>
        <v>0</v>
      </c>
      <c r="G88" s="23">
        <f>SUM('WC MO'!$B88:G88)</f>
        <v>0</v>
      </c>
      <c r="H88" s="23">
        <f>SUM('WC MO'!$B88:H88)</f>
        <v>0</v>
      </c>
      <c r="I88" s="23">
        <f>SUM('WC MO'!$B88:I88)</f>
        <v>0</v>
      </c>
      <c r="J88" s="23">
        <f>SUM('WC MO'!$B88:J88)</f>
        <v>0</v>
      </c>
      <c r="K88" s="23">
        <f>SUM('WC MO'!$B88:K88)</f>
        <v>0</v>
      </c>
      <c r="L88" s="23">
        <f>SUM('WC MO'!$B88:L88)</f>
        <v>0</v>
      </c>
      <c r="M88" s="23">
        <f>SUM('WC MO'!$B88:M88)</f>
        <v>0</v>
      </c>
    </row>
    <row r="89" spans="1:13" x14ac:dyDescent="0.25">
      <c r="A89" s="18" t="s">
        <v>85</v>
      </c>
      <c r="B89" s="23">
        <f>SUM('WC MO'!$B89:B89)</f>
        <v>0</v>
      </c>
      <c r="C89" s="23">
        <f>SUM('WC MO'!$B89:C89)</f>
        <v>0</v>
      </c>
      <c r="D89" s="23">
        <f>SUM('WC MO'!$B89:D89)</f>
        <v>0</v>
      </c>
      <c r="E89" s="23">
        <f>SUM('WC MO'!$B89:E89)</f>
        <v>0</v>
      </c>
      <c r="F89" s="23">
        <f>SUM('WC MO'!$B89:F89)</f>
        <v>0</v>
      </c>
      <c r="G89" s="23">
        <f>SUM('WC MO'!$B89:G89)</f>
        <v>0</v>
      </c>
      <c r="H89" s="23">
        <f>SUM('WC MO'!$B89:H89)</f>
        <v>0</v>
      </c>
      <c r="I89" s="23">
        <f>SUM('WC MO'!$B89:I89)</f>
        <v>0</v>
      </c>
      <c r="J89" s="23">
        <f>SUM('WC MO'!$B89:J89)</f>
        <v>0</v>
      </c>
      <c r="K89" s="23">
        <f>SUM('WC MO'!$B89:K89)</f>
        <v>0</v>
      </c>
      <c r="L89" s="23">
        <f>SUM('WC MO'!$B89:L89)</f>
        <v>0</v>
      </c>
      <c r="M89" s="23">
        <f>SUM('WC MO'!$B89:M89)</f>
        <v>0</v>
      </c>
    </row>
    <row r="90" spans="1:13" x14ac:dyDescent="0.25">
      <c r="A90" s="18" t="s">
        <v>44</v>
      </c>
      <c r="B90" s="23">
        <f>SUM('WC MO'!$B90:B90)</f>
        <v>0</v>
      </c>
      <c r="C90" s="23">
        <f>SUM('WC MO'!$B90:C90)</f>
        <v>0</v>
      </c>
      <c r="D90" s="23">
        <f>SUM('WC MO'!$B90:D90)</f>
        <v>0</v>
      </c>
      <c r="E90" s="23">
        <f>SUM('WC MO'!$B90:E90)</f>
        <v>0</v>
      </c>
      <c r="F90" s="23">
        <f>SUM('WC MO'!$B90:F90)</f>
        <v>0</v>
      </c>
      <c r="G90" s="23">
        <f>SUM('WC MO'!$B90:G90)</f>
        <v>1973</v>
      </c>
      <c r="H90" s="23">
        <f>SUM('WC MO'!$B90:H90)</f>
        <v>3947</v>
      </c>
      <c r="I90" s="23">
        <f>SUM('WC MO'!$B90:I90)</f>
        <v>5921</v>
      </c>
      <c r="J90" s="23">
        <f>SUM('WC MO'!$B90:J90)</f>
        <v>7894</v>
      </c>
      <c r="K90" s="23">
        <f>SUM('WC MO'!$B90:K90)</f>
        <v>15788</v>
      </c>
      <c r="L90" s="23">
        <f>SUM('WC MO'!$B90:L90)</f>
        <v>17762</v>
      </c>
      <c r="M90" s="23">
        <f>SUM('WC MO'!$B90:M90)</f>
        <v>19735</v>
      </c>
    </row>
    <row r="91" spans="1:13" x14ac:dyDescent="0.25">
      <c r="A91" s="18" t="s">
        <v>86</v>
      </c>
      <c r="B91" s="23">
        <f>SUM('WC MO'!$B91:B91)</f>
        <v>0</v>
      </c>
      <c r="C91" s="23">
        <f>SUM('WC MO'!$B91:C91)</f>
        <v>0</v>
      </c>
      <c r="D91" s="23">
        <f>SUM('WC MO'!$B91:D91)</f>
        <v>0</v>
      </c>
      <c r="E91" s="23">
        <f>SUM('WC MO'!$B91:E91)</f>
        <v>0</v>
      </c>
      <c r="F91" s="23">
        <f>SUM('WC MO'!$B91:F91)</f>
        <v>0</v>
      </c>
      <c r="G91" s="23">
        <f>SUM('WC MO'!$B91:G91)</f>
        <v>0</v>
      </c>
      <c r="H91" s="23">
        <f>SUM('WC MO'!$B91:H91)</f>
        <v>0</v>
      </c>
      <c r="I91" s="23">
        <f>SUM('WC MO'!$B91:I91)</f>
        <v>0</v>
      </c>
      <c r="J91" s="23">
        <f>SUM('WC MO'!$B91:J91)</f>
        <v>0</v>
      </c>
      <c r="K91" s="23">
        <f>SUM('WC MO'!$B91:K91)</f>
        <v>0</v>
      </c>
      <c r="L91" s="23">
        <f>SUM('WC MO'!$B91:L91)</f>
        <v>0</v>
      </c>
      <c r="M91" s="23">
        <f>SUM('WC MO'!$B91:M91)</f>
        <v>0</v>
      </c>
    </row>
    <row r="92" spans="1:13" x14ac:dyDescent="0.25">
      <c r="A92" s="18" t="s">
        <v>87</v>
      </c>
      <c r="B92" s="23">
        <f>SUM('WC MO'!$B92:B92)</f>
        <v>0</v>
      </c>
      <c r="C92" s="23">
        <f>SUM('WC MO'!$B92:C92)</f>
        <v>0</v>
      </c>
      <c r="D92" s="23">
        <f>SUM('WC MO'!$B92:D92)</f>
        <v>0</v>
      </c>
      <c r="E92" s="23">
        <f>SUM('WC MO'!$B92:E92)</f>
        <v>0</v>
      </c>
      <c r="F92" s="23">
        <f>SUM('WC MO'!$B92:F92)</f>
        <v>0</v>
      </c>
      <c r="G92" s="23">
        <f>SUM('WC MO'!$B92:G92)</f>
        <v>0</v>
      </c>
      <c r="H92" s="23">
        <f>SUM('WC MO'!$B92:H92)</f>
        <v>0</v>
      </c>
      <c r="I92" s="23">
        <f>SUM('WC MO'!$B92:I92)</f>
        <v>0</v>
      </c>
      <c r="J92" s="23">
        <f>SUM('WC MO'!$B92:J92)</f>
        <v>0</v>
      </c>
      <c r="K92" s="23">
        <f>SUM('WC MO'!$B92:K92)</f>
        <v>0</v>
      </c>
      <c r="L92" s="23">
        <f>SUM('WC MO'!$B92:L92)</f>
        <v>0</v>
      </c>
      <c r="M92" s="23">
        <f>SUM('WC MO'!$B92:M92)</f>
        <v>0</v>
      </c>
    </row>
    <row r="93" spans="1:13" x14ac:dyDescent="0.25">
      <c r="A93" s="18" t="s">
        <v>45</v>
      </c>
      <c r="B93" s="23">
        <f>SUM('WC MO'!$B93:B93)</f>
        <v>0</v>
      </c>
      <c r="C93" s="23">
        <f>SUM('WC MO'!$B93:C93)</f>
        <v>0</v>
      </c>
      <c r="D93" s="23">
        <f>SUM('WC MO'!$B93:D93)</f>
        <v>0</v>
      </c>
      <c r="E93" s="23">
        <f>SUM('WC MO'!$B93:E93)</f>
        <v>0</v>
      </c>
      <c r="F93" s="23">
        <f>SUM('WC MO'!$B93:F93)</f>
        <v>0</v>
      </c>
      <c r="G93" s="23">
        <f>SUM('WC MO'!$B93:G93)</f>
        <v>0</v>
      </c>
      <c r="H93" s="23">
        <f>SUM('WC MO'!$B93:H93)</f>
        <v>0</v>
      </c>
      <c r="I93" s="23">
        <f>SUM('WC MO'!$B93:I93)</f>
        <v>0</v>
      </c>
      <c r="J93" s="23">
        <f>SUM('WC MO'!$B93:J93)</f>
        <v>0</v>
      </c>
      <c r="K93" s="23">
        <f>SUM('WC MO'!$B93:K93)</f>
        <v>0</v>
      </c>
      <c r="L93" s="23">
        <f>SUM('WC MO'!$B93:L93)</f>
        <v>0</v>
      </c>
      <c r="M93" s="23">
        <f>SUM('WC MO'!$B93:M93)</f>
        <v>0</v>
      </c>
    </row>
    <row r="94" spans="1:13" x14ac:dyDescent="0.25">
      <c r="A94" s="18" t="s">
        <v>88</v>
      </c>
      <c r="B94" s="23">
        <f>SUM('WC MO'!$B94:B94)</f>
        <v>0</v>
      </c>
      <c r="C94" s="23">
        <f>SUM('WC MO'!$B94:C94)</f>
        <v>0</v>
      </c>
      <c r="D94" s="23">
        <f>SUM('WC MO'!$B94:D94)</f>
        <v>0</v>
      </c>
      <c r="E94" s="23">
        <f>SUM('WC MO'!$B94:E94)</f>
        <v>0</v>
      </c>
      <c r="F94" s="23">
        <f>SUM('WC MO'!$B94:F94)</f>
        <v>0</v>
      </c>
      <c r="G94" s="23">
        <f>SUM('WC MO'!$B94:G94)</f>
        <v>0</v>
      </c>
      <c r="H94" s="23">
        <f>SUM('WC MO'!$B94:H94)</f>
        <v>0</v>
      </c>
      <c r="I94" s="23">
        <f>SUM('WC MO'!$B94:I94)</f>
        <v>0</v>
      </c>
      <c r="J94" s="23">
        <f>SUM('WC MO'!$B94:J94)</f>
        <v>0</v>
      </c>
      <c r="K94" s="23">
        <f>SUM('WC MO'!$B94:K94)</f>
        <v>0</v>
      </c>
      <c r="L94" s="23">
        <f>SUM('WC MO'!$B94:L94)</f>
        <v>0</v>
      </c>
      <c r="M94" s="23">
        <f>SUM('WC MO'!$B94:M94)</f>
        <v>0</v>
      </c>
    </row>
    <row r="95" spans="1:13" x14ac:dyDescent="0.25">
      <c r="A95" s="18" t="s">
        <v>89</v>
      </c>
      <c r="B95" s="23">
        <f>SUM('WC MO'!$B95:B95)</f>
        <v>0</v>
      </c>
      <c r="C95" s="23">
        <f>SUM('WC MO'!$B95:C95)</f>
        <v>0</v>
      </c>
      <c r="D95" s="23">
        <f>SUM('WC MO'!$B95:D95)</f>
        <v>0</v>
      </c>
      <c r="E95" s="23">
        <f>SUM('WC MO'!$B95:E95)</f>
        <v>0</v>
      </c>
      <c r="F95" s="23">
        <f>SUM('WC MO'!$B95:F95)</f>
        <v>0</v>
      </c>
      <c r="G95" s="23">
        <f>SUM('WC MO'!$B95:G95)</f>
        <v>0</v>
      </c>
      <c r="H95" s="23">
        <f>SUM('WC MO'!$B95:H95)</f>
        <v>0</v>
      </c>
      <c r="I95" s="23">
        <f>SUM('WC MO'!$B95:I95)</f>
        <v>0</v>
      </c>
      <c r="J95" s="23">
        <f>SUM('WC MO'!$B95:J95)</f>
        <v>0</v>
      </c>
      <c r="K95" s="23">
        <f>SUM('WC MO'!$B95:K95)</f>
        <v>0</v>
      </c>
      <c r="L95" s="23">
        <f>SUM('WC MO'!$B95:L95)</f>
        <v>0</v>
      </c>
      <c r="M95" s="23">
        <f>SUM('WC MO'!$B95:M95)</f>
        <v>0</v>
      </c>
    </row>
    <row r="96" spans="1:13" x14ac:dyDescent="0.25">
      <c r="A96" s="18" t="s">
        <v>94</v>
      </c>
      <c r="B96" s="23">
        <f>SUM('WC MO'!$B96:B96)</f>
        <v>0</v>
      </c>
      <c r="C96" s="23">
        <f>SUM('WC MO'!$B96:C96)</f>
        <v>0</v>
      </c>
      <c r="D96" s="23">
        <f>SUM('WC MO'!$B96:D96)</f>
        <v>0</v>
      </c>
      <c r="E96" s="23">
        <f>SUM('WC MO'!$B96:E96)</f>
        <v>0</v>
      </c>
      <c r="F96" s="23">
        <f>SUM('WC MO'!$B96:F96)</f>
        <v>0</v>
      </c>
      <c r="G96" s="23">
        <f>SUM('WC MO'!$B96:G96)</f>
        <v>0</v>
      </c>
      <c r="H96" s="23">
        <f>SUM('WC MO'!$B96:H96)</f>
        <v>0</v>
      </c>
      <c r="I96" s="23">
        <f>SUM('WC MO'!$B96:I96)</f>
        <v>0</v>
      </c>
      <c r="J96" s="23">
        <f>SUM('WC MO'!$B96:J96)</f>
        <v>0</v>
      </c>
      <c r="K96" s="23">
        <f>SUM('WC MO'!$B96:K96)</f>
        <v>0</v>
      </c>
      <c r="L96" s="23">
        <f>SUM('WC MO'!$B96:L96)</f>
        <v>0</v>
      </c>
      <c r="M96" s="23">
        <f>SUM('WC MO'!$B96:M96)</f>
        <v>0</v>
      </c>
    </row>
    <row r="97" spans="1:13" x14ac:dyDescent="0.25">
      <c r="A97" s="18" t="s">
        <v>46</v>
      </c>
      <c r="B97" s="23">
        <f>SUM('WC MO'!$B97:B97)</f>
        <v>0</v>
      </c>
      <c r="C97" s="23">
        <f>SUM('WC MO'!$B97:C97)</f>
        <v>0</v>
      </c>
      <c r="D97" s="23">
        <f>SUM('WC MO'!$B97:D97)</f>
        <v>0</v>
      </c>
      <c r="E97" s="23">
        <f>SUM('WC MO'!$B97:E97)</f>
        <v>0</v>
      </c>
      <c r="F97" s="23">
        <f>SUM('WC MO'!$B97:F97)</f>
        <v>0</v>
      </c>
      <c r="G97" s="23">
        <f>SUM('WC MO'!$B97:G97)</f>
        <v>225</v>
      </c>
      <c r="H97" s="23">
        <f>SUM('WC MO'!$B97:H97)</f>
        <v>449</v>
      </c>
      <c r="I97" s="23">
        <f>SUM('WC MO'!$B97:I97)</f>
        <v>674</v>
      </c>
      <c r="J97" s="23">
        <f>SUM('WC MO'!$B97:J97)</f>
        <v>899</v>
      </c>
      <c r="K97" s="23">
        <f>SUM('WC MO'!$B97:K97)</f>
        <v>1797</v>
      </c>
      <c r="L97" s="23">
        <f>SUM('WC MO'!$B97:L97)</f>
        <v>2021</v>
      </c>
      <c r="M97" s="23">
        <f>SUM('WC MO'!$B97:M97)</f>
        <v>2246</v>
      </c>
    </row>
    <row r="98" spans="1:13" x14ac:dyDescent="0.25">
      <c r="A98" s="18" t="s">
        <v>47</v>
      </c>
      <c r="B98" s="23">
        <f>SUM('WC MO'!$B98:B98)</f>
        <v>0</v>
      </c>
      <c r="C98" s="23">
        <f>SUM('WC MO'!$B98:C98)</f>
        <v>0</v>
      </c>
      <c r="D98" s="23">
        <f>SUM('WC MO'!$B98:D98)</f>
        <v>0</v>
      </c>
      <c r="E98" s="23">
        <f>SUM('WC MO'!$B98:E98)</f>
        <v>0</v>
      </c>
      <c r="F98" s="23">
        <f>SUM('WC MO'!$B98:F98)</f>
        <v>0</v>
      </c>
      <c r="G98" s="23">
        <f>SUM('WC MO'!$B98:G98)</f>
        <v>1193</v>
      </c>
      <c r="H98" s="23">
        <f>SUM('WC MO'!$B98:H98)</f>
        <v>2386</v>
      </c>
      <c r="I98" s="23">
        <f>SUM('WC MO'!$B98:I98)</f>
        <v>3579</v>
      </c>
      <c r="J98" s="23">
        <f>SUM('WC MO'!$B98:J98)</f>
        <v>4771</v>
      </c>
      <c r="K98" s="23">
        <f>SUM('WC MO'!$B98:K98)</f>
        <v>9543</v>
      </c>
      <c r="L98" s="23">
        <f>SUM('WC MO'!$B98:L98)</f>
        <v>10736</v>
      </c>
      <c r="M98" s="23">
        <f>SUM('WC MO'!$B98:M98)</f>
        <v>11929</v>
      </c>
    </row>
    <row r="99" spans="1:13" x14ac:dyDescent="0.25">
      <c r="A99" s="18" t="s">
        <v>91</v>
      </c>
      <c r="B99" s="23">
        <f>SUM('WC MO'!$B99:B99)</f>
        <v>0</v>
      </c>
      <c r="C99" s="23">
        <f>SUM('WC MO'!$B99:C99)</f>
        <v>0</v>
      </c>
      <c r="D99" s="23">
        <f>SUM('WC MO'!$B99:D99)</f>
        <v>0</v>
      </c>
      <c r="E99" s="23">
        <f>SUM('WC MO'!$B99:E99)</f>
        <v>0</v>
      </c>
      <c r="F99" s="23">
        <f>SUM('WC MO'!$B99:F99)</f>
        <v>0</v>
      </c>
      <c r="G99" s="23">
        <f>SUM('WC MO'!$B99:G99)</f>
        <v>0</v>
      </c>
      <c r="H99" s="23">
        <f>SUM('WC MO'!$B99:H99)</f>
        <v>0</v>
      </c>
      <c r="I99" s="23">
        <f>SUM('WC MO'!$B99:I99)</f>
        <v>0</v>
      </c>
      <c r="J99" s="23">
        <f>SUM('WC MO'!$B99:J99)</f>
        <v>0</v>
      </c>
      <c r="K99" s="23">
        <f>SUM('WC MO'!$B99:K99)</f>
        <v>0</v>
      </c>
      <c r="L99" s="23">
        <f>SUM('WC MO'!$B99:L99)</f>
        <v>0</v>
      </c>
      <c r="M99" s="23">
        <f>SUM('WC MO'!$B99:M99)</f>
        <v>0</v>
      </c>
    </row>
    <row r="100" spans="1:13" x14ac:dyDescent="0.25">
      <c r="A100" s="18" t="s">
        <v>48</v>
      </c>
      <c r="B100" s="23">
        <f>SUM('WC MO'!$B100:B100)</f>
        <v>0</v>
      </c>
      <c r="C100" s="23">
        <f>SUM('WC MO'!$B100:C100)</f>
        <v>0</v>
      </c>
      <c r="D100" s="23">
        <f>SUM('WC MO'!$B100:D100)</f>
        <v>0</v>
      </c>
      <c r="E100" s="23">
        <f>SUM('WC MO'!$B100:E100)</f>
        <v>0</v>
      </c>
      <c r="F100" s="23">
        <f>SUM('WC MO'!$B100:F100)</f>
        <v>0</v>
      </c>
      <c r="G100" s="23">
        <f>SUM('WC MO'!$B100:G100)</f>
        <v>466</v>
      </c>
      <c r="H100" s="23">
        <f>SUM('WC MO'!$B100:H100)</f>
        <v>933</v>
      </c>
      <c r="I100" s="23">
        <f>SUM('WC MO'!$B100:I100)</f>
        <v>1399</v>
      </c>
      <c r="J100" s="23">
        <f>SUM('WC MO'!$B100:J100)</f>
        <v>1866</v>
      </c>
      <c r="K100" s="23">
        <f>SUM('WC MO'!$B100:K100)</f>
        <v>3733</v>
      </c>
      <c r="L100" s="23">
        <f>SUM('WC MO'!$B100:L100)</f>
        <v>4200</v>
      </c>
      <c r="M100" s="23">
        <f>SUM('WC MO'!$B100:M100)</f>
        <v>4667</v>
      </c>
    </row>
    <row r="101" spans="1:13" x14ac:dyDescent="0.25">
      <c r="A101" s="18" t="s">
        <v>49</v>
      </c>
      <c r="B101" s="23">
        <f>SUM('WC MO'!$B101:B101)</f>
        <v>0</v>
      </c>
      <c r="C101" s="23">
        <f>SUM('WC MO'!$B101:C101)</f>
        <v>0</v>
      </c>
      <c r="D101" s="23">
        <f>SUM('WC MO'!$B101:D101)</f>
        <v>0</v>
      </c>
      <c r="E101" s="23">
        <f>SUM('WC MO'!$B101:E101)</f>
        <v>0</v>
      </c>
      <c r="F101" s="23">
        <f>SUM('WC MO'!$B101:F101)</f>
        <v>0</v>
      </c>
      <c r="G101" s="23">
        <f>SUM('WC MO'!$B101:G101)</f>
        <v>1379</v>
      </c>
      <c r="H101" s="23">
        <f>SUM('WC MO'!$B101:H101)</f>
        <v>2758</v>
      </c>
      <c r="I101" s="23">
        <f>SUM('WC MO'!$B101:I101)</f>
        <v>4137</v>
      </c>
      <c r="J101" s="23">
        <f>SUM('WC MO'!$B101:J101)</f>
        <v>5517</v>
      </c>
      <c r="K101" s="23">
        <f>SUM('WC MO'!$B101:K101)</f>
        <v>6896</v>
      </c>
      <c r="L101" s="23">
        <f>SUM('WC MO'!$B101:L101)</f>
        <v>8275</v>
      </c>
      <c r="M101" s="23">
        <f>SUM('WC MO'!$B101:M101)</f>
        <v>9654</v>
      </c>
    </row>
    <row r="102" spans="1:13" x14ac:dyDescent="0.25">
      <c r="A102" s="18" t="s">
        <v>50</v>
      </c>
      <c r="B102" s="23">
        <f>SUM('WC MO'!$B102:B102)</f>
        <v>0</v>
      </c>
      <c r="C102" s="23">
        <f>SUM('WC MO'!$B102:C102)</f>
        <v>0</v>
      </c>
      <c r="D102" s="23">
        <f>SUM('WC MO'!$B102:D102)</f>
        <v>0</v>
      </c>
      <c r="E102" s="23">
        <f>SUM('WC MO'!$B102:E102)</f>
        <v>0</v>
      </c>
      <c r="F102" s="23">
        <f>SUM('WC MO'!$B102:F102)</f>
        <v>0</v>
      </c>
      <c r="G102" s="23">
        <f>SUM('WC MO'!$B102:G102)</f>
        <v>16877.142857142859</v>
      </c>
      <c r="H102" s="23">
        <f>SUM('WC MO'!$B102:H102)</f>
        <v>33754.285714285717</v>
      </c>
      <c r="I102" s="23">
        <f>SUM('WC MO'!$B102:I102)</f>
        <v>50631.42857142858</v>
      </c>
      <c r="J102" s="23">
        <f>SUM('WC MO'!$B102:J102)</f>
        <v>67508.571428571435</v>
      </c>
      <c r="K102" s="23">
        <f>SUM('WC MO'!$B102:K102)</f>
        <v>84385.71428571429</v>
      </c>
      <c r="L102" s="23">
        <f>SUM('WC MO'!$B102:L102)</f>
        <v>101262.85714285714</v>
      </c>
      <c r="M102" s="23">
        <f>SUM('WC MO'!$B102:M102)</f>
        <v>118140</v>
      </c>
    </row>
    <row r="103" spans="1:13" x14ac:dyDescent="0.25">
      <c r="A103" s="18" t="s">
        <v>43</v>
      </c>
      <c r="B103" s="23">
        <f>SUM('WC MO'!$B103:B103)</f>
        <v>0</v>
      </c>
      <c r="C103" s="23">
        <f>SUM('WC MO'!$B103:C103)</f>
        <v>0</v>
      </c>
      <c r="D103" s="23">
        <f>SUM('WC MO'!$B103:D103)</f>
        <v>0</v>
      </c>
      <c r="E103" s="23">
        <f>SUM('WC MO'!$B103:E103)</f>
        <v>0</v>
      </c>
      <c r="F103" s="23">
        <f>SUM('WC MO'!$B103:F103)</f>
        <v>0</v>
      </c>
      <c r="G103" s="23">
        <f>SUM('WC MO'!$B103:G103)</f>
        <v>65456</v>
      </c>
      <c r="H103" s="23">
        <f>SUM('WC MO'!$B103:H103)</f>
        <v>130911</v>
      </c>
      <c r="I103" s="23">
        <f>SUM('WC MO'!$B103:I103)</f>
        <v>196366</v>
      </c>
      <c r="J103" s="23">
        <f>SUM('WC MO'!$B103:J103)</f>
        <v>261821</v>
      </c>
      <c r="K103" s="23">
        <f>SUM('WC MO'!$B103:K103)</f>
        <v>327276</v>
      </c>
      <c r="L103" s="23">
        <f>SUM('WC MO'!$B103:L103)</f>
        <v>392731</v>
      </c>
      <c r="M103" s="23">
        <f>SUM('WC MO'!$B103:M103)</f>
        <v>458186</v>
      </c>
    </row>
    <row r="104" spans="1:13" x14ac:dyDescent="0.25">
      <c r="A104" s="18" t="s">
        <v>51</v>
      </c>
      <c r="B104" s="23">
        <f>SUM('WC MO'!$B104:B104)</f>
        <v>0</v>
      </c>
      <c r="C104" s="23">
        <f>SUM('WC MO'!$B104:C104)</f>
        <v>0</v>
      </c>
      <c r="D104" s="23">
        <f>SUM('WC MO'!$B104:D104)</f>
        <v>0</v>
      </c>
      <c r="E104" s="23">
        <f>SUM('WC MO'!$B104:E104)</f>
        <v>0</v>
      </c>
      <c r="F104" s="23">
        <f>SUM('WC MO'!$B104:F104)</f>
        <v>0</v>
      </c>
      <c r="G104" s="23">
        <f>SUM('WC MO'!$B104:G104)</f>
        <v>1571</v>
      </c>
      <c r="H104" s="23">
        <f>SUM('WC MO'!$B104:H104)</f>
        <v>3143</v>
      </c>
      <c r="I104" s="23">
        <f>SUM('WC MO'!$B104:I104)</f>
        <v>4715</v>
      </c>
      <c r="J104" s="23">
        <f>SUM('WC MO'!$B104:J104)</f>
        <v>6286</v>
      </c>
      <c r="K104" s="23">
        <f>SUM('WC MO'!$B104:K104)</f>
        <v>7857</v>
      </c>
      <c r="L104" s="23">
        <f>SUM('WC MO'!$B104:L104)</f>
        <v>9429</v>
      </c>
      <c r="M104" s="23">
        <f>SUM('WC MO'!$B104:M104)</f>
        <v>11000</v>
      </c>
    </row>
    <row r="105" spans="1:13" x14ac:dyDescent="0.25">
      <c r="A105" s="18" t="s">
        <v>2</v>
      </c>
      <c r="B105" s="23">
        <f>SUM('WC MO'!$B105:B105)</f>
        <v>0</v>
      </c>
      <c r="C105" s="23">
        <f>SUM('WC MO'!$B105:C105)</f>
        <v>0</v>
      </c>
      <c r="D105" s="23">
        <f>SUM('WC MO'!$B105:D105)</f>
        <v>0</v>
      </c>
      <c r="E105" s="23">
        <f>SUM('WC MO'!$B105:E105)</f>
        <v>0</v>
      </c>
      <c r="F105" s="23">
        <f>SUM('WC MO'!$B105:F105)</f>
        <v>0</v>
      </c>
      <c r="G105" s="23">
        <f>SUM('WC MO'!$B105:G105)</f>
        <v>28397</v>
      </c>
      <c r="H105" s="23">
        <f>SUM('WC MO'!$B105:H105)</f>
        <v>56794</v>
      </c>
      <c r="I105" s="23">
        <f>SUM('WC MO'!$B105:I105)</f>
        <v>85191</v>
      </c>
      <c r="J105" s="23">
        <f>SUM('WC MO'!$B105:J105)</f>
        <v>113588</v>
      </c>
      <c r="K105" s="23">
        <f>SUM('WC MO'!$B105:K105)</f>
        <v>141985</v>
      </c>
      <c r="L105" s="23">
        <f>SUM('WC MO'!$B105:L105)</f>
        <v>170382</v>
      </c>
      <c r="M105" s="23">
        <f>SUM('WC MO'!$B105:M105)</f>
        <v>198779</v>
      </c>
    </row>
    <row r="106" spans="1:13" x14ac:dyDescent="0.25">
      <c r="A106" s="18" t="s">
        <v>92</v>
      </c>
      <c r="B106" s="23">
        <f>SUM('WC MO'!$B106:B106)</f>
        <v>0</v>
      </c>
      <c r="C106" s="23">
        <f>SUM('WC MO'!$B106:C106)</f>
        <v>0</v>
      </c>
      <c r="D106" s="23">
        <f>SUM('WC MO'!$B106:D106)</f>
        <v>0</v>
      </c>
      <c r="E106" s="23">
        <f>SUM('WC MO'!$B106:E106)</f>
        <v>0</v>
      </c>
      <c r="F106" s="23">
        <f>SUM('WC MO'!$B106:F106)</f>
        <v>0</v>
      </c>
      <c r="G106" s="23">
        <f>SUM('WC MO'!$B106:G106)</f>
        <v>0</v>
      </c>
      <c r="H106" s="23">
        <f>SUM('WC MO'!$B106:H106)</f>
        <v>0</v>
      </c>
      <c r="I106" s="23">
        <f>SUM('WC MO'!$B106:I106)</f>
        <v>0</v>
      </c>
      <c r="J106" s="23">
        <f>SUM('WC MO'!$B106:J106)</f>
        <v>0</v>
      </c>
      <c r="K106" s="23">
        <f>SUM('WC MO'!$B106:K106)</f>
        <v>0</v>
      </c>
      <c r="L106" s="23">
        <f>SUM('WC MO'!$B106:L106)</f>
        <v>0</v>
      </c>
      <c r="M106" s="23">
        <f>SUM('WC MO'!$B106:M106)</f>
        <v>0</v>
      </c>
    </row>
    <row r="107" spans="1:13" x14ac:dyDescent="0.25">
      <c r="A107" s="18" t="s">
        <v>52</v>
      </c>
      <c r="B107" s="23">
        <f>SUM('WC MO'!$B107:B107)</f>
        <v>0</v>
      </c>
      <c r="C107" s="23">
        <f>SUM('WC MO'!$B107:C107)</f>
        <v>0</v>
      </c>
      <c r="D107" s="23">
        <f>SUM('WC MO'!$B107:D107)</f>
        <v>0</v>
      </c>
      <c r="E107" s="23">
        <f>SUM('WC MO'!$B107:E107)</f>
        <v>0</v>
      </c>
      <c r="F107" s="23">
        <f>SUM('WC MO'!$B107:F107)</f>
        <v>0</v>
      </c>
      <c r="G107" s="23">
        <f>SUM('WC MO'!$B107:G107)</f>
        <v>44</v>
      </c>
      <c r="H107" s="23">
        <f>SUM('WC MO'!$B107:H107)</f>
        <v>88</v>
      </c>
      <c r="I107" s="23">
        <f>SUM('WC MO'!$B107:I107)</f>
        <v>132</v>
      </c>
      <c r="J107" s="23">
        <f>SUM('WC MO'!$B107:J107)</f>
        <v>176</v>
      </c>
      <c r="K107" s="23">
        <f>SUM('WC MO'!$B107:K107)</f>
        <v>350</v>
      </c>
      <c r="L107" s="23">
        <f>SUM('WC MO'!$B107:L107)</f>
        <v>394</v>
      </c>
      <c r="M107" s="23">
        <f>SUM('WC MO'!$B107:M107)</f>
        <v>438</v>
      </c>
    </row>
    <row r="108" spans="1:13" x14ac:dyDescent="0.25">
      <c r="A108" s="18" t="s">
        <v>53</v>
      </c>
      <c r="B108" s="23">
        <f>SUM('WC MO'!$B108:B108)</f>
        <v>0</v>
      </c>
      <c r="C108" s="23">
        <f>SUM('WC MO'!$B108:C108)</f>
        <v>0</v>
      </c>
      <c r="D108" s="23">
        <f>SUM('WC MO'!$B108:D108)</f>
        <v>0</v>
      </c>
      <c r="E108" s="23">
        <f>SUM('WC MO'!$B108:E108)</f>
        <v>0</v>
      </c>
      <c r="F108" s="23">
        <f>SUM('WC MO'!$B108:F108)</f>
        <v>0</v>
      </c>
      <c r="G108" s="23">
        <f>SUM('WC MO'!$B108:G108)</f>
        <v>30800</v>
      </c>
      <c r="H108" s="23">
        <f>SUM('WC MO'!$B108:H108)</f>
        <v>61600</v>
      </c>
      <c r="I108" s="23">
        <f>SUM('WC MO'!$B108:I108)</f>
        <v>92400</v>
      </c>
      <c r="J108" s="23">
        <f>SUM('WC MO'!$B108:J108)</f>
        <v>123200</v>
      </c>
      <c r="K108" s="23">
        <f>SUM('WC MO'!$B108:K108)</f>
        <v>246400</v>
      </c>
      <c r="L108" s="23">
        <f>SUM('WC MO'!$B108:L108)</f>
        <v>277200</v>
      </c>
      <c r="M108" s="23">
        <f>SUM('WC MO'!$B108:M108)</f>
        <v>308000</v>
      </c>
    </row>
    <row r="109" spans="1:13" x14ac:dyDescent="0.25">
      <c r="A109" s="18" t="s">
        <v>93</v>
      </c>
      <c r="B109" s="23">
        <f>SUM('WC MO'!$B109:B109)</f>
        <v>0</v>
      </c>
      <c r="C109" s="23">
        <f>SUM('WC MO'!$B109:C109)</f>
        <v>0</v>
      </c>
      <c r="D109" s="23">
        <f>SUM('WC MO'!$B109:D109)</f>
        <v>0</v>
      </c>
      <c r="E109" s="23">
        <f>SUM('WC MO'!$B109:E109)</f>
        <v>0</v>
      </c>
      <c r="F109" s="23">
        <f>SUM('WC MO'!$B109:F109)</f>
        <v>0</v>
      </c>
      <c r="G109" s="23">
        <f>SUM('WC MO'!$B109:G109)</f>
        <v>0</v>
      </c>
      <c r="H109" s="23">
        <f>SUM('WC MO'!$B109:H109)</f>
        <v>0</v>
      </c>
      <c r="I109" s="23">
        <f>SUM('WC MO'!$B109:I109)</f>
        <v>0</v>
      </c>
      <c r="J109" s="23">
        <f>SUM('WC MO'!$B109:J109)</f>
        <v>0</v>
      </c>
      <c r="K109" s="23">
        <f>SUM('WC MO'!$B109:K109)</f>
        <v>0</v>
      </c>
      <c r="L109" s="23">
        <f>SUM('WC MO'!$B109:L109)</f>
        <v>0</v>
      </c>
      <c r="M109" s="23">
        <f>SUM('WC MO'!$B109:M109)</f>
        <v>0</v>
      </c>
    </row>
    <row r="110" spans="1:13" x14ac:dyDescent="0.25">
      <c r="A110" s="18" t="s">
        <v>54</v>
      </c>
      <c r="B110" s="23">
        <f>SUM('WC MO'!$B109:B109)</f>
        <v>0</v>
      </c>
      <c r="C110" s="23">
        <f>SUM('WC MO'!$B109:C109)</f>
        <v>0</v>
      </c>
      <c r="D110" s="23">
        <f>SUM('WC MO'!$B109:D109)</f>
        <v>0</v>
      </c>
      <c r="E110" s="23">
        <f>SUM('WC MO'!$B109:E109)</f>
        <v>0</v>
      </c>
      <c r="F110" s="23">
        <f>SUM('WC MO'!$B109:F109)</f>
        <v>0</v>
      </c>
      <c r="G110" s="23">
        <f>SUM('WC MO'!$B110:G110)</f>
        <v>1459</v>
      </c>
      <c r="H110" s="23">
        <f>SUM('WC MO'!$B110:H110)</f>
        <v>2917</v>
      </c>
      <c r="I110" s="23">
        <f>SUM('WC MO'!$B110:I110)</f>
        <v>4375</v>
      </c>
      <c r="J110" s="23">
        <f>SUM('WC MO'!$B110:J110)</f>
        <v>5834</v>
      </c>
      <c r="K110" s="23">
        <f>SUM('WC MO'!$B110:K110)</f>
        <v>7292</v>
      </c>
      <c r="L110" s="23">
        <f>SUM('WC MO'!$B110:L110)</f>
        <v>8750</v>
      </c>
      <c r="M110" s="23">
        <f>SUM('WC MO'!$B110:M110)</f>
        <v>10208</v>
      </c>
    </row>
    <row r="111" spans="1:13" x14ac:dyDescent="0.25">
      <c r="A111" s="18"/>
    </row>
    <row r="112" spans="1:13" x14ac:dyDescent="0.25">
      <c r="A112" s="19" t="s">
        <v>28</v>
      </c>
      <c r="B112" s="27">
        <f>SUM('WC MO'!$B112:B112)</f>
        <v>0</v>
      </c>
      <c r="C112" s="27">
        <f>SUM('WC MO'!$B112:C112)</f>
        <v>0</v>
      </c>
      <c r="D112" s="27">
        <f>SUM('WC MO'!$B112:D112)</f>
        <v>0</v>
      </c>
      <c r="E112" s="27">
        <f>SUM('WC MO'!$B112:E112)</f>
        <v>0</v>
      </c>
      <c r="F112" s="27">
        <f>SUM('WC MO'!$B112:F112)</f>
        <v>0</v>
      </c>
      <c r="G112" s="27">
        <f>SUM('WC MO'!$B112:G112)</f>
        <v>149840.14285714284</v>
      </c>
      <c r="H112" s="27">
        <f>SUM('WC MO'!$B112:H112)</f>
        <v>299680.28571428568</v>
      </c>
      <c r="I112" s="27">
        <f>SUM('WC MO'!$B112:I112)</f>
        <v>449520.42857142852</v>
      </c>
      <c r="J112" s="27">
        <f>SUM('WC MO'!$B112:J112)</f>
        <v>599360.57142857136</v>
      </c>
      <c r="K112" s="27">
        <f>SUM('WC MO'!$B112:K112)</f>
        <v>853302.7142857142</v>
      </c>
      <c r="L112" s="27">
        <f>SUM('WC MO'!$B112:L112)</f>
        <v>1003142.857142857</v>
      </c>
      <c r="M112" s="27">
        <f>SUM('WC MO'!$B112:M112)</f>
        <v>1152982</v>
      </c>
    </row>
    <row r="113" spans="1:13" x14ac:dyDescent="0.25">
      <c r="A113" s="19"/>
      <c r="B113" s="26"/>
      <c r="C113" s="26"/>
      <c r="D113" s="26"/>
      <c r="E113" s="26"/>
      <c r="F113" s="26"/>
      <c r="G113" s="26"/>
      <c r="H113" s="26"/>
      <c r="I113" s="26"/>
      <c r="J113" s="26"/>
      <c r="K113" s="26"/>
      <c r="L113" s="26"/>
      <c r="M113" s="26"/>
    </row>
    <row r="114" spans="1:13" x14ac:dyDescent="0.25">
      <c r="A114" s="17" t="s">
        <v>29</v>
      </c>
      <c r="B114" s="25">
        <f>SUM('WC MO'!$B114:B114)</f>
        <v>0</v>
      </c>
      <c r="C114" s="25">
        <f>SUM('WC MO'!$B114:C114)</f>
        <v>0</v>
      </c>
      <c r="D114" s="25">
        <f>SUM('WC MO'!$B114:D114)</f>
        <v>0</v>
      </c>
      <c r="E114" s="25">
        <f>SUM('WC MO'!$B114:E114)</f>
        <v>0</v>
      </c>
      <c r="F114" s="25">
        <f>SUM('WC MO'!$B114:F114)</f>
        <v>0</v>
      </c>
      <c r="G114" s="25">
        <f>SUM('WC MO'!$B114:G114)</f>
        <v>16666.666666666668</v>
      </c>
      <c r="H114" s="25">
        <f>SUM('WC MO'!$B114:H114)</f>
        <v>33333.333333333336</v>
      </c>
      <c r="I114" s="25">
        <f>SUM('WC MO'!$B114:I114)</f>
        <v>50000</v>
      </c>
      <c r="J114" s="25">
        <f>SUM('WC MO'!$B114:J114)</f>
        <v>66666.666666666672</v>
      </c>
      <c r="K114" s="25">
        <f>SUM('WC MO'!$B114:K114)</f>
        <v>83333.333333333343</v>
      </c>
      <c r="L114" s="25">
        <f>SUM('WC MO'!$B114:L114)</f>
        <v>100000.00000000001</v>
      </c>
      <c r="M114" s="25">
        <f>SUM('WC MO'!$B114:M114)</f>
        <v>116666.66666666669</v>
      </c>
    </row>
    <row r="115" spans="1:13" x14ac:dyDescent="0.25">
      <c r="A115" s="17"/>
    </row>
    <row r="116" spans="1:13" x14ac:dyDescent="0.25">
      <c r="A116" s="17" t="s">
        <v>30</v>
      </c>
      <c r="B116" s="25">
        <f>SUM('WC MO'!$B116:B116)</f>
        <v>0</v>
      </c>
      <c r="C116" s="25">
        <f>SUM('WC MO'!$B116:C116)</f>
        <v>0</v>
      </c>
      <c r="D116" s="25">
        <f>SUM('WC MO'!$B116:D116)</f>
        <v>0</v>
      </c>
      <c r="E116" s="25">
        <f>SUM('WC MO'!$B116:E116)</f>
        <v>0</v>
      </c>
      <c r="F116" s="25">
        <f>SUM('WC MO'!$B116:F116)</f>
        <v>0</v>
      </c>
      <c r="G116" s="25">
        <f>SUM('WC MO'!$B116:G116)</f>
        <v>85714</v>
      </c>
      <c r="H116" s="25">
        <f>SUM('WC MO'!$B116:H116)</f>
        <v>171428</v>
      </c>
      <c r="I116" s="25">
        <f>SUM('WC MO'!$B116:I116)</f>
        <v>257142</v>
      </c>
      <c r="J116" s="25">
        <f>SUM('WC MO'!$B116:J116)</f>
        <v>342856</v>
      </c>
      <c r="K116" s="25">
        <f>SUM('WC MO'!$B116:K116)</f>
        <v>428570</v>
      </c>
      <c r="L116" s="25">
        <f>SUM('WC MO'!$B116:L116)</f>
        <v>514285</v>
      </c>
      <c r="M116" s="25">
        <f>SUM('WC MO'!$B116:M116)</f>
        <v>600000</v>
      </c>
    </row>
    <row r="117" spans="1:13" x14ac:dyDescent="0.25">
      <c r="A117" s="17"/>
    </row>
    <row r="118" spans="1:13" ht="13.8" thickBot="1" x14ac:dyDescent="0.3">
      <c r="A118" s="4" t="s">
        <v>16</v>
      </c>
      <c r="B118" s="24">
        <f>SUM('WC MO'!$B118:B118)</f>
        <v>0</v>
      </c>
      <c r="C118" s="24">
        <f>SUM('WC MO'!$B118:C118)</f>
        <v>0</v>
      </c>
      <c r="D118" s="24">
        <f>SUM('WC MO'!$B118:D118)</f>
        <v>0</v>
      </c>
      <c r="E118" s="24">
        <f>SUM('WC MO'!$B118:E118)</f>
        <v>0</v>
      </c>
      <c r="F118" s="24">
        <f>SUM('WC MO'!$B118:F118)</f>
        <v>0</v>
      </c>
      <c r="G118" s="24">
        <f>SUM('WC MO'!$B118:G118)</f>
        <v>252220.8095238095</v>
      </c>
      <c r="H118" s="24">
        <f>SUM('WC MO'!$B118:H118)</f>
        <v>504441.61904761899</v>
      </c>
      <c r="I118" s="24">
        <f>SUM('WC MO'!$B118:I118)</f>
        <v>756662.42857142852</v>
      </c>
      <c r="J118" s="24">
        <f>SUM('WC MO'!$B118:J118)</f>
        <v>1008883.238095238</v>
      </c>
      <c r="K118" s="24">
        <f>SUM('WC MO'!$B118:K118)</f>
        <v>1365206.0476190476</v>
      </c>
      <c r="L118" s="24">
        <f>SUM('WC MO'!$B118:L118)</f>
        <v>1617427.857142857</v>
      </c>
      <c r="M118" s="24">
        <f>SUM('WC MO'!$B118:M118)</f>
        <v>1869648.6666666665</v>
      </c>
    </row>
    <row r="119" spans="1:13" x14ac:dyDescent="0.25">
      <c r="A119" s="1"/>
    </row>
    <row r="120" spans="1:13" x14ac:dyDescent="0.25">
      <c r="A120" s="1" t="s">
        <v>11</v>
      </c>
    </row>
    <row r="121" spans="1:13" x14ac:dyDescent="0.25">
      <c r="A121" s="3" t="s">
        <v>0</v>
      </c>
      <c r="B121" s="23">
        <f>SUM('WC MO'!$B121:B121)</f>
        <v>0</v>
      </c>
      <c r="C121" s="23">
        <f>SUM('WC MO'!$B121:C121)</f>
        <v>0</v>
      </c>
      <c r="D121" s="23">
        <f>SUM('WC MO'!$B121:D121)</f>
        <v>0</v>
      </c>
      <c r="E121" s="23">
        <f>SUM('WC MO'!$B121:E121)</f>
        <v>0</v>
      </c>
      <c r="F121" s="23">
        <f>SUM('WC MO'!$B121:F121)</f>
        <v>0</v>
      </c>
      <c r="G121" s="23">
        <f>SUM('WC MO'!$B121:G121)</f>
        <v>22228.5</v>
      </c>
      <c r="H121" s="23">
        <f>SUM('WC MO'!$B121:H121)</f>
        <v>44457</v>
      </c>
      <c r="I121" s="23">
        <f>SUM('WC MO'!$B121:I121)</f>
        <v>66686.5</v>
      </c>
      <c r="J121" s="23">
        <f>SUM('WC MO'!$B121:J121)</f>
        <v>88915</v>
      </c>
      <c r="K121" s="23">
        <f>SUM('WC MO'!$B121:K121)</f>
        <v>111144.5</v>
      </c>
      <c r="L121" s="23">
        <f>SUM('WC MO'!$B121:L121)</f>
        <v>133373</v>
      </c>
      <c r="M121" s="23">
        <f>SUM('WC MO'!$B121:M121)</f>
        <v>155602.5</v>
      </c>
    </row>
    <row r="122" spans="1:13" x14ac:dyDescent="0.25">
      <c r="A122" s="3" t="s">
        <v>1</v>
      </c>
      <c r="B122" s="23">
        <f>SUM('WC MO'!$B122:B122)</f>
        <v>0</v>
      </c>
      <c r="C122" s="23">
        <f>SUM('WC MO'!$B122:C122)</f>
        <v>0</v>
      </c>
      <c r="D122" s="23">
        <f>SUM('WC MO'!$B122:D122)</f>
        <v>0</v>
      </c>
      <c r="E122" s="23">
        <f>SUM('WC MO'!$B122:E122)</f>
        <v>0</v>
      </c>
      <c r="F122" s="23">
        <f>SUM('WC MO'!$B122:F122)</f>
        <v>0</v>
      </c>
      <c r="G122" s="23">
        <f>SUM('WC MO'!$B122:G122)</f>
        <v>0</v>
      </c>
      <c r="H122" s="23">
        <f>SUM('WC MO'!$B122:H122)</f>
        <v>0</v>
      </c>
      <c r="I122" s="23">
        <f>SUM('WC MO'!$B122:I122)</f>
        <v>0</v>
      </c>
      <c r="J122" s="23">
        <f>SUM('WC MO'!$B122:J122)</f>
        <v>0</v>
      </c>
      <c r="K122" s="23">
        <f>SUM('WC MO'!$B122:K122)</f>
        <v>0</v>
      </c>
      <c r="L122" s="23">
        <f>SUM('WC MO'!$B122:L122)</f>
        <v>0</v>
      </c>
      <c r="M122" s="23">
        <f>SUM('WC MO'!$B122:M122)</f>
        <v>0</v>
      </c>
    </row>
    <row r="123" spans="1:13" x14ac:dyDescent="0.25">
      <c r="A123" s="3" t="s">
        <v>3</v>
      </c>
      <c r="B123" s="23">
        <f>SUM('WC MO'!$B123:B123)</f>
        <v>0</v>
      </c>
      <c r="C123" s="23">
        <f>SUM('WC MO'!$B123:C123)</f>
        <v>0</v>
      </c>
      <c r="D123" s="23">
        <f>SUM('WC MO'!$B123:D123)</f>
        <v>0</v>
      </c>
      <c r="E123" s="23">
        <f>SUM('WC MO'!$B123:E123)</f>
        <v>0</v>
      </c>
      <c r="F123" s="23">
        <f>SUM('WC MO'!$B123:F123)</f>
        <v>0</v>
      </c>
      <c r="G123" s="23">
        <f>SUM('WC MO'!$B123:G123)</f>
        <v>8583.3333333333339</v>
      </c>
      <c r="H123" s="23">
        <f>SUM('WC MO'!$B123:H123)</f>
        <v>17166.666666666668</v>
      </c>
      <c r="I123" s="23">
        <f>SUM('WC MO'!$B123:I123)</f>
        <v>25750</v>
      </c>
      <c r="J123" s="23">
        <f>SUM('WC MO'!$B123:J123)</f>
        <v>34333.333333333336</v>
      </c>
      <c r="K123" s="23">
        <f>SUM('WC MO'!$B123:K123)</f>
        <v>42916.666666666672</v>
      </c>
      <c r="L123" s="23">
        <f>SUM('WC MO'!$B123:L123)</f>
        <v>51500.000000000007</v>
      </c>
      <c r="M123" s="23">
        <f>SUM('WC MO'!$B123:M123)</f>
        <v>60083.333333333343</v>
      </c>
    </row>
    <row r="124" spans="1:13" x14ac:dyDescent="0.25">
      <c r="A124" s="3" t="s">
        <v>4</v>
      </c>
      <c r="B124" s="23">
        <f>SUM('WC MO'!$B124:B124)</f>
        <v>0</v>
      </c>
      <c r="C124" s="23">
        <f>SUM('WC MO'!$B124:C124)</f>
        <v>0</v>
      </c>
      <c r="D124" s="23">
        <f>SUM('WC MO'!$B124:D124)</f>
        <v>0</v>
      </c>
      <c r="E124" s="23">
        <f>SUM('WC MO'!$B124:E124)</f>
        <v>0</v>
      </c>
      <c r="F124" s="23">
        <f>SUM('WC MO'!$B124:F124)</f>
        <v>0</v>
      </c>
      <c r="G124" s="23">
        <f>SUM('WC MO'!$B124:G124)</f>
        <v>2575</v>
      </c>
      <c r="H124" s="23">
        <f>SUM('WC MO'!$B124:H124)</f>
        <v>5150</v>
      </c>
      <c r="I124" s="23">
        <f>SUM('WC MO'!$B124:I124)</f>
        <v>7725</v>
      </c>
      <c r="J124" s="23">
        <f>SUM('WC MO'!$B124:J124)</f>
        <v>10300</v>
      </c>
      <c r="K124" s="23">
        <f>SUM('WC MO'!$B124:K124)</f>
        <v>12875</v>
      </c>
      <c r="L124" s="23">
        <f>SUM('WC MO'!$B124:L124)</f>
        <v>15450</v>
      </c>
      <c r="M124" s="23">
        <f>SUM('WC MO'!$B124:M124)</f>
        <v>18025</v>
      </c>
    </row>
    <row r="125" spans="1:13" x14ac:dyDescent="0.25">
      <c r="A125" s="3" t="s">
        <v>5</v>
      </c>
      <c r="B125" s="23">
        <f>SUM('WC MO'!$B125:B125)</f>
        <v>0</v>
      </c>
      <c r="C125" s="23">
        <f>SUM('WC MO'!$B125:C125)</f>
        <v>0</v>
      </c>
      <c r="D125" s="23">
        <f>SUM('WC MO'!$B125:D125)</f>
        <v>0</v>
      </c>
      <c r="E125" s="23">
        <f>SUM('WC MO'!$B125:E125)</f>
        <v>0</v>
      </c>
      <c r="F125" s="23">
        <f>SUM('WC MO'!$B125:F125)</f>
        <v>0</v>
      </c>
      <c r="G125" s="23">
        <f>SUM('WC MO'!$B125:G125)</f>
        <v>0</v>
      </c>
      <c r="H125" s="23">
        <f>SUM('WC MO'!$B125:H125)</f>
        <v>0</v>
      </c>
      <c r="I125" s="23">
        <f>SUM('WC MO'!$B125:I125)</f>
        <v>0</v>
      </c>
      <c r="J125" s="23">
        <f>SUM('WC MO'!$B125:J125)</f>
        <v>0</v>
      </c>
      <c r="K125" s="23">
        <f>SUM('WC MO'!$B125:K125)</f>
        <v>0</v>
      </c>
      <c r="L125" s="23">
        <f>SUM('WC MO'!$B125:L125)</f>
        <v>0</v>
      </c>
      <c r="M125" s="23">
        <f>SUM('WC MO'!$B125:M125)</f>
        <v>0</v>
      </c>
    </row>
    <row r="126" spans="1:13" x14ac:dyDescent="0.25">
      <c r="A126" s="3" t="s">
        <v>14</v>
      </c>
      <c r="B126" s="23">
        <f>SUM('WC MO'!$B126:B126)</f>
        <v>0</v>
      </c>
      <c r="C126" s="23">
        <f>SUM('WC MO'!$B126:C126)</f>
        <v>0</v>
      </c>
      <c r="D126" s="23">
        <f>SUM('WC MO'!$B126:D126)</f>
        <v>0</v>
      </c>
      <c r="E126" s="23">
        <f>SUM('WC MO'!$B126:E126)</f>
        <v>0</v>
      </c>
      <c r="F126" s="23">
        <f>SUM('WC MO'!$B126:F126)</f>
        <v>0</v>
      </c>
      <c r="G126" s="23">
        <f>SUM('WC MO'!$B126:G126)</f>
        <v>0</v>
      </c>
      <c r="H126" s="23">
        <f>SUM('WC MO'!$B126:H126)</f>
        <v>0</v>
      </c>
      <c r="I126" s="23">
        <f>SUM('WC MO'!$B126:I126)</f>
        <v>0</v>
      </c>
      <c r="J126" s="23">
        <f>SUM('WC MO'!$B126:J126)</f>
        <v>0</v>
      </c>
      <c r="K126" s="23">
        <f>SUM('WC MO'!$B126:K126)</f>
        <v>0</v>
      </c>
      <c r="L126" s="23">
        <f>SUM('WC MO'!$B126:L126)</f>
        <v>0</v>
      </c>
      <c r="M126" s="23">
        <f>SUM('WC MO'!$B126:M126)</f>
        <v>0</v>
      </c>
    </row>
    <row r="127" spans="1:13" x14ac:dyDescent="0.25">
      <c r="A127" s="3"/>
      <c r="B127" s="23">
        <f>SUM('WC MO'!$B127:B127)</f>
        <v>0</v>
      </c>
      <c r="C127" s="23">
        <f>SUM('WC MO'!$B127:C127)</f>
        <v>0</v>
      </c>
      <c r="D127" s="23">
        <f>SUM('WC MO'!$B127:D127)</f>
        <v>0</v>
      </c>
      <c r="E127" s="23">
        <f>SUM('WC MO'!$B127:E127)</f>
        <v>0</v>
      </c>
      <c r="F127" s="23">
        <f>SUM('WC MO'!$B127:F127)</f>
        <v>0</v>
      </c>
      <c r="G127" s="23">
        <f>SUM('WC MO'!$B127:G127)</f>
        <v>0</v>
      </c>
      <c r="H127" s="23">
        <f>SUM('WC MO'!$B127:H127)</f>
        <v>0</v>
      </c>
      <c r="I127" s="23">
        <f>SUM('WC MO'!$B127:I127)</f>
        <v>0</v>
      </c>
      <c r="J127" s="23">
        <f>SUM('WC MO'!$B127:J127)</f>
        <v>0</v>
      </c>
      <c r="K127" s="23">
        <f>SUM('WC MO'!$B127:K127)</f>
        <v>0</v>
      </c>
      <c r="L127" s="23">
        <f>SUM('WC MO'!$B127:L127)</f>
        <v>0</v>
      </c>
      <c r="M127" s="23">
        <f>SUM('WC MO'!$B127:M127)</f>
        <v>0</v>
      </c>
    </row>
    <row r="128" spans="1:13" ht="13.8" thickBot="1" x14ac:dyDescent="0.3">
      <c r="A128" s="4" t="s">
        <v>15</v>
      </c>
      <c r="B128" s="28">
        <f>SUM('WC MO'!$B128:B128)</f>
        <v>0</v>
      </c>
      <c r="C128" s="28">
        <f>SUM('WC MO'!$B128:C128)</f>
        <v>0</v>
      </c>
      <c r="D128" s="28">
        <f>SUM('WC MO'!$B128:D128)</f>
        <v>0</v>
      </c>
      <c r="E128" s="28">
        <f>SUM('WC MO'!$B128:E128)</f>
        <v>0</v>
      </c>
      <c r="F128" s="28">
        <f>SUM('WC MO'!$B128:F128)</f>
        <v>0</v>
      </c>
      <c r="G128" s="28">
        <f>SUM('WC MO'!$B128:G128)</f>
        <v>33386.833333333336</v>
      </c>
      <c r="H128" s="28">
        <f>SUM('WC MO'!$B128:H128)</f>
        <v>66773.666666666672</v>
      </c>
      <c r="I128" s="28">
        <f>SUM('WC MO'!$B128:I128)</f>
        <v>100161.5</v>
      </c>
      <c r="J128" s="28">
        <f>SUM('WC MO'!$B128:J128)</f>
        <v>133548.33333333334</v>
      </c>
      <c r="K128" s="28">
        <f>SUM('WC MO'!$B128:K128)</f>
        <v>166936.16666666669</v>
      </c>
      <c r="L128" s="28">
        <f>SUM('WC MO'!$B128:L128)</f>
        <v>200323.00000000003</v>
      </c>
      <c r="M128" s="28">
        <f>SUM('WC MO'!$B128:M128)</f>
        <v>233710.83333333337</v>
      </c>
    </row>
    <row r="129" spans="1:13" x14ac:dyDescent="0.25">
      <c r="A129" s="3"/>
    </row>
    <row r="130" spans="1:13" x14ac:dyDescent="0.25">
      <c r="A130" s="1" t="s">
        <v>12</v>
      </c>
    </row>
    <row r="131" spans="1:13" x14ac:dyDescent="0.25">
      <c r="A131" s="3" t="s">
        <v>6</v>
      </c>
      <c r="B131" s="23">
        <f>SUM('WC MO'!$B131:B131)</f>
        <v>0</v>
      </c>
      <c r="C131" s="23">
        <f>SUM('WC MO'!$B131:C131)</f>
        <v>0</v>
      </c>
      <c r="D131" s="23">
        <f>SUM('WC MO'!$B131:D131)</f>
        <v>0</v>
      </c>
      <c r="E131" s="23">
        <f>SUM('WC MO'!$B131:E131)</f>
        <v>0</v>
      </c>
      <c r="F131" s="23">
        <f>SUM('WC MO'!$B131:F131)</f>
        <v>0</v>
      </c>
      <c r="G131" s="23">
        <f>SUM('WC MO'!$B131:G131)</f>
        <v>0</v>
      </c>
      <c r="H131" s="23">
        <f>SUM('WC MO'!$B131:H131)</f>
        <v>0</v>
      </c>
      <c r="I131" s="23">
        <f>SUM('WC MO'!$B131:I131)</f>
        <v>0</v>
      </c>
      <c r="J131" s="23">
        <f>SUM('WC MO'!$B131:J131)</f>
        <v>0</v>
      </c>
      <c r="K131" s="23">
        <f>SUM('WC MO'!$B131:K131)</f>
        <v>0</v>
      </c>
      <c r="L131" s="23">
        <f>SUM('WC MO'!$B131:L131)</f>
        <v>0</v>
      </c>
      <c r="M131" s="23">
        <f>SUM('WC MO'!$B131:M131)</f>
        <v>0</v>
      </c>
    </row>
    <row r="132" spans="1:13" x14ac:dyDescent="0.25">
      <c r="A132" s="3" t="s">
        <v>7</v>
      </c>
      <c r="B132" s="23">
        <f>SUM('WC MO'!$B132:B132)</f>
        <v>0</v>
      </c>
      <c r="C132" s="23">
        <f>SUM('WC MO'!$B132:C132)</f>
        <v>0</v>
      </c>
      <c r="D132" s="23">
        <f>SUM('WC MO'!$B132:D132)</f>
        <v>0</v>
      </c>
      <c r="E132" s="23">
        <f>SUM('WC MO'!$B132:E132)</f>
        <v>0</v>
      </c>
      <c r="F132" s="23">
        <f>SUM('WC MO'!$B132:F132)</f>
        <v>0</v>
      </c>
      <c r="G132" s="23">
        <f>SUM('WC MO'!$B132:G132)</f>
        <v>1269391</v>
      </c>
      <c r="H132" s="23">
        <f>SUM('WC MO'!$B132:H132)</f>
        <v>2494521</v>
      </c>
      <c r="I132" s="23">
        <f>SUM('WC MO'!$B132:I132)</f>
        <v>3675992</v>
      </c>
      <c r="J132" s="23">
        <f>SUM('WC MO'!$B132:J132)</f>
        <v>4854509</v>
      </c>
      <c r="K132" s="23">
        <f>SUM('WC MO'!$B132:K132)</f>
        <v>6038184</v>
      </c>
      <c r="L132" s="23">
        <f>SUM('WC MO'!$B132:L132)</f>
        <v>7228418</v>
      </c>
      <c r="M132" s="23">
        <f>SUM('WC MO'!$B132:M132)</f>
        <v>8425262</v>
      </c>
    </row>
    <row r="133" spans="1:13" x14ac:dyDescent="0.25">
      <c r="A133" s="3" t="s">
        <v>8</v>
      </c>
      <c r="B133" s="23">
        <f>SUM('WC MO'!$B133:B133)</f>
        <v>0</v>
      </c>
      <c r="C133" s="23">
        <f>SUM('WC MO'!$B133:C133)</f>
        <v>0</v>
      </c>
      <c r="D133" s="23">
        <f>SUM('WC MO'!$B133:D133)</f>
        <v>0</v>
      </c>
      <c r="E133" s="23">
        <f>SUM('WC MO'!$B133:E133)</f>
        <v>0</v>
      </c>
      <c r="F133" s="23">
        <f>SUM('WC MO'!$B133:F133)</f>
        <v>0</v>
      </c>
      <c r="G133" s="23">
        <f>SUM('WC MO'!$B133:G133)</f>
        <v>0</v>
      </c>
      <c r="H133" s="23">
        <f>SUM('WC MO'!$B133:H133)</f>
        <v>602333.33333333337</v>
      </c>
      <c r="I133" s="23">
        <f>SUM('WC MO'!$B133:I133)</f>
        <v>1204666.6666666667</v>
      </c>
      <c r="J133" s="23">
        <f>SUM('WC MO'!$B133:J133)</f>
        <v>1807000</v>
      </c>
      <c r="K133" s="23">
        <f>SUM('WC MO'!$B133:K133)</f>
        <v>2409333.3333333335</v>
      </c>
      <c r="L133" s="23">
        <f>SUM('WC MO'!$B133:L133)</f>
        <v>3011666.666666667</v>
      </c>
      <c r="M133" s="23">
        <f>SUM('WC MO'!$B133:M133)</f>
        <v>3614000.0000000005</v>
      </c>
    </row>
    <row r="134" spans="1:13" x14ac:dyDescent="0.25">
      <c r="A134" s="3"/>
      <c r="B134" s="23">
        <f>SUM('WC MO'!$B134:B134)</f>
        <v>0</v>
      </c>
      <c r="C134" s="23">
        <f>SUM('WC MO'!$B134:C134)</f>
        <v>0</v>
      </c>
      <c r="D134" s="23">
        <f>SUM('WC MO'!$B134:D134)</f>
        <v>0</v>
      </c>
      <c r="E134" s="23">
        <f>SUM('WC MO'!$B134:E134)</f>
        <v>0</v>
      </c>
      <c r="F134" s="23">
        <f>SUM('WC MO'!$B134:F134)</f>
        <v>0</v>
      </c>
      <c r="G134" s="23">
        <f>SUM('WC MO'!$B134:G134)</f>
        <v>0</v>
      </c>
      <c r="H134" s="23">
        <f>SUM('WC MO'!$B134:H134)</f>
        <v>0</v>
      </c>
      <c r="I134" s="23">
        <f>SUM('WC MO'!$B134:I134)</f>
        <v>0</v>
      </c>
      <c r="J134" s="23">
        <f>SUM('WC MO'!$B134:J134)</f>
        <v>0</v>
      </c>
      <c r="K134" s="23">
        <f>SUM('WC MO'!$B134:K134)</f>
        <v>0</v>
      </c>
      <c r="L134" s="23">
        <f>SUM('WC MO'!$B134:L134)</f>
        <v>0</v>
      </c>
      <c r="M134" s="23">
        <f>SUM('WC MO'!$B134:M134)</f>
        <v>0</v>
      </c>
    </row>
    <row r="135" spans="1:13" ht="13.8" thickBot="1" x14ac:dyDescent="0.3">
      <c r="A135" s="4" t="s">
        <v>17</v>
      </c>
      <c r="B135" s="28">
        <f>SUM('WC MO'!$B135:B135)</f>
        <v>0</v>
      </c>
      <c r="C135" s="28">
        <f>SUM('WC MO'!$B135:C135)</f>
        <v>0</v>
      </c>
      <c r="D135" s="28">
        <f>SUM('WC MO'!$B135:D135)</f>
        <v>0</v>
      </c>
      <c r="E135" s="28">
        <f>SUM('WC MO'!$B135:E135)</f>
        <v>0</v>
      </c>
      <c r="F135" s="28">
        <f>SUM('WC MO'!$B135:F135)</f>
        <v>0</v>
      </c>
      <c r="G135" s="28">
        <f>SUM('WC MO'!$B135:G135)</f>
        <v>1269391</v>
      </c>
      <c r="H135" s="28">
        <f>SUM('WC MO'!$B135:H135)</f>
        <v>3096854.3333333335</v>
      </c>
      <c r="I135" s="28">
        <f>SUM('WC MO'!$B135:I135)</f>
        <v>4880658.666666667</v>
      </c>
      <c r="J135" s="28">
        <f>SUM('WC MO'!$B135:J135)</f>
        <v>6661509</v>
      </c>
      <c r="K135" s="28">
        <f>SUM('WC MO'!$B135:K135)</f>
        <v>8447517.333333334</v>
      </c>
      <c r="L135" s="28">
        <f>SUM('WC MO'!$B135:L135)</f>
        <v>10240084.666666668</v>
      </c>
      <c r="M135" s="28">
        <f>SUM('WC MO'!$B135:M135)</f>
        <v>12039262.000000002</v>
      </c>
    </row>
    <row r="137" spans="1:13" ht="13.8" thickBot="1" x14ac:dyDescent="0.3">
      <c r="A137" s="1" t="s">
        <v>13</v>
      </c>
      <c r="B137" s="29">
        <f>SUM('WC MO'!$B137:B137)</f>
        <v>172157</v>
      </c>
      <c r="C137" s="29">
        <f>SUM('WC MO'!$B137:C137)</f>
        <v>353930</v>
      </c>
      <c r="D137" s="29">
        <f>SUM('WC MO'!$B137:D137)</f>
        <v>555208</v>
      </c>
      <c r="E137" s="29">
        <f>SUM('WC MO'!$B137:E137)</f>
        <v>709985</v>
      </c>
      <c r="F137" s="29">
        <f>SUM('WC MO'!$B137:F137)</f>
        <v>827647</v>
      </c>
      <c r="G137" s="29">
        <f>SUM('WC MO'!$B137:G137)</f>
        <v>2413478.6428571427</v>
      </c>
      <c r="H137" s="29">
        <f>SUM('WC MO'!$B137:H137)</f>
        <v>4526549.6190476194</v>
      </c>
      <c r="I137" s="29">
        <f>SUM('WC MO'!$B137:I137)</f>
        <v>6595962.5952380951</v>
      </c>
      <c r="J137" s="29">
        <f>SUM('WC MO'!$B137:J137)</f>
        <v>8662420.5714285709</v>
      </c>
      <c r="K137" s="29">
        <f>SUM('WC MO'!$B137:K137)</f>
        <v>10838139.547619047</v>
      </c>
      <c r="L137" s="29">
        <f>SUM('WC MO'!$B137:L137)</f>
        <v>12916315.523809522</v>
      </c>
      <c r="M137" s="29">
        <f>SUM('WC MO'!$B137:M137)</f>
        <v>15001101.499999998</v>
      </c>
    </row>
    <row r="138" spans="1:13" ht="13.8" thickTop="1" x14ac:dyDescent="0.25"/>
    <row r="141" spans="1:13" ht="15.6" x14ac:dyDescent="0.3">
      <c r="A141" s="41" t="str">
        <f>+A1</f>
        <v>GENCO - Wilton Center</v>
      </c>
      <c r="B141" s="41"/>
      <c r="C141" s="41"/>
      <c r="D141" s="41"/>
      <c r="E141" s="41"/>
      <c r="F141" s="41"/>
      <c r="G141" s="41"/>
      <c r="H141" s="41"/>
      <c r="I141" s="41"/>
      <c r="J141" s="41"/>
      <c r="K141" s="41"/>
      <c r="L141" s="41"/>
      <c r="M141" s="41"/>
    </row>
    <row r="142" spans="1:13" ht="15.6" x14ac:dyDescent="0.3">
      <c r="A142" s="41" t="str">
        <f>+A2</f>
        <v>Expense Analysis Summary</v>
      </c>
      <c r="B142" s="41"/>
      <c r="C142" s="41"/>
      <c r="D142" s="41"/>
      <c r="E142" s="41"/>
      <c r="F142" s="41"/>
      <c r="G142" s="41"/>
      <c r="H142" s="41"/>
      <c r="I142" s="41"/>
      <c r="J142" s="41"/>
      <c r="K142" s="41"/>
      <c r="L142" s="41"/>
      <c r="M142" s="41"/>
    </row>
    <row r="143" spans="1:13" ht="15.6" x14ac:dyDescent="0.3">
      <c r="A143" s="42" t="s">
        <v>61</v>
      </c>
      <c r="B143" s="42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</row>
    <row r="144" spans="1:13" ht="15.6" x14ac:dyDescent="0.3">
      <c r="A144" s="43">
        <f>+A4</f>
        <v>36616</v>
      </c>
      <c r="B144" s="43"/>
      <c r="C144" s="43"/>
      <c r="D144" s="43"/>
      <c r="E144" s="43"/>
      <c r="F144" s="43"/>
      <c r="G144" s="43"/>
      <c r="H144" s="43"/>
      <c r="I144" s="43"/>
      <c r="J144" s="43"/>
      <c r="K144" s="43"/>
      <c r="L144" s="43"/>
      <c r="M144" s="43"/>
    </row>
    <row r="145" spans="1:13" ht="15.6" x14ac:dyDescent="0.3">
      <c r="A145" s="14" t="str">
        <f ca="1">CELL("filename")</f>
        <v>H:\Genco\Valuation\06-19-00\[00 O&amp;M analysis - 0003.xls]Consol Summary</v>
      </c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</row>
    <row r="146" spans="1:13" ht="15.6" x14ac:dyDescent="0.3">
      <c r="A146" s="15">
        <f ca="1">NOW()</f>
        <v>36697.489127314817</v>
      </c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</row>
    <row r="147" spans="1:13" x14ac:dyDescent="0.25">
      <c r="B147" s="16" t="s">
        <v>60</v>
      </c>
      <c r="C147" s="16" t="s">
        <v>60</v>
      </c>
      <c r="D147" s="16" t="s">
        <v>60</v>
      </c>
      <c r="E147" s="16" t="s">
        <v>60</v>
      </c>
      <c r="F147" s="16" t="s">
        <v>60</v>
      </c>
      <c r="G147" s="16" t="s">
        <v>60</v>
      </c>
      <c r="H147" s="16" t="s">
        <v>60</v>
      </c>
      <c r="I147" s="16" t="s">
        <v>60</v>
      </c>
      <c r="J147" s="16" t="s">
        <v>60</v>
      </c>
      <c r="K147" s="16" t="s">
        <v>60</v>
      </c>
      <c r="L147" s="16" t="s">
        <v>60</v>
      </c>
      <c r="M147" s="16" t="s">
        <v>60</v>
      </c>
    </row>
    <row r="148" spans="1:13" x14ac:dyDescent="0.25">
      <c r="A148" s="10"/>
      <c r="B148" s="11">
        <v>36161</v>
      </c>
      <c r="C148" s="11">
        <v>36192</v>
      </c>
      <c r="D148" s="11">
        <v>36220</v>
      </c>
      <c r="E148" s="11">
        <v>36251</v>
      </c>
      <c r="F148" s="11">
        <v>36281</v>
      </c>
      <c r="G148" s="11">
        <v>36312</v>
      </c>
      <c r="H148" s="11">
        <v>36342</v>
      </c>
      <c r="I148" s="11">
        <v>36373</v>
      </c>
      <c r="J148" s="11">
        <v>36404</v>
      </c>
      <c r="K148" s="11">
        <v>36434</v>
      </c>
      <c r="L148" s="11">
        <v>36465</v>
      </c>
      <c r="M148" s="11">
        <v>36495</v>
      </c>
    </row>
    <row r="150" spans="1:13" ht="13.8" thickBot="1" x14ac:dyDescent="0.3">
      <c r="A150" s="1" t="s">
        <v>9</v>
      </c>
      <c r="B150" s="24">
        <f t="shared" ref="B150:M150" si="0">+B80-B10</f>
        <v>172157</v>
      </c>
      <c r="C150" s="24">
        <f t="shared" si="0"/>
        <v>256866.84</v>
      </c>
      <c r="D150" s="24">
        <f t="shared" si="0"/>
        <v>376555.83999999997</v>
      </c>
      <c r="E150" s="24">
        <f t="shared" si="0"/>
        <v>379621.01</v>
      </c>
      <c r="F150" s="24">
        <f t="shared" si="0"/>
        <v>297283.01</v>
      </c>
      <c r="G150" s="24">
        <f t="shared" si="0"/>
        <v>0</v>
      </c>
      <c r="H150" s="24">
        <f t="shared" si="0"/>
        <v>0</v>
      </c>
      <c r="I150" s="24">
        <f t="shared" si="0"/>
        <v>0</v>
      </c>
      <c r="J150" s="24">
        <f t="shared" si="0"/>
        <v>0</v>
      </c>
      <c r="K150" s="24">
        <f t="shared" si="0"/>
        <v>0</v>
      </c>
      <c r="L150" s="24">
        <f t="shared" si="0"/>
        <v>0</v>
      </c>
      <c r="M150" s="24">
        <f t="shared" si="0"/>
        <v>0</v>
      </c>
    </row>
    <row r="152" spans="1:13" x14ac:dyDescent="0.25">
      <c r="A152" s="1" t="s">
        <v>10</v>
      </c>
    </row>
    <row r="153" spans="1:13" x14ac:dyDescent="0.25">
      <c r="A153" s="17" t="s">
        <v>55</v>
      </c>
    </row>
    <row r="154" spans="1:13" x14ac:dyDescent="0.25">
      <c r="A154" s="18" t="s">
        <v>80</v>
      </c>
      <c r="B154" s="23">
        <f t="shared" ref="B154:M154" si="1">+B84-B14</f>
        <v>0</v>
      </c>
      <c r="C154" s="23">
        <f t="shared" si="1"/>
        <v>0</v>
      </c>
      <c r="D154" s="23">
        <f t="shared" si="1"/>
        <v>0</v>
      </c>
      <c r="E154" s="23">
        <f t="shared" si="1"/>
        <v>0</v>
      </c>
      <c r="F154" s="23">
        <f t="shared" si="1"/>
        <v>0</v>
      </c>
      <c r="G154" s="23">
        <f t="shared" si="1"/>
        <v>0</v>
      </c>
      <c r="H154" s="23">
        <f t="shared" si="1"/>
        <v>0</v>
      </c>
      <c r="I154" s="23">
        <f t="shared" si="1"/>
        <v>0</v>
      </c>
      <c r="J154" s="23">
        <f t="shared" si="1"/>
        <v>0</v>
      </c>
      <c r="K154" s="23">
        <f t="shared" si="1"/>
        <v>0</v>
      </c>
      <c r="L154" s="23">
        <f t="shared" si="1"/>
        <v>0</v>
      </c>
      <c r="M154" s="23">
        <f t="shared" si="1"/>
        <v>0</v>
      </c>
    </row>
    <row r="155" spans="1:13" x14ac:dyDescent="0.25">
      <c r="A155" s="18" t="s">
        <v>81</v>
      </c>
      <c r="B155" s="23">
        <f t="shared" ref="B155:M155" si="2">+B85-B15</f>
        <v>0</v>
      </c>
      <c r="C155" s="23">
        <f t="shared" si="2"/>
        <v>0</v>
      </c>
      <c r="D155" s="23">
        <f t="shared" si="2"/>
        <v>0</v>
      </c>
      <c r="E155" s="23">
        <f t="shared" si="2"/>
        <v>0</v>
      </c>
      <c r="F155" s="23">
        <f t="shared" si="2"/>
        <v>0</v>
      </c>
      <c r="G155" s="23">
        <f t="shared" si="2"/>
        <v>0</v>
      </c>
      <c r="H155" s="23">
        <f t="shared" si="2"/>
        <v>0</v>
      </c>
      <c r="I155" s="23">
        <f t="shared" si="2"/>
        <v>0</v>
      </c>
      <c r="J155" s="23">
        <f t="shared" si="2"/>
        <v>0</v>
      </c>
      <c r="K155" s="23">
        <f t="shared" si="2"/>
        <v>0</v>
      </c>
      <c r="L155" s="23">
        <f t="shared" si="2"/>
        <v>0</v>
      </c>
      <c r="M155" s="23">
        <f t="shared" si="2"/>
        <v>0</v>
      </c>
    </row>
    <row r="156" spans="1:13" x14ac:dyDescent="0.25">
      <c r="A156" s="18" t="s">
        <v>82</v>
      </c>
      <c r="B156" s="23">
        <f t="shared" ref="B156:M156" si="3">+B86-B16</f>
        <v>0</v>
      </c>
      <c r="C156" s="23">
        <f t="shared" si="3"/>
        <v>0</v>
      </c>
      <c r="D156" s="23">
        <f t="shared" si="3"/>
        <v>0</v>
      </c>
      <c r="E156" s="23">
        <f t="shared" si="3"/>
        <v>0</v>
      </c>
      <c r="F156" s="23">
        <f t="shared" si="3"/>
        <v>0</v>
      </c>
      <c r="G156" s="23">
        <f t="shared" si="3"/>
        <v>0</v>
      </c>
      <c r="H156" s="23">
        <f t="shared" si="3"/>
        <v>0</v>
      </c>
      <c r="I156" s="23">
        <f t="shared" si="3"/>
        <v>0</v>
      </c>
      <c r="J156" s="23">
        <f t="shared" si="3"/>
        <v>0</v>
      </c>
      <c r="K156" s="23">
        <f t="shared" si="3"/>
        <v>0</v>
      </c>
      <c r="L156" s="23">
        <f t="shared" si="3"/>
        <v>0</v>
      </c>
      <c r="M156" s="23">
        <f t="shared" si="3"/>
        <v>0</v>
      </c>
    </row>
    <row r="157" spans="1:13" x14ac:dyDescent="0.25">
      <c r="A157" s="18" t="s">
        <v>83</v>
      </c>
      <c r="B157" s="23">
        <f t="shared" ref="B157:M157" si="4">+B87-B17</f>
        <v>0</v>
      </c>
      <c r="C157" s="23">
        <f t="shared" si="4"/>
        <v>0</v>
      </c>
      <c r="D157" s="23">
        <f t="shared" si="4"/>
        <v>0</v>
      </c>
      <c r="E157" s="23">
        <f t="shared" si="4"/>
        <v>0</v>
      </c>
      <c r="F157" s="23">
        <f t="shared" si="4"/>
        <v>0</v>
      </c>
      <c r="G157" s="23">
        <f t="shared" si="4"/>
        <v>0</v>
      </c>
      <c r="H157" s="23">
        <f t="shared" si="4"/>
        <v>0</v>
      </c>
      <c r="I157" s="23">
        <f t="shared" si="4"/>
        <v>0</v>
      </c>
      <c r="J157" s="23">
        <f t="shared" si="4"/>
        <v>0</v>
      </c>
      <c r="K157" s="23">
        <f t="shared" si="4"/>
        <v>0</v>
      </c>
      <c r="L157" s="23">
        <f t="shared" si="4"/>
        <v>0</v>
      </c>
      <c r="M157" s="23">
        <f t="shared" si="4"/>
        <v>0</v>
      </c>
    </row>
    <row r="158" spans="1:13" x14ac:dyDescent="0.25">
      <c r="A158" s="18" t="s">
        <v>84</v>
      </c>
      <c r="B158" s="23">
        <f t="shared" ref="B158:M158" si="5">+B88-B18</f>
        <v>0</v>
      </c>
      <c r="C158" s="23">
        <f t="shared" si="5"/>
        <v>0</v>
      </c>
      <c r="D158" s="23">
        <f t="shared" si="5"/>
        <v>0</v>
      </c>
      <c r="E158" s="23">
        <f t="shared" si="5"/>
        <v>0</v>
      </c>
      <c r="F158" s="23">
        <f t="shared" si="5"/>
        <v>0</v>
      </c>
      <c r="G158" s="23">
        <f t="shared" si="5"/>
        <v>0</v>
      </c>
      <c r="H158" s="23">
        <f t="shared" si="5"/>
        <v>0</v>
      </c>
      <c r="I158" s="23">
        <f t="shared" si="5"/>
        <v>0</v>
      </c>
      <c r="J158" s="23">
        <f t="shared" si="5"/>
        <v>0</v>
      </c>
      <c r="K158" s="23">
        <f t="shared" si="5"/>
        <v>0</v>
      </c>
      <c r="L158" s="23">
        <f t="shared" si="5"/>
        <v>0</v>
      </c>
      <c r="M158" s="23">
        <f t="shared" si="5"/>
        <v>0</v>
      </c>
    </row>
    <row r="159" spans="1:13" x14ac:dyDescent="0.25">
      <c r="A159" s="18" t="s">
        <v>85</v>
      </c>
      <c r="B159" s="23">
        <f t="shared" ref="B159:M159" si="6">+B89-B19</f>
        <v>0</v>
      </c>
      <c r="C159" s="23">
        <f t="shared" si="6"/>
        <v>0</v>
      </c>
      <c r="D159" s="23">
        <f t="shared" si="6"/>
        <v>0</v>
      </c>
      <c r="E159" s="23">
        <f t="shared" si="6"/>
        <v>0</v>
      </c>
      <c r="F159" s="23">
        <f t="shared" si="6"/>
        <v>0</v>
      </c>
      <c r="G159" s="23">
        <f t="shared" si="6"/>
        <v>0</v>
      </c>
      <c r="H159" s="23">
        <f t="shared" si="6"/>
        <v>0</v>
      </c>
      <c r="I159" s="23">
        <f t="shared" si="6"/>
        <v>0</v>
      </c>
      <c r="J159" s="23">
        <f t="shared" si="6"/>
        <v>0</v>
      </c>
      <c r="K159" s="23">
        <f t="shared" si="6"/>
        <v>0</v>
      </c>
      <c r="L159" s="23">
        <f t="shared" si="6"/>
        <v>0</v>
      </c>
      <c r="M159" s="23">
        <f t="shared" si="6"/>
        <v>0</v>
      </c>
    </row>
    <row r="160" spans="1:13" x14ac:dyDescent="0.25">
      <c r="A160" s="18" t="s">
        <v>44</v>
      </c>
      <c r="B160" s="23">
        <f t="shared" ref="B160:M160" si="7">+B90-B20</f>
        <v>0</v>
      </c>
      <c r="C160" s="23">
        <f t="shared" si="7"/>
        <v>0</v>
      </c>
      <c r="D160" s="23">
        <f t="shared" si="7"/>
        <v>0</v>
      </c>
      <c r="E160" s="23">
        <f t="shared" si="7"/>
        <v>0</v>
      </c>
      <c r="F160" s="23">
        <f t="shared" si="7"/>
        <v>0</v>
      </c>
      <c r="G160" s="23">
        <f t="shared" si="7"/>
        <v>0</v>
      </c>
      <c r="H160" s="23">
        <f t="shared" si="7"/>
        <v>0</v>
      </c>
      <c r="I160" s="23">
        <f t="shared" si="7"/>
        <v>0</v>
      </c>
      <c r="J160" s="23">
        <f t="shared" si="7"/>
        <v>0</v>
      </c>
      <c r="K160" s="23">
        <f t="shared" si="7"/>
        <v>0</v>
      </c>
      <c r="L160" s="23">
        <f t="shared" si="7"/>
        <v>0</v>
      </c>
      <c r="M160" s="23">
        <f t="shared" si="7"/>
        <v>0</v>
      </c>
    </row>
    <row r="161" spans="1:13" x14ac:dyDescent="0.25">
      <c r="A161" s="18" t="s">
        <v>86</v>
      </c>
      <c r="B161" s="23">
        <f t="shared" ref="B161:M161" si="8">+B91-B21</f>
        <v>0</v>
      </c>
      <c r="C161" s="23">
        <f t="shared" si="8"/>
        <v>0</v>
      </c>
      <c r="D161" s="23">
        <f t="shared" si="8"/>
        <v>0</v>
      </c>
      <c r="E161" s="23">
        <f t="shared" si="8"/>
        <v>0</v>
      </c>
      <c r="F161" s="23">
        <f t="shared" si="8"/>
        <v>0</v>
      </c>
      <c r="G161" s="23">
        <f t="shared" si="8"/>
        <v>0</v>
      </c>
      <c r="H161" s="23">
        <f t="shared" si="8"/>
        <v>0</v>
      </c>
      <c r="I161" s="23">
        <f t="shared" si="8"/>
        <v>0</v>
      </c>
      <c r="J161" s="23">
        <f t="shared" si="8"/>
        <v>0</v>
      </c>
      <c r="K161" s="23">
        <f t="shared" si="8"/>
        <v>0</v>
      </c>
      <c r="L161" s="23">
        <f t="shared" si="8"/>
        <v>0</v>
      </c>
      <c r="M161" s="23">
        <f t="shared" si="8"/>
        <v>0</v>
      </c>
    </row>
    <row r="162" spans="1:13" x14ac:dyDescent="0.25">
      <c r="A162" s="18" t="s">
        <v>87</v>
      </c>
      <c r="B162" s="23">
        <f t="shared" ref="B162:M162" si="9">+B92-B22</f>
        <v>0</v>
      </c>
      <c r="C162" s="23">
        <f t="shared" si="9"/>
        <v>0</v>
      </c>
      <c r="D162" s="23">
        <f t="shared" si="9"/>
        <v>0</v>
      </c>
      <c r="E162" s="23">
        <f t="shared" si="9"/>
        <v>0</v>
      </c>
      <c r="F162" s="23">
        <f t="shared" si="9"/>
        <v>0</v>
      </c>
      <c r="G162" s="23">
        <f t="shared" si="9"/>
        <v>0</v>
      </c>
      <c r="H162" s="23">
        <f t="shared" si="9"/>
        <v>0</v>
      </c>
      <c r="I162" s="23">
        <f t="shared" si="9"/>
        <v>0</v>
      </c>
      <c r="J162" s="23">
        <f t="shared" si="9"/>
        <v>0</v>
      </c>
      <c r="K162" s="23">
        <f t="shared" si="9"/>
        <v>0</v>
      </c>
      <c r="L162" s="23">
        <f t="shared" si="9"/>
        <v>0</v>
      </c>
      <c r="M162" s="23">
        <f t="shared" si="9"/>
        <v>0</v>
      </c>
    </row>
    <row r="163" spans="1:13" x14ac:dyDescent="0.25">
      <c r="A163" s="18" t="s">
        <v>45</v>
      </c>
      <c r="B163" s="23">
        <f t="shared" ref="B163:M163" si="10">+B93-B23</f>
        <v>0</v>
      </c>
      <c r="C163" s="23">
        <f t="shared" si="10"/>
        <v>0</v>
      </c>
      <c r="D163" s="23">
        <f t="shared" si="10"/>
        <v>0</v>
      </c>
      <c r="E163" s="23">
        <f t="shared" si="10"/>
        <v>0</v>
      </c>
      <c r="F163" s="23">
        <f t="shared" si="10"/>
        <v>0</v>
      </c>
      <c r="G163" s="23">
        <f t="shared" si="10"/>
        <v>0</v>
      </c>
      <c r="H163" s="23">
        <f t="shared" si="10"/>
        <v>0</v>
      </c>
      <c r="I163" s="23">
        <f t="shared" si="10"/>
        <v>0</v>
      </c>
      <c r="J163" s="23">
        <f t="shared" si="10"/>
        <v>0</v>
      </c>
      <c r="K163" s="23">
        <f t="shared" si="10"/>
        <v>0</v>
      </c>
      <c r="L163" s="23">
        <f t="shared" si="10"/>
        <v>0</v>
      </c>
      <c r="M163" s="23">
        <f t="shared" si="10"/>
        <v>0</v>
      </c>
    </row>
    <row r="164" spans="1:13" x14ac:dyDescent="0.25">
      <c r="A164" s="18" t="s">
        <v>88</v>
      </c>
      <c r="B164" s="23">
        <f t="shared" ref="B164:M164" si="11">+B94-B24</f>
        <v>0</v>
      </c>
      <c r="C164" s="23">
        <f t="shared" si="11"/>
        <v>0</v>
      </c>
      <c r="D164" s="23">
        <f t="shared" si="11"/>
        <v>0</v>
      </c>
      <c r="E164" s="23">
        <f t="shared" si="11"/>
        <v>0</v>
      </c>
      <c r="F164" s="23">
        <f t="shared" si="11"/>
        <v>0</v>
      </c>
      <c r="G164" s="23">
        <f t="shared" si="11"/>
        <v>0</v>
      </c>
      <c r="H164" s="23">
        <f t="shared" si="11"/>
        <v>0</v>
      </c>
      <c r="I164" s="23">
        <f t="shared" si="11"/>
        <v>0</v>
      </c>
      <c r="J164" s="23">
        <f t="shared" si="11"/>
        <v>0</v>
      </c>
      <c r="K164" s="23">
        <f t="shared" si="11"/>
        <v>0</v>
      </c>
      <c r="L164" s="23">
        <f t="shared" si="11"/>
        <v>0</v>
      </c>
      <c r="M164" s="23">
        <f t="shared" si="11"/>
        <v>0</v>
      </c>
    </row>
    <row r="165" spans="1:13" x14ac:dyDescent="0.25">
      <c r="A165" s="18" t="s">
        <v>89</v>
      </c>
      <c r="B165" s="23">
        <f t="shared" ref="B165:M165" si="12">+B95-B25</f>
        <v>0</v>
      </c>
      <c r="C165" s="23">
        <f t="shared" si="12"/>
        <v>0</v>
      </c>
      <c r="D165" s="23">
        <f t="shared" si="12"/>
        <v>0</v>
      </c>
      <c r="E165" s="23">
        <f t="shared" si="12"/>
        <v>0</v>
      </c>
      <c r="F165" s="23">
        <f t="shared" si="12"/>
        <v>0</v>
      </c>
      <c r="G165" s="23">
        <f t="shared" si="12"/>
        <v>0</v>
      </c>
      <c r="H165" s="23">
        <f t="shared" si="12"/>
        <v>0</v>
      </c>
      <c r="I165" s="23">
        <f t="shared" si="12"/>
        <v>0</v>
      </c>
      <c r="J165" s="23">
        <f t="shared" si="12"/>
        <v>0</v>
      </c>
      <c r="K165" s="23">
        <f t="shared" si="12"/>
        <v>0</v>
      </c>
      <c r="L165" s="23">
        <f t="shared" si="12"/>
        <v>0</v>
      </c>
      <c r="M165" s="23">
        <f t="shared" si="12"/>
        <v>0</v>
      </c>
    </row>
    <row r="166" spans="1:13" x14ac:dyDescent="0.25">
      <c r="A166" s="18" t="s">
        <v>90</v>
      </c>
      <c r="B166" s="23">
        <f t="shared" ref="B166:M166" si="13">+B96-B26</f>
        <v>0</v>
      </c>
      <c r="C166" s="23">
        <f t="shared" si="13"/>
        <v>0</v>
      </c>
      <c r="D166" s="23">
        <f t="shared" si="13"/>
        <v>0</v>
      </c>
      <c r="E166" s="23">
        <f t="shared" si="13"/>
        <v>0</v>
      </c>
      <c r="F166" s="23">
        <f t="shared" si="13"/>
        <v>0</v>
      </c>
      <c r="G166" s="23">
        <f t="shared" si="13"/>
        <v>0</v>
      </c>
      <c r="H166" s="23">
        <f t="shared" si="13"/>
        <v>0</v>
      </c>
      <c r="I166" s="23">
        <f t="shared" si="13"/>
        <v>0</v>
      </c>
      <c r="J166" s="23">
        <f t="shared" si="13"/>
        <v>0</v>
      </c>
      <c r="K166" s="23">
        <f t="shared" si="13"/>
        <v>0</v>
      </c>
      <c r="L166" s="23">
        <f t="shared" si="13"/>
        <v>0</v>
      </c>
      <c r="M166" s="23">
        <f t="shared" si="13"/>
        <v>0</v>
      </c>
    </row>
    <row r="167" spans="1:13" x14ac:dyDescent="0.25">
      <c r="A167" s="18" t="s">
        <v>46</v>
      </c>
      <c r="B167" s="23">
        <f t="shared" ref="B167:M167" si="14">+B97-B27</f>
        <v>0</v>
      </c>
      <c r="C167" s="23">
        <f t="shared" si="14"/>
        <v>0</v>
      </c>
      <c r="D167" s="23">
        <f t="shared" si="14"/>
        <v>0</v>
      </c>
      <c r="E167" s="23">
        <f t="shared" si="14"/>
        <v>0</v>
      </c>
      <c r="F167" s="23">
        <f t="shared" si="14"/>
        <v>0</v>
      </c>
      <c r="G167" s="23">
        <f t="shared" si="14"/>
        <v>0</v>
      </c>
      <c r="H167" s="23">
        <f t="shared" si="14"/>
        <v>0</v>
      </c>
      <c r="I167" s="23">
        <f t="shared" si="14"/>
        <v>0</v>
      </c>
      <c r="J167" s="23">
        <f t="shared" si="14"/>
        <v>0</v>
      </c>
      <c r="K167" s="23">
        <f t="shared" si="14"/>
        <v>0</v>
      </c>
      <c r="L167" s="23">
        <f t="shared" si="14"/>
        <v>0</v>
      </c>
      <c r="M167" s="23">
        <f t="shared" si="14"/>
        <v>0</v>
      </c>
    </row>
    <row r="168" spans="1:13" x14ac:dyDescent="0.25">
      <c r="A168" s="18" t="s">
        <v>47</v>
      </c>
      <c r="B168" s="23">
        <f t="shared" ref="B168:M168" si="15">+B98-B28</f>
        <v>0</v>
      </c>
      <c r="C168" s="23">
        <f t="shared" si="15"/>
        <v>0</v>
      </c>
      <c r="D168" s="23">
        <f t="shared" si="15"/>
        <v>0</v>
      </c>
      <c r="E168" s="23">
        <f t="shared" si="15"/>
        <v>0</v>
      </c>
      <c r="F168" s="23">
        <f t="shared" si="15"/>
        <v>0</v>
      </c>
      <c r="G168" s="23">
        <f t="shared" si="15"/>
        <v>0</v>
      </c>
      <c r="H168" s="23">
        <f t="shared" si="15"/>
        <v>0</v>
      </c>
      <c r="I168" s="23">
        <f t="shared" si="15"/>
        <v>0</v>
      </c>
      <c r="J168" s="23">
        <f t="shared" si="15"/>
        <v>0</v>
      </c>
      <c r="K168" s="23">
        <f t="shared" si="15"/>
        <v>0</v>
      </c>
      <c r="L168" s="23">
        <f t="shared" si="15"/>
        <v>0</v>
      </c>
      <c r="M168" s="23">
        <f t="shared" si="15"/>
        <v>0</v>
      </c>
    </row>
    <row r="169" spans="1:13" x14ac:dyDescent="0.25">
      <c r="A169" s="18" t="s">
        <v>91</v>
      </c>
      <c r="B169" s="23">
        <f t="shared" ref="B169:M169" si="16">+B99-B29</f>
        <v>0</v>
      </c>
      <c r="C169" s="23">
        <f t="shared" si="16"/>
        <v>0</v>
      </c>
      <c r="D169" s="23">
        <f t="shared" si="16"/>
        <v>0</v>
      </c>
      <c r="E169" s="23">
        <f t="shared" si="16"/>
        <v>0</v>
      </c>
      <c r="F169" s="23">
        <f t="shared" si="16"/>
        <v>0</v>
      </c>
      <c r="G169" s="23">
        <f t="shared" si="16"/>
        <v>0</v>
      </c>
      <c r="H169" s="23">
        <f t="shared" si="16"/>
        <v>0</v>
      </c>
      <c r="I169" s="23">
        <f t="shared" si="16"/>
        <v>0</v>
      </c>
      <c r="J169" s="23">
        <f t="shared" si="16"/>
        <v>0</v>
      </c>
      <c r="K169" s="23">
        <f t="shared" si="16"/>
        <v>0</v>
      </c>
      <c r="L169" s="23">
        <f t="shared" si="16"/>
        <v>0</v>
      </c>
      <c r="M169" s="23">
        <f t="shared" si="16"/>
        <v>0</v>
      </c>
    </row>
    <row r="170" spans="1:13" x14ac:dyDescent="0.25">
      <c r="A170" s="18" t="s">
        <v>48</v>
      </c>
      <c r="B170" s="23">
        <f t="shared" ref="B170:M170" si="17">+B100-B30</f>
        <v>0</v>
      </c>
      <c r="C170" s="23">
        <f t="shared" si="17"/>
        <v>0</v>
      </c>
      <c r="D170" s="23">
        <f t="shared" si="17"/>
        <v>0</v>
      </c>
      <c r="E170" s="23">
        <f t="shared" si="17"/>
        <v>0</v>
      </c>
      <c r="F170" s="23">
        <f t="shared" si="17"/>
        <v>0</v>
      </c>
      <c r="G170" s="23">
        <f t="shared" si="17"/>
        <v>0</v>
      </c>
      <c r="H170" s="23">
        <f t="shared" si="17"/>
        <v>0</v>
      </c>
      <c r="I170" s="23">
        <f t="shared" si="17"/>
        <v>0</v>
      </c>
      <c r="J170" s="23">
        <f t="shared" si="17"/>
        <v>0</v>
      </c>
      <c r="K170" s="23">
        <f t="shared" si="17"/>
        <v>0</v>
      </c>
      <c r="L170" s="23">
        <f t="shared" si="17"/>
        <v>0</v>
      </c>
      <c r="M170" s="23">
        <f t="shared" si="17"/>
        <v>0</v>
      </c>
    </row>
    <row r="171" spans="1:13" x14ac:dyDescent="0.25">
      <c r="A171" s="18" t="s">
        <v>49</v>
      </c>
      <c r="B171" s="23">
        <f t="shared" ref="B171:M171" si="18">+B101-B31</f>
        <v>0</v>
      </c>
      <c r="C171" s="23">
        <f t="shared" si="18"/>
        <v>0</v>
      </c>
      <c r="D171" s="23">
        <f t="shared" si="18"/>
        <v>0</v>
      </c>
      <c r="E171" s="23">
        <f t="shared" si="18"/>
        <v>0</v>
      </c>
      <c r="F171" s="23">
        <f t="shared" si="18"/>
        <v>0</v>
      </c>
      <c r="G171" s="23">
        <f t="shared" si="18"/>
        <v>0</v>
      </c>
      <c r="H171" s="23">
        <f t="shared" si="18"/>
        <v>0</v>
      </c>
      <c r="I171" s="23">
        <f t="shared" si="18"/>
        <v>0</v>
      </c>
      <c r="J171" s="23">
        <f t="shared" si="18"/>
        <v>0</v>
      </c>
      <c r="K171" s="23">
        <f t="shared" si="18"/>
        <v>0</v>
      </c>
      <c r="L171" s="23">
        <f t="shared" si="18"/>
        <v>0</v>
      </c>
      <c r="M171" s="23">
        <f t="shared" si="18"/>
        <v>0</v>
      </c>
    </row>
    <row r="172" spans="1:13" x14ac:dyDescent="0.25">
      <c r="A172" s="18" t="s">
        <v>50</v>
      </c>
      <c r="B172" s="23">
        <f t="shared" ref="B172:M172" si="19">+B102-B32</f>
        <v>0</v>
      </c>
      <c r="C172" s="23">
        <f t="shared" si="19"/>
        <v>0</v>
      </c>
      <c r="D172" s="23">
        <f t="shared" si="19"/>
        <v>0</v>
      </c>
      <c r="E172" s="23">
        <f t="shared" si="19"/>
        <v>0</v>
      </c>
      <c r="F172" s="23">
        <f t="shared" si="19"/>
        <v>0</v>
      </c>
      <c r="G172" s="23">
        <f t="shared" si="19"/>
        <v>0</v>
      </c>
      <c r="H172" s="23">
        <f t="shared" si="19"/>
        <v>0</v>
      </c>
      <c r="I172" s="23">
        <f t="shared" si="19"/>
        <v>0</v>
      </c>
      <c r="J172" s="23">
        <f t="shared" si="19"/>
        <v>0</v>
      </c>
      <c r="K172" s="23">
        <f t="shared" si="19"/>
        <v>0</v>
      </c>
      <c r="L172" s="23">
        <f t="shared" si="19"/>
        <v>0</v>
      </c>
      <c r="M172" s="23">
        <f t="shared" si="19"/>
        <v>0</v>
      </c>
    </row>
    <row r="173" spans="1:13" x14ac:dyDescent="0.25">
      <c r="A173" s="18" t="s">
        <v>43</v>
      </c>
      <c r="B173" s="23">
        <f t="shared" ref="B173:M173" si="20">+B103-B33</f>
        <v>0</v>
      </c>
      <c r="C173" s="23">
        <f t="shared" si="20"/>
        <v>0</v>
      </c>
      <c r="D173" s="23">
        <f t="shared" si="20"/>
        <v>0</v>
      </c>
      <c r="E173" s="23">
        <f t="shared" si="20"/>
        <v>0</v>
      </c>
      <c r="F173" s="23">
        <f t="shared" si="20"/>
        <v>0</v>
      </c>
      <c r="G173" s="23">
        <f t="shared" si="20"/>
        <v>0</v>
      </c>
      <c r="H173" s="23">
        <f t="shared" si="20"/>
        <v>0</v>
      </c>
      <c r="I173" s="23">
        <f t="shared" si="20"/>
        <v>0</v>
      </c>
      <c r="J173" s="23">
        <f t="shared" si="20"/>
        <v>0</v>
      </c>
      <c r="K173" s="23">
        <f t="shared" si="20"/>
        <v>0</v>
      </c>
      <c r="L173" s="23">
        <f t="shared" si="20"/>
        <v>0</v>
      </c>
      <c r="M173" s="23">
        <f t="shared" si="20"/>
        <v>0</v>
      </c>
    </row>
    <row r="174" spans="1:13" x14ac:dyDescent="0.25">
      <c r="A174" s="18" t="s">
        <v>51</v>
      </c>
      <c r="B174" s="23">
        <f t="shared" ref="B174:M174" si="21">+B104-B34</f>
        <v>0</v>
      </c>
      <c r="C174" s="23">
        <f t="shared" si="21"/>
        <v>0</v>
      </c>
      <c r="D174" s="23">
        <f t="shared" si="21"/>
        <v>0</v>
      </c>
      <c r="E174" s="23">
        <f t="shared" si="21"/>
        <v>0</v>
      </c>
      <c r="F174" s="23">
        <f t="shared" si="21"/>
        <v>0</v>
      </c>
      <c r="G174" s="23">
        <f t="shared" si="21"/>
        <v>0</v>
      </c>
      <c r="H174" s="23">
        <f t="shared" si="21"/>
        <v>0</v>
      </c>
      <c r="I174" s="23">
        <f t="shared" si="21"/>
        <v>0</v>
      </c>
      <c r="J174" s="23">
        <f t="shared" si="21"/>
        <v>0</v>
      </c>
      <c r="K174" s="23">
        <f t="shared" si="21"/>
        <v>0</v>
      </c>
      <c r="L174" s="23">
        <f t="shared" si="21"/>
        <v>0</v>
      </c>
      <c r="M174" s="23">
        <f t="shared" si="21"/>
        <v>0</v>
      </c>
    </row>
    <row r="175" spans="1:13" x14ac:dyDescent="0.25">
      <c r="A175" s="18" t="s">
        <v>2</v>
      </c>
      <c r="B175" s="23">
        <f t="shared" ref="B175:M175" si="22">+B105-B35</f>
        <v>0</v>
      </c>
      <c r="C175" s="23">
        <f t="shared" si="22"/>
        <v>0</v>
      </c>
      <c r="D175" s="23">
        <f t="shared" si="22"/>
        <v>0</v>
      </c>
      <c r="E175" s="23">
        <f t="shared" si="22"/>
        <v>0</v>
      </c>
      <c r="F175" s="23">
        <f t="shared" si="22"/>
        <v>0</v>
      </c>
      <c r="G175" s="23">
        <f t="shared" si="22"/>
        <v>0</v>
      </c>
      <c r="H175" s="23">
        <f t="shared" si="22"/>
        <v>0</v>
      </c>
      <c r="I175" s="23">
        <f t="shared" si="22"/>
        <v>0</v>
      </c>
      <c r="J175" s="23">
        <f t="shared" si="22"/>
        <v>0</v>
      </c>
      <c r="K175" s="23">
        <f t="shared" si="22"/>
        <v>0</v>
      </c>
      <c r="L175" s="23">
        <f t="shared" si="22"/>
        <v>0</v>
      </c>
      <c r="M175" s="23">
        <f t="shared" si="22"/>
        <v>0</v>
      </c>
    </row>
    <row r="176" spans="1:13" x14ac:dyDescent="0.25">
      <c r="A176" s="18" t="s">
        <v>92</v>
      </c>
      <c r="B176" s="23">
        <f t="shared" ref="B176:M176" si="23">+B106-B36</f>
        <v>0</v>
      </c>
      <c r="C176" s="23">
        <f t="shared" si="23"/>
        <v>0</v>
      </c>
      <c r="D176" s="23">
        <f t="shared" si="23"/>
        <v>0</v>
      </c>
      <c r="E176" s="23">
        <f t="shared" si="23"/>
        <v>0</v>
      </c>
      <c r="F176" s="23">
        <f t="shared" si="23"/>
        <v>0</v>
      </c>
      <c r="G176" s="23">
        <f t="shared" si="23"/>
        <v>0</v>
      </c>
      <c r="H176" s="23">
        <f t="shared" si="23"/>
        <v>0</v>
      </c>
      <c r="I176" s="23">
        <f t="shared" si="23"/>
        <v>0</v>
      </c>
      <c r="J176" s="23">
        <f t="shared" si="23"/>
        <v>0</v>
      </c>
      <c r="K176" s="23">
        <f t="shared" si="23"/>
        <v>0</v>
      </c>
      <c r="L176" s="23">
        <f t="shared" si="23"/>
        <v>0</v>
      </c>
      <c r="M176" s="23">
        <f t="shared" si="23"/>
        <v>0</v>
      </c>
    </row>
    <row r="177" spans="1:13" x14ac:dyDescent="0.25">
      <c r="A177" s="18" t="s">
        <v>52</v>
      </c>
      <c r="B177" s="23">
        <f t="shared" ref="B177:M177" si="24">+B107-B37</f>
        <v>0</v>
      </c>
      <c r="C177" s="23">
        <f t="shared" si="24"/>
        <v>0</v>
      </c>
      <c r="D177" s="23">
        <f t="shared" si="24"/>
        <v>0</v>
      </c>
      <c r="E177" s="23">
        <f t="shared" si="24"/>
        <v>0</v>
      </c>
      <c r="F177" s="23">
        <f t="shared" si="24"/>
        <v>0</v>
      </c>
      <c r="G177" s="23">
        <f t="shared" si="24"/>
        <v>0</v>
      </c>
      <c r="H177" s="23">
        <f t="shared" si="24"/>
        <v>0</v>
      </c>
      <c r="I177" s="23">
        <f t="shared" si="24"/>
        <v>0</v>
      </c>
      <c r="J177" s="23">
        <f t="shared" si="24"/>
        <v>0</v>
      </c>
      <c r="K177" s="23">
        <f t="shared" si="24"/>
        <v>0</v>
      </c>
      <c r="L177" s="23">
        <f t="shared" si="24"/>
        <v>0</v>
      </c>
      <c r="M177" s="23">
        <f t="shared" si="24"/>
        <v>0</v>
      </c>
    </row>
    <row r="178" spans="1:13" x14ac:dyDescent="0.25">
      <c r="A178" s="18" t="s">
        <v>53</v>
      </c>
      <c r="B178" s="23">
        <f t="shared" ref="B178:M178" si="25">+B108-B38</f>
        <v>0</v>
      </c>
      <c r="C178" s="23">
        <f t="shared" si="25"/>
        <v>0</v>
      </c>
      <c r="D178" s="23">
        <f t="shared" si="25"/>
        <v>0</v>
      </c>
      <c r="E178" s="23">
        <f t="shared" si="25"/>
        <v>0</v>
      </c>
      <c r="F178" s="23">
        <f t="shared" si="25"/>
        <v>0</v>
      </c>
      <c r="G178" s="23">
        <f t="shared" si="25"/>
        <v>0</v>
      </c>
      <c r="H178" s="23">
        <f t="shared" si="25"/>
        <v>0</v>
      </c>
      <c r="I178" s="23">
        <f t="shared" si="25"/>
        <v>0</v>
      </c>
      <c r="J178" s="23">
        <f t="shared" si="25"/>
        <v>0</v>
      </c>
      <c r="K178" s="23">
        <f t="shared" si="25"/>
        <v>0</v>
      </c>
      <c r="L178" s="23">
        <f t="shared" si="25"/>
        <v>0</v>
      </c>
      <c r="M178" s="23">
        <f t="shared" si="25"/>
        <v>0</v>
      </c>
    </row>
    <row r="179" spans="1:13" x14ac:dyDescent="0.25">
      <c r="A179" s="18" t="s">
        <v>93</v>
      </c>
      <c r="B179" s="23">
        <f t="shared" ref="B179:M179" si="26">+B109-B39</f>
        <v>0</v>
      </c>
      <c r="C179" s="23">
        <f t="shared" si="26"/>
        <v>0</v>
      </c>
      <c r="D179" s="23">
        <f t="shared" si="26"/>
        <v>0</v>
      </c>
      <c r="E179" s="23">
        <f t="shared" si="26"/>
        <v>0</v>
      </c>
      <c r="F179" s="23">
        <f t="shared" si="26"/>
        <v>0</v>
      </c>
      <c r="G179" s="23">
        <f t="shared" si="26"/>
        <v>0</v>
      </c>
      <c r="H179" s="23">
        <f t="shared" si="26"/>
        <v>0</v>
      </c>
      <c r="I179" s="23">
        <f t="shared" si="26"/>
        <v>0</v>
      </c>
      <c r="J179" s="23">
        <f t="shared" si="26"/>
        <v>0</v>
      </c>
      <c r="K179" s="23">
        <f t="shared" si="26"/>
        <v>0</v>
      </c>
      <c r="L179" s="23">
        <f t="shared" si="26"/>
        <v>0</v>
      </c>
      <c r="M179" s="23">
        <f t="shared" si="26"/>
        <v>0</v>
      </c>
    </row>
    <row r="180" spans="1:13" x14ac:dyDescent="0.25">
      <c r="A180" s="18" t="s">
        <v>54</v>
      </c>
      <c r="B180" s="23">
        <f t="shared" ref="B180:M180" si="27">+B110-B40</f>
        <v>0</v>
      </c>
      <c r="C180" s="23">
        <f t="shared" si="27"/>
        <v>0</v>
      </c>
      <c r="D180" s="23">
        <f t="shared" si="27"/>
        <v>0</v>
      </c>
      <c r="E180" s="23">
        <f t="shared" si="27"/>
        <v>0</v>
      </c>
      <c r="F180" s="23">
        <f t="shared" si="27"/>
        <v>0</v>
      </c>
      <c r="G180" s="23">
        <f t="shared" si="27"/>
        <v>0</v>
      </c>
      <c r="H180" s="23">
        <f t="shared" si="27"/>
        <v>0</v>
      </c>
      <c r="I180" s="23">
        <f t="shared" si="27"/>
        <v>0</v>
      </c>
      <c r="J180" s="23">
        <f t="shared" si="27"/>
        <v>0</v>
      </c>
      <c r="K180" s="23">
        <f t="shared" si="27"/>
        <v>0</v>
      </c>
      <c r="L180" s="23">
        <f t="shared" si="27"/>
        <v>0</v>
      </c>
      <c r="M180" s="23">
        <f t="shared" si="27"/>
        <v>0</v>
      </c>
    </row>
    <row r="181" spans="1:13" x14ac:dyDescent="0.25">
      <c r="A181" s="18"/>
      <c r="B181" s="23">
        <f t="shared" ref="B181:M181" si="28">+B111-B41</f>
        <v>0</v>
      </c>
      <c r="C181" s="23">
        <f t="shared" si="28"/>
        <v>0</v>
      </c>
      <c r="D181" s="23">
        <f t="shared" si="28"/>
        <v>0</v>
      </c>
      <c r="E181" s="23">
        <f t="shared" si="28"/>
        <v>0</v>
      </c>
      <c r="F181" s="23">
        <f t="shared" si="28"/>
        <v>0</v>
      </c>
      <c r="G181" s="23">
        <f t="shared" si="28"/>
        <v>0</v>
      </c>
      <c r="H181" s="23">
        <f t="shared" si="28"/>
        <v>0</v>
      </c>
      <c r="I181" s="23">
        <f t="shared" si="28"/>
        <v>0</v>
      </c>
      <c r="J181" s="23">
        <f t="shared" si="28"/>
        <v>0</v>
      </c>
      <c r="K181" s="23">
        <f t="shared" si="28"/>
        <v>0</v>
      </c>
      <c r="L181" s="23">
        <f t="shared" si="28"/>
        <v>0</v>
      </c>
      <c r="M181" s="23">
        <f t="shared" si="28"/>
        <v>0</v>
      </c>
    </row>
    <row r="182" spans="1:13" x14ac:dyDescent="0.25">
      <c r="A182" s="19" t="s">
        <v>28</v>
      </c>
      <c r="B182" s="27">
        <f t="shared" ref="B182:M182" si="29">SUM(B153:B181)</f>
        <v>0</v>
      </c>
      <c r="C182" s="27">
        <f t="shared" si="29"/>
        <v>0</v>
      </c>
      <c r="D182" s="27">
        <f t="shared" si="29"/>
        <v>0</v>
      </c>
      <c r="E182" s="27">
        <f t="shared" si="29"/>
        <v>0</v>
      </c>
      <c r="F182" s="27">
        <f t="shared" si="29"/>
        <v>0</v>
      </c>
      <c r="G182" s="27">
        <f t="shared" si="29"/>
        <v>0</v>
      </c>
      <c r="H182" s="27">
        <f t="shared" si="29"/>
        <v>0</v>
      </c>
      <c r="I182" s="27">
        <f t="shared" si="29"/>
        <v>0</v>
      </c>
      <c r="J182" s="27">
        <f t="shared" si="29"/>
        <v>0</v>
      </c>
      <c r="K182" s="27">
        <f t="shared" si="29"/>
        <v>0</v>
      </c>
      <c r="L182" s="27">
        <f t="shared" si="29"/>
        <v>0</v>
      </c>
      <c r="M182" s="27">
        <f t="shared" si="29"/>
        <v>0</v>
      </c>
    </row>
    <row r="183" spans="1:13" x14ac:dyDescent="0.25">
      <c r="A183" s="19"/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</row>
    <row r="184" spans="1:13" x14ac:dyDescent="0.25">
      <c r="A184" s="17" t="s">
        <v>29</v>
      </c>
      <c r="B184" s="25">
        <f t="shared" ref="B184:M184" si="30">+B114-B44</f>
        <v>0</v>
      </c>
      <c r="C184" s="25">
        <f t="shared" si="30"/>
        <v>0</v>
      </c>
      <c r="D184" s="25">
        <f t="shared" si="30"/>
        <v>0</v>
      </c>
      <c r="E184" s="25">
        <f t="shared" si="30"/>
        <v>0</v>
      </c>
      <c r="F184" s="25">
        <f t="shared" si="30"/>
        <v>0</v>
      </c>
      <c r="G184" s="25">
        <f t="shared" si="30"/>
        <v>-11904.761904761905</v>
      </c>
      <c r="H184" s="25">
        <f t="shared" si="30"/>
        <v>-23809.523809523809</v>
      </c>
      <c r="I184" s="25">
        <f t="shared" si="30"/>
        <v>-35714.28571428571</v>
      </c>
      <c r="J184" s="25">
        <f t="shared" si="30"/>
        <v>-47619.047619047618</v>
      </c>
      <c r="K184" s="25">
        <f t="shared" si="30"/>
        <v>-59523.809523809527</v>
      </c>
      <c r="L184" s="25">
        <f t="shared" si="30"/>
        <v>-71428.571428571435</v>
      </c>
      <c r="M184" s="25">
        <f t="shared" si="30"/>
        <v>-83333.333333333343</v>
      </c>
    </row>
    <row r="185" spans="1:13" x14ac:dyDescent="0.25">
      <c r="A185" s="17"/>
    </row>
    <row r="186" spans="1:13" x14ac:dyDescent="0.25">
      <c r="A186" s="17" t="s">
        <v>30</v>
      </c>
      <c r="B186" s="25">
        <f t="shared" ref="B186:M186" si="31">+B116-B46</f>
        <v>0</v>
      </c>
      <c r="C186" s="25">
        <f t="shared" si="31"/>
        <v>0</v>
      </c>
      <c r="D186" s="25">
        <f t="shared" si="31"/>
        <v>0</v>
      </c>
      <c r="E186" s="25">
        <f t="shared" si="31"/>
        <v>0</v>
      </c>
      <c r="F186" s="25">
        <f t="shared" si="31"/>
        <v>0</v>
      </c>
      <c r="G186" s="25">
        <f t="shared" si="31"/>
        <v>0</v>
      </c>
      <c r="H186" s="25">
        <f t="shared" si="31"/>
        <v>0</v>
      </c>
      <c r="I186" s="25">
        <f t="shared" si="31"/>
        <v>-1</v>
      </c>
      <c r="J186" s="25">
        <f t="shared" si="31"/>
        <v>-1</v>
      </c>
      <c r="K186" s="25">
        <f t="shared" si="31"/>
        <v>-1</v>
      </c>
      <c r="L186" s="25">
        <f t="shared" si="31"/>
        <v>-1</v>
      </c>
      <c r="M186" s="25">
        <f t="shared" si="31"/>
        <v>0</v>
      </c>
    </row>
    <row r="187" spans="1:13" x14ac:dyDescent="0.25">
      <c r="A187" s="17"/>
    </row>
    <row r="188" spans="1:13" ht="13.8" thickBot="1" x14ac:dyDescent="0.3">
      <c r="A188" s="4" t="s">
        <v>16</v>
      </c>
      <c r="B188" s="24">
        <f t="shared" ref="B188:M188" si="32">+B182+B184+B186</f>
        <v>0</v>
      </c>
      <c r="C188" s="24">
        <f t="shared" si="32"/>
        <v>0</v>
      </c>
      <c r="D188" s="24">
        <f t="shared" si="32"/>
        <v>0</v>
      </c>
      <c r="E188" s="24">
        <f t="shared" si="32"/>
        <v>0</v>
      </c>
      <c r="F188" s="24">
        <f t="shared" si="32"/>
        <v>0</v>
      </c>
      <c r="G188" s="24">
        <f t="shared" si="32"/>
        <v>-11904.761904761905</v>
      </c>
      <c r="H188" s="24">
        <f t="shared" si="32"/>
        <v>-23809.523809523809</v>
      </c>
      <c r="I188" s="24">
        <f t="shared" si="32"/>
        <v>-35715.28571428571</v>
      </c>
      <c r="J188" s="24">
        <f t="shared" si="32"/>
        <v>-47620.047619047618</v>
      </c>
      <c r="K188" s="24">
        <f t="shared" si="32"/>
        <v>-59524.809523809527</v>
      </c>
      <c r="L188" s="24">
        <f t="shared" si="32"/>
        <v>-71429.571428571435</v>
      </c>
      <c r="M188" s="24">
        <f t="shared" si="32"/>
        <v>-83333.333333333343</v>
      </c>
    </row>
    <row r="189" spans="1:13" x14ac:dyDescent="0.25">
      <c r="A189" s="1"/>
    </row>
    <row r="190" spans="1:13" x14ac:dyDescent="0.25">
      <c r="A190" s="1" t="s">
        <v>11</v>
      </c>
    </row>
    <row r="191" spans="1:13" x14ac:dyDescent="0.25">
      <c r="A191" s="3" t="s">
        <v>0</v>
      </c>
      <c r="B191" s="23">
        <f t="shared" ref="B191:M191" si="33">+B121-B51</f>
        <v>0</v>
      </c>
      <c r="C191" s="23">
        <f t="shared" si="33"/>
        <v>0</v>
      </c>
      <c r="D191" s="23">
        <f t="shared" si="33"/>
        <v>0</v>
      </c>
      <c r="E191" s="23">
        <f t="shared" si="33"/>
        <v>0</v>
      </c>
      <c r="F191" s="23">
        <f t="shared" si="33"/>
        <v>0</v>
      </c>
      <c r="G191" s="23">
        <f t="shared" si="33"/>
        <v>0</v>
      </c>
      <c r="H191" s="23">
        <f t="shared" si="33"/>
        <v>0</v>
      </c>
      <c r="I191" s="23">
        <f t="shared" si="33"/>
        <v>0</v>
      </c>
      <c r="J191" s="23">
        <f t="shared" si="33"/>
        <v>0</v>
      </c>
      <c r="K191" s="23">
        <f t="shared" si="33"/>
        <v>0</v>
      </c>
      <c r="L191" s="23">
        <f t="shared" si="33"/>
        <v>0</v>
      </c>
      <c r="M191" s="23">
        <f t="shared" si="33"/>
        <v>0</v>
      </c>
    </row>
    <row r="192" spans="1:13" x14ac:dyDescent="0.25">
      <c r="A192" s="3" t="s">
        <v>1</v>
      </c>
      <c r="B192" s="23">
        <f t="shared" ref="B192:M192" si="34">+B122-B52</f>
        <v>0</v>
      </c>
      <c r="C192" s="23">
        <f t="shared" si="34"/>
        <v>0</v>
      </c>
      <c r="D192" s="23">
        <f t="shared" si="34"/>
        <v>0</v>
      </c>
      <c r="E192" s="23">
        <f t="shared" si="34"/>
        <v>0</v>
      </c>
      <c r="F192" s="23">
        <f t="shared" si="34"/>
        <v>0</v>
      </c>
      <c r="G192" s="23">
        <f t="shared" si="34"/>
        <v>-47671</v>
      </c>
      <c r="H192" s="23">
        <f t="shared" si="34"/>
        <v>-95342</v>
      </c>
      <c r="I192" s="23">
        <f t="shared" si="34"/>
        <v>-143013</v>
      </c>
      <c r="J192" s="23">
        <f t="shared" si="34"/>
        <v>-190684</v>
      </c>
      <c r="K192" s="23">
        <f t="shared" si="34"/>
        <v>-238355</v>
      </c>
      <c r="L192" s="23">
        <f t="shared" si="34"/>
        <v>-286026</v>
      </c>
      <c r="M192" s="23">
        <f t="shared" si="34"/>
        <v>-333700</v>
      </c>
    </row>
    <row r="193" spans="1:13" x14ac:dyDescent="0.25">
      <c r="A193" s="3" t="s">
        <v>3</v>
      </c>
      <c r="B193" s="23">
        <f t="shared" ref="B193:M193" si="35">+B123-B53</f>
        <v>0</v>
      </c>
      <c r="C193" s="23">
        <f t="shared" si="35"/>
        <v>0</v>
      </c>
      <c r="D193" s="23">
        <f t="shared" si="35"/>
        <v>0</v>
      </c>
      <c r="E193" s="23">
        <f t="shared" si="35"/>
        <v>0</v>
      </c>
      <c r="F193" s="23">
        <f t="shared" si="35"/>
        <v>0</v>
      </c>
      <c r="G193" s="23">
        <f t="shared" si="35"/>
        <v>0</v>
      </c>
      <c r="H193" s="23">
        <f t="shared" si="35"/>
        <v>0</v>
      </c>
      <c r="I193" s="23">
        <f t="shared" si="35"/>
        <v>0</v>
      </c>
      <c r="J193" s="23">
        <f t="shared" si="35"/>
        <v>0</v>
      </c>
      <c r="K193" s="23">
        <f t="shared" si="35"/>
        <v>0</v>
      </c>
      <c r="L193" s="23">
        <f t="shared" si="35"/>
        <v>0</v>
      </c>
      <c r="M193" s="23">
        <f t="shared" si="35"/>
        <v>0</v>
      </c>
    </row>
    <row r="194" spans="1:13" x14ac:dyDescent="0.25">
      <c r="A194" s="3" t="s">
        <v>4</v>
      </c>
      <c r="B194" s="23">
        <f t="shared" ref="B194:M194" si="36">+B124-B54</f>
        <v>0</v>
      </c>
      <c r="C194" s="23">
        <f t="shared" si="36"/>
        <v>0</v>
      </c>
      <c r="D194" s="23">
        <f t="shared" si="36"/>
        <v>0</v>
      </c>
      <c r="E194" s="23">
        <f t="shared" si="36"/>
        <v>0</v>
      </c>
      <c r="F194" s="23">
        <f t="shared" si="36"/>
        <v>0</v>
      </c>
      <c r="G194" s="23">
        <f t="shared" si="36"/>
        <v>0</v>
      </c>
      <c r="H194" s="23">
        <f t="shared" si="36"/>
        <v>0</v>
      </c>
      <c r="I194" s="23">
        <f t="shared" si="36"/>
        <v>0</v>
      </c>
      <c r="J194" s="23">
        <f t="shared" si="36"/>
        <v>0</v>
      </c>
      <c r="K194" s="23">
        <f t="shared" si="36"/>
        <v>0</v>
      </c>
      <c r="L194" s="23">
        <f t="shared" si="36"/>
        <v>0</v>
      </c>
      <c r="M194" s="23">
        <f t="shared" si="36"/>
        <v>0</v>
      </c>
    </row>
    <row r="195" spans="1:13" x14ac:dyDescent="0.25">
      <c r="A195" s="3" t="s">
        <v>5</v>
      </c>
      <c r="B195" s="23">
        <f t="shared" ref="B195:M195" si="37">+B125-B55</f>
        <v>0</v>
      </c>
      <c r="C195" s="23">
        <f t="shared" si="37"/>
        <v>0</v>
      </c>
      <c r="D195" s="23">
        <f t="shared" si="37"/>
        <v>0</v>
      </c>
      <c r="E195" s="23">
        <f t="shared" si="37"/>
        <v>0</v>
      </c>
      <c r="F195" s="23">
        <f t="shared" si="37"/>
        <v>0</v>
      </c>
      <c r="G195" s="23">
        <f t="shared" si="37"/>
        <v>0</v>
      </c>
      <c r="H195" s="23">
        <f t="shared" si="37"/>
        <v>0</v>
      </c>
      <c r="I195" s="23">
        <f t="shared" si="37"/>
        <v>0</v>
      </c>
      <c r="J195" s="23">
        <f t="shared" si="37"/>
        <v>0</v>
      </c>
      <c r="K195" s="23">
        <f t="shared" si="37"/>
        <v>0</v>
      </c>
      <c r="L195" s="23">
        <f t="shared" si="37"/>
        <v>0</v>
      </c>
      <c r="M195" s="23">
        <f t="shared" si="37"/>
        <v>0</v>
      </c>
    </row>
    <row r="196" spans="1:13" x14ac:dyDescent="0.25">
      <c r="A196" s="3" t="s">
        <v>14</v>
      </c>
      <c r="B196" s="23">
        <f t="shared" ref="B196:M196" si="38">+B126-B56</f>
        <v>0</v>
      </c>
      <c r="C196" s="23">
        <f t="shared" si="38"/>
        <v>0</v>
      </c>
      <c r="D196" s="23">
        <f t="shared" si="38"/>
        <v>0</v>
      </c>
      <c r="E196" s="23">
        <f t="shared" si="38"/>
        <v>0</v>
      </c>
      <c r="F196" s="23">
        <f t="shared" si="38"/>
        <v>0</v>
      </c>
      <c r="G196" s="23">
        <f t="shared" si="38"/>
        <v>0</v>
      </c>
      <c r="H196" s="23">
        <f t="shared" si="38"/>
        <v>0</v>
      </c>
      <c r="I196" s="23">
        <f t="shared" si="38"/>
        <v>0</v>
      </c>
      <c r="J196" s="23">
        <f t="shared" si="38"/>
        <v>0</v>
      </c>
      <c r="K196" s="23">
        <f t="shared" si="38"/>
        <v>0</v>
      </c>
      <c r="L196" s="23">
        <f t="shared" si="38"/>
        <v>0</v>
      </c>
      <c r="M196" s="23">
        <f t="shared" si="38"/>
        <v>0</v>
      </c>
    </row>
    <row r="197" spans="1:13" x14ac:dyDescent="0.25">
      <c r="A197" s="3"/>
      <c r="B197" s="23">
        <f t="shared" ref="B197:M197" si="39">+B127-B57</f>
        <v>0</v>
      </c>
      <c r="C197" s="23">
        <f t="shared" si="39"/>
        <v>0</v>
      </c>
      <c r="D197" s="23">
        <f t="shared" si="39"/>
        <v>0</v>
      </c>
      <c r="E197" s="23">
        <f t="shared" si="39"/>
        <v>0</v>
      </c>
      <c r="F197" s="23">
        <f t="shared" si="39"/>
        <v>0</v>
      </c>
      <c r="G197" s="23">
        <f t="shared" si="39"/>
        <v>0</v>
      </c>
      <c r="H197" s="23">
        <f t="shared" si="39"/>
        <v>0</v>
      </c>
      <c r="I197" s="23">
        <f t="shared" si="39"/>
        <v>0</v>
      </c>
      <c r="J197" s="23">
        <f t="shared" si="39"/>
        <v>0</v>
      </c>
      <c r="K197" s="23">
        <f t="shared" si="39"/>
        <v>0</v>
      </c>
      <c r="L197" s="23">
        <f t="shared" si="39"/>
        <v>0</v>
      </c>
      <c r="M197" s="23">
        <f t="shared" si="39"/>
        <v>0</v>
      </c>
    </row>
    <row r="198" spans="1:13" ht="13.8" thickBot="1" x14ac:dyDescent="0.3">
      <c r="A198" s="4" t="s">
        <v>15</v>
      </c>
      <c r="B198" s="28">
        <f t="shared" ref="B198:M198" si="40">SUM(B190:B197)</f>
        <v>0</v>
      </c>
      <c r="C198" s="28">
        <f t="shared" si="40"/>
        <v>0</v>
      </c>
      <c r="D198" s="28">
        <f t="shared" si="40"/>
        <v>0</v>
      </c>
      <c r="E198" s="28">
        <f t="shared" si="40"/>
        <v>0</v>
      </c>
      <c r="F198" s="28">
        <f t="shared" si="40"/>
        <v>0</v>
      </c>
      <c r="G198" s="28">
        <f t="shared" si="40"/>
        <v>-47671</v>
      </c>
      <c r="H198" s="28">
        <f t="shared" si="40"/>
        <v>-95342</v>
      </c>
      <c r="I198" s="28">
        <f t="shared" si="40"/>
        <v>-143013</v>
      </c>
      <c r="J198" s="28">
        <f t="shared" si="40"/>
        <v>-190684</v>
      </c>
      <c r="K198" s="28">
        <f t="shared" si="40"/>
        <v>-238355</v>
      </c>
      <c r="L198" s="28">
        <f t="shared" si="40"/>
        <v>-286026</v>
      </c>
      <c r="M198" s="28">
        <f t="shared" si="40"/>
        <v>-333700</v>
      </c>
    </row>
    <row r="199" spans="1:13" x14ac:dyDescent="0.25">
      <c r="A199" s="3"/>
    </row>
    <row r="200" spans="1:13" x14ac:dyDescent="0.25">
      <c r="A200" s="1" t="s">
        <v>12</v>
      </c>
    </row>
    <row r="201" spans="1:13" x14ac:dyDescent="0.25">
      <c r="A201" s="3" t="s">
        <v>6</v>
      </c>
      <c r="B201" s="23">
        <f t="shared" ref="B201:M201" si="41">+B131-B61</f>
        <v>0</v>
      </c>
      <c r="C201" s="23">
        <f t="shared" si="41"/>
        <v>0</v>
      </c>
      <c r="D201" s="23">
        <f t="shared" si="41"/>
        <v>0</v>
      </c>
      <c r="E201" s="23">
        <f t="shared" si="41"/>
        <v>0</v>
      </c>
      <c r="F201" s="23">
        <f t="shared" si="41"/>
        <v>0</v>
      </c>
      <c r="G201" s="23">
        <f t="shared" si="41"/>
        <v>0</v>
      </c>
      <c r="H201" s="23">
        <f t="shared" si="41"/>
        <v>0</v>
      </c>
      <c r="I201" s="23">
        <f t="shared" si="41"/>
        <v>0</v>
      </c>
      <c r="J201" s="23">
        <f t="shared" si="41"/>
        <v>0</v>
      </c>
      <c r="K201" s="23">
        <f t="shared" si="41"/>
        <v>0</v>
      </c>
      <c r="L201" s="23">
        <f t="shared" si="41"/>
        <v>0</v>
      </c>
      <c r="M201" s="23">
        <f t="shared" si="41"/>
        <v>0</v>
      </c>
    </row>
    <row r="202" spans="1:13" x14ac:dyDescent="0.25">
      <c r="A202" s="3" t="s">
        <v>7</v>
      </c>
      <c r="B202" s="23">
        <f t="shared" ref="B202:M202" si="42">+B132-B62</f>
        <v>0</v>
      </c>
      <c r="C202" s="23">
        <f t="shared" si="42"/>
        <v>0</v>
      </c>
      <c r="D202" s="23">
        <f t="shared" si="42"/>
        <v>0</v>
      </c>
      <c r="E202" s="23">
        <f t="shared" si="42"/>
        <v>0</v>
      </c>
      <c r="F202" s="23">
        <f t="shared" si="42"/>
        <v>0</v>
      </c>
      <c r="G202" s="23">
        <f t="shared" si="42"/>
        <v>-205045</v>
      </c>
      <c r="H202" s="23">
        <f t="shared" si="42"/>
        <v>-424969</v>
      </c>
      <c r="I202" s="23">
        <f t="shared" si="42"/>
        <v>-578770</v>
      </c>
      <c r="J202" s="23">
        <f t="shared" si="42"/>
        <v>-612235</v>
      </c>
      <c r="K202" s="23">
        <f t="shared" si="42"/>
        <v>-648295</v>
      </c>
      <c r="L202" s="23">
        <f t="shared" si="42"/>
        <v>-771612</v>
      </c>
      <c r="M202" s="23">
        <f t="shared" si="42"/>
        <v>-897306</v>
      </c>
    </row>
    <row r="203" spans="1:13" x14ac:dyDescent="0.25">
      <c r="A203" s="3" t="s">
        <v>8</v>
      </c>
      <c r="B203" s="23">
        <f t="shared" ref="B203:M203" si="43">+B133-B63</f>
        <v>0</v>
      </c>
      <c r="C203" s="23">
        <f t="shared" si="43"/>
        <v>0</v>
      </c>
      <c r="D203" s="23">
        <f t="shared" si="43"/>
        <v>0</v>
      </c>
      <c r="E203" s="23">
        <f t="shared" si="43"/>
        <v>0</v>
      </c>
      <c r="F203" s="23">
        <f t="shared" si="43"/>
        <v>0</v>
      </c>
      <c r="G203" s="23">
        <f t="shared" si="43"/>
        <v>0</v>
      </c>
      <c r="H203" s="23">
        <f t="shared" si="43"/>
        <v>-66838.666666666628</v>
      </c>
      <c r="I203" s="23">
        <f t="shared" si="43"/>
        <v>-133677.33333333326</v>
      </c>
      <c r="J203" s="23">
        <f t="shared" si="43"/>
        <v>-200516</v>
      </c>
      <c r="K203" s="23">
        <f t="shared" si="43"/>
        <v>-267354.66666666651</v>
      </c>
      <c r="L203" s="23">
        <f t="shared" si="43"/>
        <v>-334193.33333333302</v>
      </c>
      <c r="M203" s="23">
        <f t="shared" si="43"/>
        <v>-401031.99999999953</v>
      </c>
    </row>
    <row r="204" spans="1:13" x14ac:dyDescent="0.25">
      <c r="A204" s="3"/>
    </row>
    <row r="205" spans="1:13" ht="13.8" thickBot="1" x14ac:dyDescent="0.3">
      <c r="A205" s="4" t="s">
        <v>17</v>
      </c>
      <c r="B205" s="28">
        <f t="shared" ref="B205:M205" si="44">SUM(B200:B204)</f>
        <v>0</v>
      </c>
      <c r="C205" s="28">
        <f t="shared" si="44"/>
        <v>0</v>
      </c>
      <c r="D205" s="28">
        <f t="shared" si="44"/>
        <v>0</v>
      </c>
      <c r="E205" s="28">
        <f t="shared" si="44"/>
        <v>0</v>
      </c>
      <c r="F205" s="28">
        <f t="shared" si="44"/>
        <v>0</v>
      </c>
      <c r="G205" s="28">
        <f t="shared" si="44"/>
        <v>-205045</v>
      </c>
      <c r="H205" s="28">
        <f t="shared" si="44"/>
        <v>-491807.66666666663</v>
      </c>
      <c r="I205" s="28">
        <f t="shared" si="44"/>
        <v>-712447.33333333326</v>
      </c>
      <c r="J205" s="28">
        <f t="shared" si="44"/>
        <v>-812751</v>
      </c>
      <c r="K205" s="28">
        <f t="shared" si="44"/>
        <v>-915649.66666666651</v>
      </c>
      <c r="L205" s="28">
        <f t="shared" si="44"/>
        <v>-1105805.333333333</v>
      </c>
      <c r="M205" s="28">
        <f t="shared" si="44"/>
        <v>-1298337.9999999995</v>
      </c>
    </row>
    <row r="207" spans="1:13" ht="13.8" thickBot="1" x14ac:dyDescent="0.3">
      <c r="A207" s="1" t="s">
        <v>13</v>
      </c>
      <c r="B207" s="29">
        <f t="shared" ref="B207:M207" si="45">+B150+B188+B198+B205</f>
        <v>172157</v>
      </c>
      <c r="C207" s="29">
        <f t="shared" si="45"/>
        <v>256866.84</v>
      </c>
      <c r="D207" s="29">
        <f t="shared" si="45"/>
        <v>376555.83999999997</v>
      </c>
      <c r="E207" s="29">
        <f t="shared" si="45"/>
        <v>379621.01</v>
      </c>
      <c r="F207" s="29">
        <f t="shared" si="45"/>
        <v>297283.01</v>
      </c>
      <c r="G207" s="29">
        <f t="shared" si="45"/>
        <v>-264620.76190476189</v>
      </c>
      <c r="H207" s="29">
        <f t="shared" si="45"/>
        <v>-610959.19047619042</v>
      </c>
      <c r="I207" s="29">
        <f t="shared" si="45"/>
        <v>-891175.61904761894</v>
      </c>
      <c r="J207" s="29">
        <f t="shared" si="45"/>
        <v>-1051055.0476190476</v>
      </c>
      <c r="K207" s="29">
        <f t="shared" si="45"/>
        <v>-1213529.476190476</v>
      </c>
      <c r="L207" s="29">
        <f t="shared" si="45"/>
        <v>-1463260.9047619044</v>
      </c>
      <c r="M207" s="29">
        <f t="shared" si="45"/>
        <v>-1715371.333333333</v>
      </c>
    </row>
    <row r="208" spans="1:13" ht="13.8" thickTop="1" x14ac:dyDescent="0.25"/>
  </sheetData>
  <mergeCells count="12">
    <mergeCell ref="A141:M141"/>
    <mergeCell ref="A142:M142"/>
    <mergeCell ref="A143:M143"/>
    <mergeCell ref="A144:M144"/>
    <mergeCell ref="A1:M1"/>
    <mergeCell ref="A2:M2"/>
    <mergeCell ref="A4:M4"/>
    <mergeCell ref="A72:M72"/>
    <mergeCell ref="A74:M74"/>
    <mergeCell ref="A3:M3"/>
    <mergeCell ref="A73:M73"/>
    <mergeCell ref="A71:M71"/>
  </mergeCells>
  <printOptions horizontalCentered="1"/>
  <pageMargins left="0.25" right="0.25" top="0.5" bottom="0.5" header="0.5" footer="0.5"/>
  <pageSetup scale="55" fitToHeight="0" orientation="landscape" r:id="rId1"/>
  <headerFooter alignWithMargins="0"/>
  <rowBreaks count="2" manualBreakCount="2">
    <brk id="70" max="16383" man="1"/>
    <brk id="140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R69"/>
  <sheetViews>
    <sheetView zoomScale="75" zoomScaleNormal="100" workbookViewId="0">
      <pane xSplit="1" ySplit="9" topLeftCell="B45" activePane="bottomRight" state="frozen"/>
      <selection activeCell="B7" sqref="B7:D7"/>
      <selection pane="topRight" activeCell="B7" sqref="B7:D7"/>
      <selection pane="bottomLeft" activeCell="B7" sqref="B7:D7"/>
      <selection pane="bottomRight" activeCell="N63" sqref="N63:N64"/>
    </sheetView>
  </sheetViews>
  <sheetFormatPr defaultRowHeight="13.2" x14ac:dyDescent="0.25"/>
  <cols>
    <col min="1" max="1" width="41.109375" customWidth="1"/>
    <col min="2" max="4" width="10.6640625" style="23" customWidth="1"/>
    <col min="5" max="5" width="2.6640625" style="23" customWidth="1"/>
    <col min="6" max="8" width="10.6640625" style="23" customWidth="1"/>
    <col min="9" max="9" width="2.6640625" style="23" customWidth="1"/>
    <col min="10" max="10" width="13.109375" style="23" customWidth="1"/>
    <col min="11" max="11" width="12.44140625" style="23" customWidth="1"/>
    <col min="12" max="12" width="10.6640625" style="23" customWidth="1"/>
    <col min="13" max="13" width="2.6640625" style="23" customWidth="1"/>
    <col min="14" max="14" width="72.109375" style="23" customWidth="1"/>
    <col min="15" max="70" width="8.88671875" style="23" customWidth="1"/>
  </cols>
  <sheetData>
    <row r="1" spans="1:70" s="2" customFormat="1" ht="15.6" x14ac:dyDescent="0.3">
      <c r="A1" s="41" t="str">
        <f>+'WH MO'!A1:V1</f>
        <v>GENCO - Wheatland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</row>
    <row r="2" spans="1:70" s="2" customFormat="1" ht="15.6" x14ac:dyDescent="0.3">
      <c r="A2" s="41" t="str">
        <f>+'WH MO'!A2:V2</f>
        <v>Expense Analysis Summary</v>
      </c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</row>
    <row r="3" spans="1:70" s="2" customFormat="1" ht="15.6" x14ac:dyDescent="0.3">
      <c r="A3" s="42" t="s">
        <v>34</v>
      </c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</row>
    <row r="4" spans="1:70" s="2" customFormat="1" ht="15.6" x14ac:dyDescent="0.3">
      <c r="A4" s="43">
        <f>'Consol Summary'!A4:N4</f>
        <v>36616</v>
      </c>
      <c r="B4" s="43"/>
      <c r="C4" s="43"/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</row>
    <row r="5" spans="1:70" s="2" customFormat="1" ht="15.6" x14ac:dyDescent="0.3">
      <c r="A5" s="14" t="str">
        <f ca="1">CELL("filename")</f>
        <v>H:\Genco\Valuation\06-19-00\[00 O&amp;M analysis - 0003.xls]Consol Summary</v>
      </c>
      <c r="B5" s="13"/>
      <c r="C5" s="13"/>
      <c r="D5" s="13"/>
      <c r="E5" s="13"/>
      <c r="F5" s="13"/>
      <c r="G5" s="13"/>
      <c r="H5" s="13"/>
      <c r="I5" s="13"/>
      <c r="J5"/>
      <c r="K5"/>
      <c r="L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</row>
    <row r="6" spans="1:70" s="2" customFormat="1" ht="15.6" x14ac:dyDescent="0.3">
      <c r="A6" s="15">
        <f ca="1">NOW()</f>
        <v>36697.489127314817</v>
      </c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</row>
    <row r="7" spans="1:70" s="2" customFormat="1" ht="15.6" x14ac:dyDescent="0.3">
      <c r="A7" s="15"/>
      <c r="B7" s="44" t="s">
        <v>31</v>
      </c>
      <c r="C7" s="44"/>
      <c r="D7" s="44"/>
      <c r="E7" s="13"/>
      <c r="F7" s="44" t="s">
        <v>32</v>
      </c>
      <c r="G7" s="44"/>
      <c r="H7" s="44"/>
      <c r="I7" s="34"/>
      <c r="J7" s="44" t="s">
        <v>35</v>
      </c>
      <c r="K7" s="44"/>
      <c r="L7" s="44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</row>
    <row r="8" spans="1:70" x14ac:dyDescent="0.25">
      <c r="B8" s="16" t="s">
        <v>23</v>
      </c>
      <c r="C8" s="16" t="s">
        <v>25</v>
      </c>
      <c r="D8" s="16" t="s">
        <v>27</v>
      </c>
      <c r="F8" s="16" t="s">
        <v>24</v>
      </c>
      <c r="G8" s="16" t="s">
        <v>25</v>
      </c>
      <c r="H8" s="16" t="s">
        <v>27</v>
      </c>
      <c r="I8" s="16"/>
      <c r="J8" s="16" t="s">
        <v>24</v>
      </c>
      <c r="K8" s="16" t="s">
        <v>25</v>
      </c>
      <c r="L8" s="16" t="s">
        <v>27</v>
      </c>
    </row>
    <row r="9" spans="1:70" s="10" customFormat="1" x14ac:dyDescent="0.25">
      <c r="B9" s="11">
        <f>+A4</f>
        <v>36616</v>
      </c>
      <c r="C9" s="11">
        <f>+A4</f>
        <v>36616</v>
      </c>
      <c r="D9" s="11">
        <f>+B9</f>
        <v>36616</v>
      </c>
      <c r="E9" s="12"/>
      <c r="F9" s="11">
        <f>+A4</f>
        <v>36616</v>
      </c>
      <c r="G9" s="11">
        <f>+A4</f>
        <v>36616</v>
      </c>
      <c r="H9" s="11">
        <f>+F9</f>
        <v>36616</v>
      </c>
      <c r="I9" s="11"/>
      <c r="J9" s="38" t="s">
        <v>96</v>
      </c>
      <c r="K9" s="38" t="s">
        <v>96</v>
      </c>
      <c r="L9" s="38" t="s">
        <v>96</v>
      </c>
      <c r="M9" s="12"/>
      <c r="N9" s="11" t="s">
        <v>33</v>
      </c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</row>
    <row r="11" spans="1:70" ht="13.8" thickBot="1" x14ac:dyDescent="0.3">
      <c r="A11" s="1" t="s">
        <v>9</v>
      </c>
      <c r="B11" s="40">
        <f>110932+37000</f>
        <v>147932</v>
      </c>
      <c r="C11" s="24">
        <f>356572-167727+30833+100</f>
        <v>219778</v>
      </c>
      <c r="D11" s="24">
        <f>+C11-B11</f>
        <v>71846</v>
      </c>
      <c r="F11" s="24">
        <v>247319.82</v>
      </c>
      <c r="G11" s="24">
        <v>587307</v>
      </c>
      <c r="H11" s="24">
        <f>+G11-F11</f>
        <v>339987.18</v>
      </c>
      <c r="J11" s="24">
        <v>921914</v>
      </c>
      <c r="K11" s="24">
        <f>+'WH MO'!O80</f>
        <v>921914</v>
      </c>
      <c r="L11" s="24">
        <f>+K11-J11</f>
        <v>0</v>
      </c>
      <c r="N11" s="33" t="s">
        <v>70</v>
      </c>
    </row>
    <row r="13" spans="1:70" x14ac:dyDescent="0.25">
      <c r="A13" s="1" t="s">
        <v>10</v>
      </c>
    </row>
    <row r="14" spans="1:70" x14ac:dyDescent="0.25">
      <c r="A14" s="17" t="s">
        <v>55</v>
      </c>
    </row>
    <row r="15" spans="1:70" x14ac:dyDescent="0.25">
      <c r="A15" s="18" t="s">
        <v>80</v>
      </c>
      <c r="B15" s="23">
        <v>0</v>
      </c>
      <c r="C15" s="23">
        <f>'WH MO'!D84</f>
        <v>0</v>
      </c>
      <c r="D15" s="23">
        <f t="shared" ref="D15:D20" si="0">+C15-B15</f>
        <v>0</v>
      </c>
      <c r="F15" s="23">
        <v>0</v>
      </c>
      <c r="G15" s="23">
        <v>0</v>
      </c>
      <c r="H15" s="23">
        <f t="shared" ref="H15:H20" si="1">+G15-F15</f>
        <v>0</v>
      </c>
      <c r="J15" s="23">
        <v>0</v>
      </c>
      <c r="K15" s="23">
        <f>+'WH MO'!O84</f>
        <v>0</v>
      </c>
      <c r="L15" s="23">
        <f t="shared" ref="L15:L20" si="2">+K15-J15</f>
        <v>0</v>
      </c>
    </row>
    <row r="16" spans="1:70" x14ac:dyDescent="0.25">
      <c r="A16" s="18" t="s">
        <v>81</v>
      </c>
      <c r="B16" s="23">
        <v>0</v>
      </c>
      <c r="C16" s="23">
        <f>'WH MO'!D85</f>
        <v>0</v>
      </c>
      <c r="D16" s="23">
        <f t="shared" si="0"/>
        <v>0</v>
      </c>
      <c r="F16" s="23">
        <v>0</v>
      </c>
      <c r="G16" s="23">
        <v>0</v>
      </c>
      <c r="H16" s="23">
        <f t="shared" si="1"/>
        <v>0</v>
      </c>
      <c r="J16" s="23">
        <v>0</v>
      </c>
      <c r="K16" s="23">
        <f>+'WH MO'!O85</f>
        <v>0</v>
      </c>
      <c r="L16" s="23">
        <f t="shared" si="2"/>
        <v>0</v>
      </c>
    </row>
    <row r="17" spans="1:12" x14ac:dyDescent="0.25">
      <c r="A17" s="18" t="s">
        <v>82</v>
      </c>
      <c r="B17" s="23">
        <v>0</v>
      </c>
      <c r="C17" s="23">
        <f>'WH MO'!D86</f>
        <v>0</v>
      </c>
      <c r="D17" s="23">
        <f t="shared" si="0"/>
        <v>0</v>
      </c>
      <c r="F17" s="23">
        <v>0</v>
      </c>
      <c r="G17" s="23">
        <v>0</v>
      </c>
      <c r="H17" s="23">
        <f t="shared" si="1"/>
        <v>0</v>
      </c>
      <c r="J17" s="23">
        <v>0</v>
      </c>
      <c r="K17" s="23">
        <f>+'WH MO'!O86</f>
        <v>0</v>
      </c>
      <c r="L17" s="23">
        <f t="shared" si="2"/>
        <v>0</v>
      </c>
    </row>
    <row r="18" spans="1:12" x14ac:dyDescent="0.25">
      <c r="A18" s="18" t="s">
        <v>83</v>
      </c>
      <c r="B18" s="23">
        <v>0</v>
      </c>
      <c r="C18" s="23">
        <f>'WH MO'!D87</f>
        <v>0</v>
      </c>
      <c r="D18" s="23">
        <f t="shared" si="0"/>
        <v>0</v>
      </c>
      <c r="F18" s="23">
        <v>0</v>
      </c>
      <c r="G18" s="23">
        <v>0</v>
      </c>
      <c r="H18" s="23">
        <f t="shared" si="1"/>
        <v>0</v>
      </c>
      <c r="J18" s="23">
        <v>0</v>
      </c>
      <c r="K18" s="23">
        <f>+'WH MO'!O87</f>
        <v>0</v>
      </c>
      <c r="L18" s="23">
        <f t="shared" si="2"/>
        <v>0</v>
      </c>
    </row>
    <row r="19" spans="1:12" x14ac:dyDescent="0.25">
      <c r="A19" s="18" t="s">
        <v>84</v>
      </c>
      <c r="B19" s="23">
        <v>0</v>
      </c>
      <c r="C19" s="23">
        <f>'WH MO'!D88</f>
        <v>0</v>
      </c>
      <c r="D19" s="23">
        <f t="shared" si="0"/>
        <v>0</v>
      </c>
      <c r="F19" s="23">
        <v>0</v>
      </c>
      <c r="G19" s="23">
        <v>0</v>
      </c>
      <c r="H19" s="23">
        <f t="shared" si="1"/>
        <v>0</v>
      </c>
      <c r="J19" s="23">
        <v>0</v>
      </c>
      <c r="K19" s="23">
        <f>+'WH MO'!O88</f>
        <v>0</v>
      </c>
      <c r="L19" s="23">
        <f t="shared" si="2"/>
        <v>0</v>
      </c>
    </row>
    <row r="20" spans="1:12" x14ac:dyDescent="0.25">
      <c r="A20" s="18" t="s">
        <v>85</v>
      </c>
      <c r="B20" s="23">
        <v>0</v>
      </c>
      <c r="C20" s="23">
        <f>'WH MO'!D89</f>
        <v>0</v>
      </c>
      <c r="D20" s="23">
        <f t="shared" si="0"/>
        <v>0</v>
      </c>
      <c r="F20" s="23">
        <v>0</v>
      </c>
      <c r="G20" s="23">
        <v>0</v>
      </c>
      <c r="H20" s="23">
        <f t="shared" si="1"/>
        <v>0</v>
      </c>
      <c r="J20" s="23">
        <v>0</v>
      </c>
      <c r="K20" s="23">
        <f>+'WH MO'!O89</f>
        <v>0</v>
      </c>
      <c r="L20" s="23">
        <f t="shared" si="2"/>
        <v>0</v>
      </c>
    </row>
    <row r="21" spans="1:12" x14ac:dyDescent="0.25">
      <c r="A21" s="18" t="s">
        <v>44</v>
      </c>
      <c r="B21" s="23">
        <v>0</v>
      </c>
      <c r="C21" s="23">
        <f>'WH MO'!D90</f>
        <v>0</v>
      </c>
      <c r="D21" s="23">
        <f t="shared" ref="D21:D43" si="3">+C21-B21</f>
        <v>0</v>
      </c>
      <c r="F21" s="23">
        <v>0</v>
      </c>
      <c r="G21" s="23">
        <v>0</v>
      </c>
      <c r="H21" s="23">
        <f t="shared" ref="H21:H43" si="4">+G21-F21</f>
        <v>0</v>
      </c>
      <c r="J21" s="23">
        <v>19745</v>
      </c>
      <c r="K21" s="23">
        <f>+'WH MO'!O90</f>
        <v>19745</v>
      </c>
      <c r="L21" s="23">
        <f t="shared" ref="L21:L43" si="5">+K21-J21</f>
        <v>0</v>
      </c>
    </row>
    <row r="22" spans="1:12" x14ac:dyDescent="0.25">
      <c r="A22" s="18" t="s">
        <v>86</v>
      </c>
      <c r="B22" s="23">
        <v>0</v>
      </c>
      <c r="C22" s="23">
        <f>'WH MO'!D91</f>
        <v>0</v>
      </c>
      <c r="D22" s="23">
        <f t="shared" si="3"/>
        <v>0</v>
      </c>
      <c r="F22" s="23">
        <v>0</v>
      </c>
      <c r="G22" s="23">
        <v>0</v>
      </c>
      <c r="H22" s="23">
        <f t="shared" si="4"/>
        <v>0</v>
      </c>
      <c r="J22" s="23">
        <v>0</v>
      </c>
      <c r="K22" s="23">
        <f>+'WH MO'!O91</f>
        <v>0</v>
      </c>
      <c r="L22" s="23">
        <f t="shared" si="5"/>
        <v>0</v>
      </c>
    </row>
    <row r="23" spans="1:12" x14ac:dyDescent="0.25">
      <c r="A23" s="18" t="s">
        <v>87</v>
      </c>
      <c r="B23" s="23">
        <v>0</v>
      </c>
      <c r="C23" s="23">
        <f>'WH MO'!D92</f>
        <v>0</v>
      </c>
      <c r="D23" s="23">
        <f t="shared" si="3"/>
        <v>0</v>
      </c>
      <c r="F23" s="23">
        <v>0</v>
      </c>
      <c r="G23" s="23">
        <v>0</v>
      </c>
      <c r="H23" s="23">
        <f t="shared" si="4"/>
        <v>0</v>
      </c>
      <c r="J23" s="23">
        <v>0</v>
      </c>
      <c r="K23" s="23">
        <f>+'WH MO'!O92</f>
        <v>0</v>
      </c>
      <c r="L23" s="23">
        <f t="shared" si="5"/>
        <v>0</v>
      </c>
    </row>
    <row r="24" spans="1:12" x14ac:dyDescent="0.25">
      <c r="A24" s="18" t="s">
        <v>45</v>
      </c>
      <c r="B24" s="23">
        <v>0</v>
      </c>
      <c r="C24" s="23">
        <f>'WH MO'!D93</f>
        <v>0</v>
      </c>
      <c r="D24" s="23">
        <f t="shared" si="3"/>
        <v>0</v>
      </c>
      <c r="F24" s="23">
        <v>0</v>
      </c>
      <c r="G24" s="23">
        <v>0</v>
      </c>
      <c r="H24" s="23">
        <f t="shared" si="4"/>
        <v>0</v>
      </c>
      <c r="J24" s="23">
        <v>106260</v>
      </c>
      <c r="K24" s="23">
        <f>+'WH MO'!O93</f>
        <v>106260</v>
      </c>
      <c r="L24" s="23">
        <f t="shared" si="5"/>
        <v>0</v>
      </c>
    </row>
    <row r="25" spans="1:12" x14ac:dyDescent="0.25">
      <c r="A25" s="18" t="s">
        <v>88</v>
      </c>
      <c r="B25" s="23">
        <v>0</v>
      </c>
      <c r="C25" s="23">
        <f>'WH MO'!D94</f>
        <v>0</v>
      </c>
      <c r="D25" s="23">
        <f t="shared" si="3"/>
        <v>0</v>
      </c>
      <c r="F25" s="23">
        <v>0</v>
      </c>
      <c r="G25" s="23">
        <v>0</v>
      </c>
      <c r="H25" s="23">
        <f t="shared" si="4"/>
        <v>0</v>
      </c>
      <c r="J25" s="23">
        <v>0</v>
      </c>
      <c r="K25" s="23">
        <f>+'WH MO'!O94</f>
        <v>0</v>
      </c>
      <c r="L25" s="23">
        <f t="shared" si="5"/>
        <v>0</v>
      </c>
    </row>
    <row r="26" spans="1:12" x14ac:dyDescent="0.25">
      <c r="A26" s="18" t="s">
        <v>89</v>
      </c>
      <c r="B26" s="23">
        <v>0</v>
      </c>
      <c r="C26" s="23">
        <f>'WH MO'!D95</f>
        <v>0</v>
      </c>
      <c r="D26" s="23">
        <f t="shared" si="3"/>
        <v>0</v>
      </c>
      <c r="F26" s="23">
        <v>0</v>
      </c>
      <c r="G26" s="23">
        <v>0</v>
      </c>
      <c r="H26" s="23">
        <f t="shared" si="4"/>
        <v>0</v>
      </c>
      <c r="J26" s="23">
        <v>0</v>
      </c>
      <c r="K26" s="23">
        <f>+'WH MO'!O95</f>
        <v>0</v>
      </c>
      <c r="L26" s="23">
        <f t="shared" si="5"/>
        <v>0</v>
      </c>
    </row>
    <row r="27" spans="1:12" x14ac:dyDescent="0.25">
      <c r="A27" s="18" t="s">
        <v>90</v>
      </c>
      <c r="B27" s="23">
        <v>0</v>
      </c>
      <c r="C27" s="23">
        <f>'WH MO'!D96</f>
        <v>0</v>
      </c>
      <c r="D27" s="23">
        <f t="shared" si="3"/>
        <v>0</v>
      </c>
      <c r="F27" s="23">
        <v>0</v>
      </c>
      <c r="G27" s="23">
        <v>0</v>
      </c>
      <c r="H27" s="23">
        <f t="shared" si="4"/>
        <v>0</v>
      </c>
      <c r="J27" s="23">
        <v>0</v>
      </c>
      <c r="K27" s="23">
        <f>+'WH MO'!O96</f>
        <v>0</v>
      </c>
      <c r="L27" s="23">
        <f t="shared" si="5"/>
        <v>0</v>
      </c>
    </row>
    <row r="28" spans="1:12" x14ac:dyDescent="0.25">
      <c r="A28" s="18" t="s">
        <v>46</v>
      </c>
      <c r="B28" s="23">
        <v>0</v>
      </c>
      <c r="C28" s="23">
        <f>'WH MO'!D97</f>
        <v>0</v>
      </c>
      <c r="D28" s="23">
        <f t="shared" si="3"/>
        <v>0</v>
      </c>
      <c r="F28" s="23">
        <v>0</v>
      </c>
      <c r="G28" s="23">
        <v>0</v>
      </c>
      <c r="H28" s="23">
        <f t="shared" si="4"/>
        <v>0</v>
      </c>
      <c r="J28" s="23">
        <v>2246</v>
      </c>
      <c r="K28" s="23">
        <f>+'WH MO'!O97</f>
        <v>2246</v>
      </c>
      <c r="L28" s="23">
        <f t="shared" si="5"/>
        <v>0</v>
      </c>
    </row>
    <row r="29" spans="1:12" x14ac:dyDescent="0.25">
      <c r="A29" s="18" t="s">
        <v>47</v>
      </c>
      <c r="B29" s="23">
        <v>0</v>
      </c>
      <c r="C29" s="23">
        <f>'WH MO'!D98</f>
        <v>0</v>
      </c>
      <c r="D29" s="23">
        <f t="shared" si="3"/>
        <v>0</v>
      </c>
      <c r="F29" s="23">
        <v>0</v>
      </c>
      <c r="G29" s="23">
        <v>0</v>
      </c>
      <c r="H29" s="23">
        <f t="shared" si="4"/>
        <v>0</v>
      </c>
      <c r="J29" s="23">
        <v>11929</v>
      </c>
      <c r="K29" s="23">
        <f>+'WH MO'!O98</f>
        <v>11929</v>
      </c>
      <c r="L29" s="23">
        <f t="shared" si="5"/>
        <v>0</v>
      </c>
    </row>
    <row r="30" spans="1:12" x14ac:dyDescent="0.25">
      <c r="A30" s="18" t="s">
        <v>91</v>
      </c>
      <c r="B30" s="23">
        <v>0</v>
      </c>
      <c r="C30" s="23">
        <f>'WH MO'!D99</f>
        <v>0</v>
      </c>
      <c r="D30" s="23">
        <f t="shared" si="3"/>
        <v>0</v>
      </c>
      <c r="F30" s="23">
        <v>0</v>
      </c>
      <c r="G30" s="23">
        <v>0</v>
      </c>
      <c r="H30" s="23">
        <f t="shared" si="4"/>
        <v>0</v>
      </c>
      <c r="J30" s="23">
        <v>0</v>
      </c>
      <c r="K30" s="23">
        <f>+'WH MO'!O99</f>
        <v>0</v>
      </c>
      <c r="L30" s="23">
        <f t="shared" si="5"/>
        <v>0</v>
      </c>
    </row>
    <row r="31" spans="1:12" x14ac:dyDescent="0.25">
      <c r="A31" s="18" t="s">
        <v>48</v>
      </c>
      <c r="B31" s="23">
        <v>0</v>
      </c>
      <c r="C31" s="23">
        <f>'WH MO'!D100</f>
        <v>0</v>
      </c>
      <c r="D31" s="23">
        <f t="shared" si="3"/>
        <v>0</v>
      </c>
      <c r="F31" s="23">
        <v>0</v>
      </c>
      <c r="G31" s="23">
        <v>0</v>
      </c>
      <c r="H31" s="23">
        <f t="shared" si="4"/>
        <v>0</v>
      </c>
      <c r="J31" s="23">
        <v>4667</v>
      </c>
      <c r="K31" s="23">
        <f>+'WH MO'!O100</f>
        <v>4667</v>
      </c>
      <c r="L31" s="23">
        <f t="shared" si="5"/>
        <v>0</v>
      </c>
    </row>
    <row r="32" spans="1:12" x14ac:dyDescent="0.25">
      <c r="A32" s="18" t="s">
        <v>49</v>
      </c>
      <c r="B32" s="23">
        <v>0</v>
      </c>
      <c r="C32" s="23">
        <f>'WH MO'!D101</f>
        <v>0</v>
      </c>
      <c r="D32" s="23">
        <f t="shared" si="3"/>
        <v>0</v>
      </c>
      <c r="F32" s="23">
        <v>0</v>
      </c>
      <c r="G32" s="23">
        <v>0</v>
      </c>
      <c r="H32" s="23">
        <f t="shared" si="4"/>
        <v>0</v>
      </c>
      <c r="J32" s="23">
        <v>9654</v>
      </c>
      <c r="K32" s="23">
        <f>+'WH MO'!O101</f>
        <v>9654</v>
      </c>
      <c r="L32" s="23">
        <f t="shared" si="5"/>
        <v>0</v>
      </c>
    </row>
    <row r="33" spans="1:14" x14ac:dyDescent="0.25">
      <c r="A33" s="18" t="s">
        <v>50</v>
      </c>
      <c r="B33" s="23">
        <v>0</v>
      </c>
      <c r="C33" s="23">
        <f>'WH MO'!D102</f>
        <v>0</v>
      </c>
      <c r="D33" s="23">
        <f t="shared" si="3"/>
        <v>0</v>
      </c>
      <c r="F33" s="23">
        <v>0</v>
      </c>
      <c r="G33" s="23">
        <v>0</v>
      </c>
      <c r="H33" s="23">
        <f t="shared" si="4"/>
        <v>0</v>
      </c>
      <c r="J33" s="23">
        <v>118140</v>
      </c>
      <c r="K33" s="23">
        <f>+'WH MO'!O102</f>
        <v>118140</v>
      </c>
      <c r="L33" s="23">
        <f t="shared" si="5"/>
        <v>0</v>
      </c>
    </row>
    <row r="34" spans="1:14" x14ac:dyDescent="0.25">
      <c r="A34" s="18" t="s">
        <v>43</v>
      </c>
      <c r="B34" s="23">
        <v>0</v>
      </c>
      <c r="C34" s="23">
        <f>'WH MO'!D103</f>
        <v>0</v>
      </c>
      <c r="D34" s="23">
        <f t="shared" si="3"/>
        <v>0</v>
      </c>
      <c r="F34" s="23">
        <v>0</v>
      </c>
      <c r="G34" s="23">
        <v>0</v>
      </c>
      <c r="H34" s="23">
        <f t="shared" si="4"/>
        <v>0</v>
      </c>
      <c r="J34" s="23">
        <v>589750</v>
      </c>
      <c r="K34" s="23">
        <f>+'WH MO'!O103</f>
        <v>589750</v>
      </c>
      <c r="L34" s="23">
        <f t="shared" si="5"/>
        <v>0</v>
      </c>
    </row>
    <row r="35" spans="1:14" x14ac:dyDescent="0.25">
      <c r="A35" s="18" t="s">
        <v>51</v>
      </c>
      <c r="B35" s="23">
        <v>0</v>
      </c>
      <c r="C35" s="23">
        <f>'WH MO'!D104</f>
        <v>0</v>
      </c>
      <c r="D35" s="23">
        <f t="shared" si="3"/>
        <v>0</v>
      </c>
      <c r="F35" s="23">
        <v>0</v>
      </c>
      <c r="G35" s="23">
        <v>0</v>
      </c>
      <c r="H35" s="23">
        <f t="shared" si="4"/>
        <v>0</v>
      </c>
      <c r="J35" s="23">
        <v>15550</v>
      </c>
      <c r="K35" s="23">
        <f>+'WH MO'!O104</f>
        <v>15550</v>
      </c>
      <c r="L35" s="23">
        <f t="shared" si="5"/>
        <v>0</v>
      </c>
    </row>
    <row r="36" spans="1:14" x14ac:dyDescent="0.25">
      <c r="A36" s="18" t="s">
        <v>2</v>
      </c>
      <c r="B36" s="23">
        <v>0</v>
      </c>
      <c r="C36" s="23">
        <f>'WH MO'!D105</f>
        <v>0</v>
      </c>
      <c r="D36" s="23">
        <f t="shared" si="3"/>
        <v>0</v>
      </c>
      <c r="F36" s="23">
        <v>0</v>
      </c>
      <c r="G36" s="23">
        <v>0</v>
      </c>
      <c r="H36" s="23">
        <f t="shared" si="4"/>
        <v>0</v>
      </c>
      <c r="J36" s="23">
        <v>101885</v>
      </c>
      <c r="K36" s="23">
        <f>+'WH MO'!O105</f>
        <v>101885</v>
      </c>
      <c r="L36" s="23">
        <f t="shared" si="5"/>
        <v>0</v>
      </c>
    </row>
    <row r="37" spans="1:14" x14ac:dyDescent="0.25">
      <c r="A37" s="18" t="s">
        <v>92</v>
      </c>
      <c r="B37" s="23">
        <v>0</v>
      </c>
      <c r="C37" s="23">
        <f>'WH MO'!D106</f>
        <v>0</v>
      </c>
      <c r="D37" s="23">
        <f t="shared" si="3"/>
        <v>0</v>
      </c>
      <c r="F37" s="23">
        <v>0</v>
      </c>
      <c r="G37" s="23">
        <v>0</v>
      </c>
      <c r="H37" s="23">
        <f t="shared" si="4"/>
        <v>0</v>
      </c>
      <c r="J37" s="23">
        <v>0</v>
      </c>
      <c r="K37" s="23">
        <f>+'WH MO'!O106</f>
        <v>0</v>
      </c>
      <c r="L37" s="23">
        <f t="shared" si="5"/>
        <v>0</v>
      </c>
    </row>
    <row r="38" spans="1:14" x14ac:dyDescent="0.25">
      <c r="A38" s="18" t="s">
        <v>52</v>
      </c>
      <c r="B38" s="23">
        <v>0</v>
      </c>
      <c r="C38" s="23">
        <f>'WH MO'!D107</f>
        <v>0</v>
      </c>
      <c r="D38" s="23">
        <f t="shared" si="3"/>
        <v>0</v>
      </c>
      <c r="F38" s="23">
        <v>0</v>
      </c>
      <c r="G38" s="23">
        <v>0</v>
      </c>
      <c r="H38" s="23">
        <f t="shared" si="4"/>
        <v>0</v>
      </c>
      <c r="J38" s="23">
        <v>438</v>
      </c>
      <c r="K38" s="23">
        <f>+'WH MO'!O107</f>
        <v>438</v>
      </c>
      <c r="L38" s="23">
        <f t="shared" si="5"/>
        <v>0</v>
      </c>
    </row>
    <row r="39" spans="1:14" x14ac:dyDescent="0.25">
      <c r="A39" s="18" t="s">
        <v>53</v>
      </c>
      <c r="B39" s="23">
        <v>0</v>
      </c>
      <c r="C39" s="23">
        <f>'WH MO'!D108</f>
        <v>0</v>
      </c>
      <c r="D39" s="23">
        <f t="shared" si="3"/>
        <v>0</v>
      </c>
      <c r="F39" s="23">
        <v>0</v>
      </c>
      <c r="G39" s="23">
        <v>0</v>
      </c>
      <c r="H39" s="23">
        <f t="shared" si="4"/>
        <v>0</v>
      </c>
      <c r="J39" s="23">
        <v>154000</v>
      </c>
      <c r="K39" s="23">
        <f>+'WH MO'!O108</f>
        <v>154000</v>
      </c>
      <c r="L39" s="23">
        <f t="shared" si="5"/>
        <v>0</v>
      </c>
    </row>
    <row r="40" spans="1:14" x14ac:dyDescent="0.25">
      <c r="A40" s="18" t="s">
        <v>93</v>
      </c>
      <c r="B40" s="23">
        <v>0</v>
      </c>
      <c r="C40" s="23">
        <f>'WH MO'!D109</f>
        <v>0</v>
      </c>
      <c r="D40" s="23">
        <f t="shared" si="3"/>
        <v>0</v>
      </c>
      <c r="F40" s="23">
        <v>0</v>
      </c>
      <c r="G40" s="23">
        <v>0</v>
      </c>
      <c r="H40" s="23">
        <f t="shared" si="4"/>
        <v>0</v>
      </c>
      <c r="J40" s="23">
        <v>0</v>
      </c>
      <c r="K40" s="23">
        <f>+'WH MO'!O109</f>
        <v>0</v>
      </c>
      <c r="L40" s="23">
        <f t="shared" si="5"/>
        <v>0</v>
      </c>
    </row>
    <row r="41" spans="1:14" x14ac:dyDescent="0.25">
      <c r="A41" s="18" t="s">
        <v>54</v>
      </c>
      <c r="B41" s="23">
        <v>0</v>
      </c>
      <c r="C41" s="23">
        <f>'WH MO'!D110</f>
        <v>0</v>
      </c>
      <c r="D41" s="23">
        <f t="shared" si="3"/>
        <v>0</v>
      </c>
      <c r="F41" s="23">
        <v>0</v>
      </c>
      <c r="G41" s="23">
        <v>0</v>
      </c>
      <c r="H41" s="23">
        <f t="shared" si="4"/>
        <v>0</v>
      </c>
      <c r="J41" s="23">
        <v>10207</v>
      </c>
      <c r="K41" s="23">
        <f>+'WH MO'!O110</f>
        <v>10207</v>
      </c>
      <c r="L41" s="23">
        <f t="shared" si="5"/>
        <v>0</v>
      </c>
    </row>
    <row r="42" spans="1:14" x14ac:dyDescent="0.25">
      <c r="A42" s="18"/>
    </row>
    <row r="43" spans="1:14" x14ac:dyDescent="0.25">
      <c r="A43" s="19" t="s">
        <v>28</v>
      </c>
      <c r="B43" s="27">
        <f>SUM(B14:B42)</f>
        <v>0</v>
      </c>
      <c r="C43" s="27">
        <f>SUM(C14:C42)</f>
        <v>0</v>
      </c>
      <c r="D43" s="27">
        <f t="shared" si="3"/>
        <v>0</v>
      </c>
      <c r="F43" s="27">
        <v>0</v>
      </c>
      <c r="G43" s="27">
        <v>0</v>
      </c>
      <c r="H43" s="27">
        <f t="shared" si="4"/>
        <v>0</v>
      </c>
      <c r="J43" s="27">
        <v>1144471</v>
      </c>
      <c r="K43" s="27">
        <f>+'WH MO'!O112</f>
        <v>1144471</v>
      </c>
      <c r="L43" s="27">
        <f t="shared" si="5"/>
        <v>0</v>
      </c>
    </row>
    <row r="44" spans="1:14" x14ac:dyDescent="0.25">
      <c r="A44" s="19"/>
      <c r="B44" s="26"/>
      <c r="C44" s="26"/>
      <c r="D44" s="26"/>
      <c r="F44" s="26"/>
      <c r="G44" s="26"/>
      <c r="H44" s="26"/>
      <c r="J44" s="26"/>
      <c r="K44" s="26"/>
      <c r="L44" s="26"/>
    </row>
    <row r="45" spans="1:14" x14ac:dyDescent="0.25">
      <c r="A45" s="17" t="s">
        <v>29</v>
      </c>
      <c r="B45" s="25">
        <v>0</v>
      </c>
      <c r="C45" s="25">
        <v>0</v>
      </c>
      <c r="D45" s="25">
        <f>+C45-B45</f>
        <v>0</v>
      </c>
      <c r="F45" s="25">
        <v>0</v>
      </c>
      <c r="G45" s="25">
        <v>0</v>
      </c>
      <c r="H45" s="25">
        <f>+G45-F45</f>
        <v>0</v>
      </c>
      <c r="J45" s="25">
        <v>200000</v>
      </c>
      <c r="K45" s="25">
        <f>+'WH MO'!O114</f>
        <v>116666.66666666669</v>
      </c>
      <c r="L45" s="25">
        <f>+K45-J45</f>
        <v>-83333.333333333314</v>
      </c>
      <c r="N45" s="33" t="s">
        <v>79</v>
      </c>
    </row>
    <row r="46" spans="1:14" x14ac:dyDescent="0.25">
      <c r="A46" s="17"/>
    </row>
    <row r="47" spans="1:14" x14ac:dyDescent="0.25">
      <c r="A47" s="17" t="s">
        <v>30</v>
      </c>
      <c r="B47" s="25">
        <v>0</v>
      </c>
      <c r="C47" s="25">
        <v>0</v>
      </c>
      <c r="D47" s="25">
        <f>+C47-B47</f>
        <v>0</v>
      </c>
      <c r="F47" s="25">
        <v>0</v>
      </c>
      <c r="G47" s="25">
        <v>0</v>
      </c>
      <c r="H47" s="25">
        <f>+G47-F47</f>
        <v>0</v>
      </c>
      <c r="J47" s="25">
        <v>600000</v>
      </c>
      <c r="K47" s="25">
        <f>+'WH MO'!O116</f>
        <v>600000</v>
      </c>
      <c r="L47" s="25">
        <f>+K47-J47</f>
        <v>0</v>
      </c>
      <c r="N47" s="33"/>
    </row>
    <row r="48" spans="1:14" x14ac:dyDescent="0.25">
      <c r="A48" s="17"/>
    </row>
    <row r="49" spans="1:14" ht="13.8" thickBot="1" x14ac:dyDescent="0.3">
      <c r="A49" s="4" t="s">
        <v>16</v>
      </c>
      <c r="B49" s="24">
        <f>+B43+B45+B47</f>
        <v>0</v>
      </c>
      <c r="C49" s="24">
        <f>+C43+C45+C47</f>
        <v>0</v>
      </c>
      <c r="D49" s="24">
        <f>+C49-B49</f>
        <v>0</v>
      </c>
      <c r="F49" s="24">
        <v>0</v>
      </c>
      <c r="G49" s="24">
        <v>0</v>
      </c>
      <c r="H49" s="24">
        <f>+G49-F49</f>
        <v>0</v>
      </c>
      <c r="J49" s="24">
        <v>1944471</v>
      </c>
      <c r="K49" s="24">
        <f>+'WH MO'!O118</f>
        <v>1861137.6666666667</v>
      </c>
      <c r="L49" s="24">
        <f>+K49-J49</f>
        <v>-83333.333333333256</v>
      </c>
    </row>
    <row r="50" spans="1:14" x14ac:dyDescent="0.25">
      <c r="A50" s="1"/>
    </row>
    <row r="51" spans="1:14" x14ac:dyDescent="0.25">
      <c r="A51" s="1" t="s">
        <v>11</v>
      </c>
    </row>
    <row r="52" spans="1:14" x14ac:dyDescent="0.25">
      <c r="A52" s="3" t="s">
        <v>0</v>
      </c>
      <c r="B52" s="23">
        <v>0</v>
      </c>
      <c r="C52" s="23">
        <v>0</v>
      </c>
      <c r="D52" s="23">
        <f t="shared" ref="D52:D59" si="6">+C52-B52</f>
        <v>0</v>
      </c>
      <c r="F52" s="23">
        <v>0</v>
      </c>
      <c r="G52" s="23">
        <v>0</v>
      </c>
      <c r="H52" s="23">
        <f t="shared" ref="H52:H59" si="7">+G52-F52</f>
        <v>0</v>
      </c>
      <c r="J52" s="23">
        <v>111362.83333333331</v>
      </c>
      <c r="K52" s="23">
        <f>+'WH MO'!O121</f>
        <v>111362.83333333331</v>
      </c>
      <c r="L52" s="23">
        <f t="shared" ref="L52:L59" si="8">+K52-J52</f>
        <v>0</v>
      </c>
    </row>
    <row r="53" spans="1:14" x14ac:dyDescent="0.25">
      <c r="A53" s="3" t="s">
        <v>1</v>
      </c>
      <c r="B53" s="23">
        <v>0</v>
      </c>
      <c r="C53" s="23">
        <v>0</v>
      </c>
      <c r="D53" s="23">
        <f t="shared" si="6"/>
        <v>0</v>
      </c>
      <c r="F53" s="23">
        <v>0</v>
      </c>
      <c r="G53" s="23">
        <v>0</v>
      </c>
      <c r="H53" s="23">
        <f t="shared" si="7"/>
        <v>0</v>
      </c>
      <c r="J53" s="23">
        <v>101637</v>
      </c>
      <c r="K53" s="23">
        <f>+'WH MO'!O122</f>
        <v>0</v>
      </c>
      <c r="L53" s="23">
        <f t="shared" si="8"/>
        <v>-101637</v>
      </c>
      <c r="N53" s="30" t="s">
        <v>72</v>
      </c>
    </row>
    <row r="54" spans="1:14" x14ac:dyDescent="0.25">
      <c r="A54" s="3" t="s">
        <v>3</v>
      </c>
      <c r="B54" s="23">
        <v>0</v>
      </c>
      <c r="C54" s="23">
        <v>0</v>
      </c>
      <c r="D54" s="23">
        <f t="shared" si="6"/>
        <v>0</v>
      </c>
      <c r="F54" s="23">
        <v>0</v>
      </c>
      <c r="G54" s="23">
        <v>0</v>
      </c>
      <c r="H54" s="23">
        <f t="shared" si="7"/>
        <v>0</v>
      </c>
      <c r="J54" s="23">
        <v>49268.333333333336</v>
      </c>
      <c r="K54" s="23">
        <f>+'WH MO'!O123</f>
        <v>49268.333333333336</v>
      </c>
      <c r="L54" s="23">
        <f t="shared" si="8"/>
        <v>0</v>
      </c>
    </row>
    <row r="55" spans="1:14" x14ac:dyDescent="0.25">
      <c r="A55" s="3" t="s">
        <v>4</v>
      </c>
      <c r="B55" s="23">
        <v>0</v>
      </c>
      <c r="C55" s="23">
        <v>0</v>
      </c>
      <c r="D55" s="23">
        <f t="shared" si="6"/>
        <v>0</v>
      </c>
      <c r="F55" s="23">
        <v>0</v>
      </c>
      <c r="G55" s="23">
        <v>0</v>
      </c>
      <c r="H55" s="23">
        <f t="shared" si="7"/>
        <v>0</v>
      </c>
      <c r="J55" s="23">
        <v>18025</v>
      </c>
      <c r="K55" s="23">
        <f>+'WH MO'!O124</f>
        <v>18025</v>
      </c>
      <c r="L55" s="23">
        <f t="shared" si="8"/>
        <v>0</v>
      </c>
    </row>
    <row r="56" spans="1:14" x14ac:dyDescent="0.25">
      <c r="A56" s="3" t="s">
        <v>5</v>
      </c>
      <c r="B56" s="23">
        <v>0</v>
      </c>
      <c r="C56" s="23">
        <v>0</v>
      </c>
      <c r="D56" s="23">
        <f t="shared" si="6"/>
        <v>0</v>
      </c>
      <c r="F56" s="23">
        <v>0</v>
      </c>
      <c r="G56" s="23">
        <v>0</v>
      </c>
      <c r="H56" s="23">
        <f t="shared" si="7"/>
        <v>0</v>
      </c>
      <c r="J56" s="23">
        <v>0</v>
      </c>
      <c r="K56" s="23">
        <f>+'WH MO'!O125</f>
        <v>0</v>
      </c>
      <c r="L56" s="23">
        <f t="shared" si="8"/>
        <v>0</v>
      </c>
    </row>
    <row r="57" spans="1:14" x14ac:dyDescent="0.25">
      <c r="A57" s="3" t="s">
        <v>14</v>
      </c>
      <c r="B57" s="23">
        <v>0</v>
      </c>
      <c r="C57" s="23">
        <v>0</v>
      </c>
      <c r="D57" s="23">
        <f t="shared" si="6"/>
        <v>0</v>
      </c>
      <c r="F57" s="23">
        <v>0</v>
      </c>
      <c r="G57" s="23">
        <v>0</v>
      </c>
      <c r="H57" s="23">
        <f t="shared" si="7"/>
        <v>0</v>
      </c>
      <c r="J57" s="23">
        <v>0</v>
      </c>
      <c r="K57" s="23">
        <f>+'WH MO'!O126</f>
        <v>0</v>
      </c>
      <c r="L57" s="23">
        <f t="shared" si="8"/>
        <v>0</v>
      </c>
    </row>
    <row r="58" spans="1:14" x14ac:dyDescent="0.25">
      <c r="A58" s="3"/>
      <c r="D58" s="23">
        <f t="shared" si="6"/>
        <v>0</v>
      </c>
      <c r="F58" s="23">
        <v>0</v>
      </c>
      <c r="G58" s="23">
        <v>0</v>
      </c>
      <c r="H58" s="23">
        <f t="shared" si="7"/>
        <v>0</v>
      </c>
      <c r="J58" s="23">
        <v>0</v>
      </c>
      <c r="K58" s="23">
        <f>+'WH MO'!O127</f>
        <v>0</v>
      </c>
      <c r="L58" s="23">
        <f t="shared" si="8"/>
        <v>0</v>
      </c>
    </row>
    <row r="59" spans="1:14" ht="13.8" thickBot="1" x14ac:dyDescent="0.3">
      <c r="A59" s="4" t="s">
        <v>15</v>
      </c>
      <c r="B59" s="28">
        <f>SUM(B51:B58)</f>
        <v>0</v>
      </c>
      <c r="C59" s="28">
        <f>SUM(C51:C58)</f>
        <v>0</v>
      </c>
      <c r="D59" s="28">
        <f t="shared" si="6"/>
        <v>0</v>
      </c>
      <c r="F59" s="28">
        <v>0</v>
      </c>
      <c r="G59" s="28">
        <v>0</v>
      </c>
      <c r="H59" s="28">
        <f t="shared" si="7"/>
        <v>0</v>
      </c>
      <c r="J59" s="28">
        <v>280293.16666666663</v>
      </c>
      <c r="K59" s="28">
        <f>+'WH MO'!O128</f>
        <v>178656.16666666666</v>
      </c>
      <c r="L59" s="28">
        <f t="shared" si="8"/>
        <v>-101636.99999999997</v>
      </c>
    </row>
    <row r="60" spans="1:14" x14ac:dyDescent="0.25">
      <c r="A60" s="3"/>
    </row>
    <row r="61" spans="1:14" x14ac:dyDescent="0.25">
      <c r="A61" s="1" t="s">
        <v>12</v>
      </c>
    </row>
    <row r="62" spans="1:14" x14ac:dyDescent="0.25">
      <c r="A62" s="3" t="s">
        <v>6</v>
      </c>
      <c r="B62" s="23">
        <v>0</v>
      </c>
      <c r="C62" s="23">
        <v>0</v>
      </c>
      <c r="D62" s="23">
        <f>+C62-B62</f>
        <v>0</v>
      </c>
      <c r="F62" s="23">
        <v>0</v>
      </c>
      <c r="G62" s="23">
        <v>0</v>
      </c>
      <c r="H62" s="23">
        <f>+G62-F62</f>
        <v>0</v>
      </c>
      <c r="J62" s="23">
        <v>0</v>
      </c>
      <c r="K62" s="23">
        <f>+'WH MO'!O131</f>
        <v>0</v>
      </c>
      <c r="L62" s="23">
        <f>+K62-J62</f>
        <v>0</v>
      </c>
    </row>
    <row r="63" spans="1:14" x14ac:dyDescent="0.25">
      <c r="A63" s="3" t="s">
        <v>7</v>
      </c>
      <c r="B63" s="23">
        <v>0</v>
      </c>
      <c r="C63" s="23">
        <v>0</v>
      </c>
      <c r="D63" s="23">
        <f>+C63-B63</f>
        <v>0</v>
      </c>
      <c r="F63" s="23">
        <v>0</v>
      </c>
      <c r="G63" s="23">
        <v>0</v>
      </c>
      <c r="H63" s="23">
        <f>+G63-F63</f>
        <v>0</v>
      </c>
      <c r="J63" s="23">
        <v>6096180</v>
      </c>
      <c r="K63" s="23">
        <f>+'WH MO'!O132</f>
        <v>5575592</v>
      </c>
      <c r="L63" s="23">
        <f>+K63-J63</f>
        <v>-520588</v>
      </c>
      <c r="N63" s="30" t="s">
        <v>98</v>
      </c>
    </row>
    <row r="64" spans="1:14" x14ac:dyDescent="0.25">
      <c r="A64" s="3" t="s">
        <v>8</v>
      </c>
      <c r="B64" s="23">
        <v>0</v>
      </c>
      <c r="C64" s="23">
        <v>0</v>
      </c>
      <c r="D64" s="23">
        <f>+C64-B64</f>
        <v>0</v>
      </c>
      <c r="F64" s="23">
        <v>0</v>
      </c>
      <c r="G64" s="23">
        <v>0</v>
      </c>
      <c r="H64" s="23">
        <f>+G64-F64</f>
        <v>0</v>
      </c>
      <c r="J64" s="23">
        <v>2676594</v>
      </c>
      <c r="K64" s="23">
        <f>+'WH MO'!O133</f>
        <v>2399000</v>
      </c>
      <c r="L64" s="23">
        <f>+K64-J64</f>
        <v>-277594</v>
      </c>
      <c r="N64" s="30" t="s">
        <v>98</v>
      </c>
    </row>
    <row r="65" spans="1:12" x14ac:dyDescent="0.25">
      <c r="A65" s="3"/>
      <c r="D65" s="23">
        <f>+C65-B65</f>
        <v>0</v>
      </c>
      <c r="F65" s="23">
        <v>0</v>
      </c>
      <c r="G65" s="23">
        <v>0</v>
      </c>
      <c r="H65" s="23">
        <f>+G65-F65</f>
        <v>0</v>
      </c>
      <c r="J65" s="23">
        <v>0</v>
      </c>
      <c r="K65" s="23">
        <f>+'WH MO'!O134</f>
        <v>0</v>
      </c>
      <c r="L65" s="23">
        <f>+K65-J65</f>
        <v>0</v>
      </c>
    </row>
    <row r="66" spans="1:12" ht="13.8" thickBot="1" x14ac:dyDescent="0.3">
      <c r="A66" s="4" t="s">
        <v>17</v>
      </c>
      <c r="B66" s="28">
        <f>SUM(B61:B65)</f>
        <v>0</v>
      </c>
      <c r="C66" s="28">
        <f>SUM(C61:C65)</f>
        <v>0</v>
      </c>
      <c r="D66" s="28">
        <f>+C66-B66</f>
        <v>0</v>
      </c>
      <c r="F66" s="28">
        <v>0</v>
      </c>
      <c r="G66" s="28">
        <v>0</v>
      </c>
      <c r="H66" s="28">
        <f>+G66-F66</f>
        <v>0</v>
      </c>
      <c r="J66" s="28">
        <v>8772774</v>
      </c>
      <c r="K66" s="28">
        <f>+'WH MO'!O135</f>
        <v>7974592</v>
      </c>
      <c r="L66" s="28">
        <f>+K66-J66</f>
        <v>-798182</v>
      </c>
    </row>
    <row r="68" spans="1:12" ht="13.8" thickBot="1" x14ac:dyDescent="0.3">
      <c r="A68" s="1" t="s">
        <v>13</v>
      </c>
      <c r="B68" s="29">
        <f>+B11+B49+B59+B66</f>
        <v>147932</v>
      </c>
      <c r="C68" s="29">
        <f>+C11+C49+C59+C66</f>
        <v>219778</v>
      </c>
      <c r="D68" s="29">
        <f>+C68-B68</f>
        <v>71846</v>
      </c>
      <c r="F68" s="29">
        <v>247319.82</v>
      </c>
      <c r="G68" s="29">
        <v>587307</v>
      </c>
      <c r="H68" s="29">
        <f>+G68-F68</f>
        <v>339987.18</v>
      </c>
      <c r="J68" s="29">
        <v>11919452.166666666</v>
      </c>
      <c r="K68" s="29">
        <f>+'WH MO'!O137</f>
        <v>10936299.833333334</v>
      </c>
      <c r="L68" s="29">
        <f>+K68-J68</f>
        <v>-983152.33333333209</v>
      </c>
    </row>
    <row r="69" spans="1:12" ht="13.8" thickTop="1" x14ac:dyDescent="0.25">
      <c r="A69" s="1"/>
      <c r="B69" s="26"/>
      <c r="J69" s="26"/>
    </row>
  </sheetData>
  <mergeCells count="7">
    <mergeCell ref="B7:D7"/>
    <mergeCell ref="F7:H7"/>
    <mergeCell ref="A1:N1"/>
    <mergeCell ref="A2:N2"/>
    <mergeCell ref="A3:N3"/>
    <mergeCell ref="A4:N4"/>
    <mergeCell ref="J7:L7"/>
  </mergeCells>
  <printOptions horizontalCentered="1"/>
  <pageMargins left="0.25" right="0.25" top="0.5" bottom="0.5" header="0.5" footer="0.5"/>
  <pageSetup scale="60" orientation="landscape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208"/>
  <sheetViews>
    <sheetView zoomScale="75" zoomScaleNormal="100" workbookViewId="0">
      <pane xSplit="1" ySplit="8" topLeftCell="B50" activePane="bottomRight" state="frozen"/>
      <selection activeCell="B7" sqref="B7:D7"/>
      <selection pane="topRight" activeCell="B7" sqref="B7:D7"/>
      <selection pane="bottomLeft" activeCell="B7" sqref="B7:D7"/>
      <selection pane="bottomRight" activeCell="O10" sqref="O10:O67"/>
    </sheetView>
  </sheetViews>
  <sheetFormatPr defaultRowHeight="13.2" x14ac:dyDescent="0.25"/>
  <cols>
    <col min="1" max="1" width="41.109375" customWidth="1"/>
    <col min="2" max="9" width="10.33203125" style="23" bestFit="1" customWidth="1"/>
    <col min="10" max="10" width="11.44140625" style="23" customWidth="1"/>
    <col min="11" max="13" width="10.33203125" style="23" bestFit="1" customWidth="1"/>
    <col min="14" max="14" width="0.88671875" style="23" customWidth="1"/>
    <col min="15" max="15" width="12" style="23" customWidth="1"/>
    <col min="16" max="16" width="2.6640625" style="23" customWidth="1"/>
    <col min="17" max="18" width="10.33203125" style="23" bestFit="1" customWidth="1"/>
    <col min="19" max="19" width="12.109375" style="23" customWidth="1"/>
    <col min="20" max="20" width="10.33203125" style="23" bestFit="1" customWidth="1"/>
    <col min="21" max="21" width="0.88671875" style="23" customWidth="1"/>
    <col min="22" max="22" width="11.88671875" style="23" customWidth="1"/>
    <col min="23" max="80" width="8.88671875" style="23" customWidth="1"/>
  </cols>
  <sheetData>
    <row r="1" spans="1:80" s="2" customFormat="1" ht="15.6" x14ac:dyDescent="0.3">
      <c r="A1" s="41" t="s">
        <v>67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</row>
    <row r="2" spans="1:80" s="2" customFormat="1" ht="15.6" x14ac:dyDescent="0.3">
      <c r="A2" s="41" t="s">
        <v>26</v>
      </c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</row>
    <row r="3" spans="1:80" s="2" customFormat="1" ht="15.6" x14ac:dyDescent="0.3">
      <c r="A3" s="42" t="s">
        <v>63</v>
      </c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</row>
    <row r="4" spans="1:80" s="2" customFormat="1" ht="15.6" x14ac:dyDescent="0.3">
      <c r="A4" s="43">
        <f>'Consol Summary'!A4:N4</f>
        <v>36616</v>
      </c>
      <c r="B4" s="43"/>
      <c r="C4" s="43"/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</row>
    <row r="5" spans="1:80" s="2" customFormat="1" ht="15.6" x14ac:dyDescent="0.3">
      <c r="A5" s="14" t="str">
        <f ca="1">CELL("filename")</f>
        <v>H:\Genco\Valuation\06-19-00\[00 O&amp;M analysis - 0003.xls]Consol Summary</v>
      </c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</row>
    <row r="6" spans="1:80" s="2" customFormat="1" ht="15.6" x14ac:dyDescent="0.3">
      <c r="A6" s="15">
        <f ca="1">NOW()</f>
        <v>36697.489127314817</v>
      </c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</row>
    <row r="7" spans="1:80" x14ac:dyDescent="0.25">
      <c r="B7" s="16" t="s">
        <v>23</v>
      </c>
      <c r="C7" s="16" t="s">
        <v>23</v>
      </c>
      <c r="D7" s="16" t="s">
        <v>23</v>
      </c>
      <c r="E7" s="16" t="s">
        <v>71</v>
      </c>
      <c r="F7" s="16" t="s">
        <v>24</v>
      </c>
      <c r="G7" s="16" t="s">
        <v>24</v>
      </c>
      <c r="H7" s="16" t="s">
        <v>24</v>
      </c>
      <c r="I7" s="16" t="s">
        <v>24</v>
      </c>
      <c r="J7" s="16" t="s">
        <v>24</v>
      </c>
      <c r="K7" s="16" t="s">
        <v>24</v>
      </c>
      <c r="L7" s="16" t="s">
        <v>24</v>
      </c>
      <c r="M7" s="16" t="s">
        <v>24</v>
      </c>
      <c r="O7" s="16" t="s">
        <v>24</v>
      </c>
      <c r="Q7" s="16" t="s">
        <v>24</v>
      </c>
      <c r="R7" s="16" t="s">
        <v>24</v>
      </c>
      <c r="S7" s="16" t="s">
        <v>24</v>
      </c>
      <c r="T7" s="16" t="s">
        <v>24</v>
      </c>
      <c r="V7" s="16" t="s">
        <v>24</v>
      </c>
    </row>
    <row r="8" spans="1:80" s="10" customFormat="1" x14ac:dyDescent="0.25">
      <c r="B8" s="11">
        <v>36526</v>
      </c>
      <c r="C8" s="11">
        <v>36557</v>
      </c>
      <c r="D8" s="11">
        <v>36586</v>
      </c>
      <c r="E8" s="11">
        <v>36617</v>
      </c>
      <c r="F8" s="11">
        <v>36647</v>
      </c>
      <c r="G8" s="11">
        <v>36678</v>
      </c>
      <c r="H8" s="11">
        <v>36708</v>
      </c>
      <c r="I8" s="11">
        <v>36739</v>
      </c>
      <c r="J8" s="11">
        <v>36770</v>
      </c>
      <c r="K8" s="11">
        <v>36800</v>
      </c>
      <c r="L8" s="11">
        <v>36831</v>
      </c>
      <c r="M8" s="11">
        <v>36861</v>
      </c>
      <c r="N8" s="11"/>
      <c r="O8" s="12" t="s">
        <v>18</v>
      </c>
      <c r="P8" s="12"/>
      <c r="Q8" s="12" t="s">
        <v>19</v>
      </c>
      <c r="R8" s="12" t="s">
        <v>20</v>
      </c>
      <c r="S8" s="12" t="s">
        <v>21</v>
      </c>
      <c r="T8" s="12" t="s">
        <v>22</v>
      </c>
      <c r="U8" s="12"/>
      <c r="V8" s="12" t="s">
        <v>18</v>
      </c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</row>
    <row r="10" spans="1:80" ht="13.8" thickBot="1" x14ac:dyDescent="0.3">
      <c r="A10" s="1" t="s">
        <v>9</v>
      </c>
      <c r="B10" s="24">
        <v>0</v>
      </c>
      <c r="C10" s="24">
        <f>37000+62387.82</f>
        <v>99387.82</v>
      </c>
      <c r="D10" s="40">
        <f>110932+37000</f>
        <v>147932</v>
      </c>
      <c r="E10" s="24">
        <f>125493.07+37000</f>
        <v>162493.07</v>
      </c>
      <c r="F10" s="24">
        <v>200000</v>
      </c>
      <c r="G10" s="24">
        <f>921914-SUM(C10:F10)</f>
        <v>312101.11</v>
      </c>
      <c r="H10" s="24">
        <v>0</v>
      </c>
      <c r="I10" s="24">
        <v>0</v>
      </c>
      <c r="J10" s="24">
        <v>0</v>
      </c>
      <c r="K10" s="24">
        <v>0</v>
      </c>
      <c r="L10" s="24">
        <v>0</v>
      </c>
      <c r="M10" s="24">
        <v>0</v>
      </c>
      <c r="O10" s="24">
        <f>SUM(B10:M10)</f>
        <v>921914</v>
      </c>
      <c r="Q10" s="24">
        <f>SUM(B10:D10)</f>
        <v>247319.82</v>
      </c>
      <c r="R10" s="24">
        <f>SUM(E10:G10)</f>
        <v>674594.17999999993</v>
      </c>
      <c r="S10" s="24">
        <f>SUM(H10:J10)</f>
        <v>0</v>
      </c>
      <c r="T10" s="24">
        <f>SUM(K10:M10)</f>
        <v>0</v>
      </c>
      <c r="V10" s="24">
        <f>SUM(Q10:U10)</f>
        <v>921914</v>
      </c>
    </row>
    <row r="12" spans="1:80" x14ac:dyDescent="0.25">
      <c r="A12" s="1" t="s">
        <v>10</v>
      </c>
    </row>
    <row r="13" spans="1:80" x14ac:dyDescent="0.25">
      <c r="A13" s="17" t="s">
        <v>55</v>
      </c>
    </row>
    <row r="14" spans="1:80" x14ac:dyDescent="0.25">
      <c r="A14" s="18" t="s">
        <v>80</v>
      </c>
      <c r="B14" s="23">
        <v>0</v>
      </c>
      <c r="C14" s="23">
        <v>0</v>
      </c>
      <c r="D14" s="23">
        <v>0</v>
      </c>
      <c r="E14" s="23">
        <v>0</v>
      </c>
      <c r="F14" s="23">
        <v>0</v>
      </c>
      <c r="G14" s="23">
        <v>0</v>
      </c>
      <c r="H14" s="23">
        <v>0</v>
      </c>
      <c r="I14" s="23">
        <v>0</v>
      </c>
      <c r="J14" s="23">
        <v>0</v>
      </c>
      <c r="K14" s="23">
        <v>0</v>
      </c>
      <c r="L14" s="23">
        <v>0</v>
      </c>
      <c r="M14" s="23">
        <v>0</v>
      </c>
      <c r="O14" s="23">
        <f t="shared" ref="O14:O19" si="0">SUM(B14:M14)</f>
        <v>0</v>
      </c>
      <c r="Q14" s="23">
        <f t="shared" ref="Q14:Q19" si="1">SUM(B14:D14)</f>
        <v>0</v>
      </c>
      <c r="R14" s="23">
        <f t="shared" ref="R14:R19" si="2">SUM(E14:G14)</f>
        <v>0</v>
      </c>
      <c r="S14" s="23">
        <f t="shared" ref="S14:S19" si="3">SUM(H14:J14)</f>
        <v>0</v>
      </c>
      <c r="T14" s="23">
        <f t="shared" ref="T14:T19" si="4">SUM(K14:M14)</f>
        <v>0</v>
      </c>
      <c r="V14" s="23">
        <f t="shared" ref="V14:V19" si="5">SUM(Q14:U14)</f>
        <v>0</v>
      </c>
    </row>
    <row r="15" spans="1:80" x14ac:dyDescent="0.25">
      <c r="A15" s="18" t="s">
        <v>81</v>
      </c>
      <c r="B15" s="23">
        <v>0</v>
      </c>
      <c r="C15" s="23">
        <v>0</v>
      </c>
      <c r="D15" s="23">
        <v>0</v>
      </c>
      <c r="E15" s="23">
        <v>0</v>
      </c>
      <c r="F15" s="23">
        <v>0</v>
      </c>
      <c r="G15" s="23">
        <v>0</v>
      </c>
      <c r="H15" s="23">
        <v>0</v>
      </c>
      <c r="I15" s="23">
        <v>0</v>
      </c>
      <c r="J15" s="23">
        <v>0</v>
      </c>
      <c r="K15" s="23">
        <v>0</v>
      </c>
      <c r="L15" s="23">
        <v>0</v>
      </c>
      <c r="M15" s="23">
        <v>0</v>
      </c>
      <c r="O15" s="23">
        <f t="shared" si="0"/>
        <v>0</v>
      </c>
      <c r="Q15" s="23">
        <f t="shared" si="1"/>
        <v>0</v>
      </c>
      <c r="R15" s="23">
        <f t="shared" si="2"/>
        <v>0</v>
      </c>
      <c r="S15" s="23">
        <f t="shared" si="3"/>
        <v>0</v>
      </c>
      <c r="T15" s="23">
        <f t="shared" si="4"/>
        <v>0</v>
      </c>
      <c r="V15" s="23">
        <f t="shared" si="5"/>
        <v>0</v>
      </c>
    </row>
    <row r="16" spans="1:80" x14ac:dyDescent="0.25">
      <c r="A16" s="18" t="s">
        <v>82</v>
      </c>
      <c r="B16" s="23">
        <v>0</v>
      </c>
      <c r="C16" s="23">
        <v>0</v>
      </c>
      <c r="D16" s="23">
        <v>0</v>
      </c>
      <c r="E16" s="23">
        <v>0</v>
      </c>
      <c r="F16" s="23">
        <v>0</v>
      </c>
      <c r="G16" s="23">
        <v>0</v>
      </c>
      <c r="H16" s="23">
        <v>0</v>
      </c>
      <c r="I16" s="23">
        <v>0</v>
      </c>
      <c r="J16" s="23">
        <v>0</v>
      </c>
      <c r="K16" s="23">
        <v>0</v>
      </c>
      <c r="L16" s="23">
        <v>0</v>
      </c>
      <c r="M16" s="23">
        <v>0</v>
      </c>
      <c r="O16" s="23">
        <f t="shared" si="0"/>
        <v>0</v>
      </c>
      <c r="Q16" s="23">
        <f t="shared" si="1"/>
        <v>0</v>
      </c>
      <c r="R16" s="23">
        <f t="shared" si="2"/>
        <v>0</v>
      </c>
      <c r="S16" s="23">
        <f t="shared" si="3"/>
        <v>0</v>
      </c>
      <c r="T16" s="23">
        <f t="shared" si="4"/>
        <v>0</v>
      </c>
      <c r="V16" s="23">
        <f t="shared" si="5"/>
        <v>0</v>
      </c>
    </row>
    <row r="17" spans="1:22" x14ac:dyDescent="0.25">
      <c r="A17" s="18" t="s">
        <v>83</v>
      </c>
      <c r="B17" s="23">
        <v>0</v>
      </c>
      <c r="C17" s="23">
        <v>0</v>
      </c>
      <c r="D17" s="23">
        <v>0</v>
      </c>
      <c r="E17" s="23">
        <v>0</v>
      </c>
      <c r="F17" s="23">
        <v>0</v>
      </c>
      <c r="G17" s="23">
        <v>0</v>
      </c>
      <c r="H17" s="23">
        <v>0</v>
      </c>
      <c r="I17" s="23">
        <v>0</v>
      </c>
      <c r="J17" s="23">
        <v>0</v>
      </c>
      <c r="K17" s="23">
        <v>0</v>
      </c>
      <c r="L17" s="23">
        <v>0</v>
      </c>
      <c r="M17" s="23">
        <v>0</v>
      </c>
      <c r="O17" s="23">
        <f t="shared" si="0"/>
        <v>0</v>
      </c>
      <c r="Q17" s="23">
        <f t="shared" si="1"/>
        <v>0</v>
      </c>
      <c r="R17" s="23">
        <f t="shared" si="2"/>
        <v>0</v>
      </c>
      <c r="S17" s="23">
        <f t="shared" si="3"/>
        <v>0</v>
      </c>
      <c r="T17" s="23">
        <f t="shared" si="4"/>
        <v>0</v>
      </c>
      <c r="V17" s="23">
        <f t="shared" si="5"/>
        <v>0</v>
      </c>
    </row>
    <row r="18" spans="1:22" x14ac:dyDescent="0.25">
      <c r="A18" s="18" t="s">
        <v>84</v>
      </c>
      <c r="B18" s="23">
        <v>0</v>
      </c>
      <c r="C18" s="23">
        <v>0</v>
      </c>
      <c r="D18" s="23">
        <v>0</v>
      </c>
      <c r="E18" s="23">
        <v>0</v>
      </c>
      <c r="F18" s="23">
        <v>0</v>
      </c>
      <c r="G18" s="23">
        <v>0</v>
      </c>
      <c r="H18" s="23">
        <v>0</v>
      </c>
      <c r="I18" s="23">
        <v>0</v>
      </c>
      <c r="J18" s="23">
        <v>0</v>
      </c>
      <c r="K18" s="23">
        <v>0</v>
      </c>
      <c r="L18" s="23">
        <v>0</v>
      </c>
      <c r="M18" s="23">
        <v>0</v>
      </c>
      <c r="O18" s="23">
        <f t="shared" si="0"/>
        <v>0</v>
      </c>
      <c r="Q18" s="23">
        <f t="shared" si="1"/>
        <v>0</v>
      </c>
      <c r="R18" s="23">
        <f t="shared" si="2"/>
        <v>0</v>
      </c>
      <c r="S18" s="23">
        <f t="shared" si="3"/>
        <v>0</v>
      </c>
      <c r="T18" s="23">
        <f t="shared" si="4"/>
        <v>0</v>
      </c>
      <c r="V18" s="23">
        <f t="shared" si="5"/>
        <v>0</v>
      </c>
    </row>
    <row r="19" spans="1:22" x14ac:dyDescent="0.25">
      <c r="A19" s="18" t="s">
        <v>85</v>
      </c>
      <c r="B19" s="23">
        <v>0</v>
      </c>
      <c r="C19" s="23">
        <v>0</v>
      </c>
      <c r="D19" s="23">
        <v>0</v>
      </c>
      <c r="E19" s="23">
        <v>0</v>
      </c>
      <c r="F19" s="23">
        <v>0</v>
      </c>
      <c r="G19" s="23">
        <v>0</v>
      </c>
      <c r="H19" s="23">
        <v>0</v>
      </c>
      <c r="I19" s="23">
        <v>0</v>
      </c>
      <c r="J19" s="23">
        <v>0</v>
      </c>
      <c r="K19" s="23">
        <v>0</v>
      </c>
      <c r="L19" s="23">
        <v>0</v>
      </c>
      <c r="M19" s="23">
        <v>0</v>
      </c>
      <c r="O19" s="23">
        <f t="shared" si="0"/>
        <v>0</v>
      </c>
      <c r="Q19" s="23">
        <f t="shared" si="1"/>
        <v>0</v>
      </c>
      <c r="R19" s="23">
        <f t="shared" si="2"/>
        <v>0</v>
      </c>
      <c r="S19" s="23">
        <f t="shared" si="3"/>
        <v>0</v>
      </c>
      <c r="T19" s="23">
        <f t="shared" si="4"/>
        <v>0</v>
      </c>
      <c r="V19" s="23">
        <f t="shared" si="5"/>
        <v>0</v>
      </c>
    </row>
    <row r="20" spans="1:22" x14ac:dyDescent="0.25">
      <c r="A20" s="18" t="s">
        <v>44</v>
      </c>
      <c r="B20" s="23">
        <v>0</v>
      </c>
      <c r="C20" s="23">
        <v>0</v>
      </c>
      <c r="D20" s="23">
        <v>0</v>
      </c>
      <c r="E20" s="23">
        <v>0</v>
      </c>
      <c r="F20" s="23">
        <v>0</v>
      </c>
      <c r="G20" s="23">
        <v>1974</v>
      </c>
      <c r="H20" s="23">
        <v>1975</v>
      </c>
      <c r="I20" s="23">
        <v>1975</v>
      </c>
      <c r="J20" s="23">
        <v>1974</v>
      </c>
      <c r="K20" s="23">
        <v>7898</v>
      </c>
      <c r="L20" s="23">
        <v>1975</v>
      </c>
      <c r="M20" s="23">
        <v>1974</v>
      </c>
      <c r="O20" s="23">
        <f t="shared" ref="O20:O40" si="6">SUM(B20:M20)</f>
        <v>19745</v>
      </c>
      <c r="Q20" s="23">
        <f t="shared" ref="Q20:Q39" si="7">SUM(B20:D20)</f>
        <v>0</v>
      </c>
      <c r="R20" s="23">
        <f t="shared" ref="R20:R39" si="8">SUM(E20:G20)</f>
        <v>1974</v>
      </c>
      <c r="S20" s="23">
        <f t="shared" ref="S20:S39" si="9">SUM(H20:J20)</f>
        <v>5924</v>
      </c>
      <c r="T20" s="23">
        <f t="shared" ref="T20:T39" si="10">SUM(K20:M20)</f>
        <v>11847</v>
      </c>
      <c r="V20" s="23">
        <f t="shared" ref="V20:V39" si="11">SUM(Q20:U20)</f>
        <v>19745</v>
      </c>
    </row>
    <row r="21" spans="1:22" x14ac:dyDescent="0.25">
      <c r="A21" s="18" t="s">
        <v>86</v>
      </c>
      <c r="B21" s="23">
        <v>0</v>
      </c>
      <c r="C21" s="23">
        <v>0</v>
      </c>
      <c r="D21" s="23">
        <v>0</v>
      </c>
      <c r="E21" s="23">
        <v>0</v>
      </c>
      <c r="F21" s="23">
        <v>0</v>
      </c>
      <c r="G21" s="23">
        <v>0</v>
      </c>
      <c r="H21" s="23">
        <v>0</v>
      </c>
      <c r="I21" s="23">
        <v>0</v>
      </c>
      <c r="J21" s="23">
        <v>0</v>
      </c>
      <c r="K21" s="23">
        <v>0</v>
      </c>
      <c r="L21" s="23">
        <v>0</v>
      </c>
      <c r="M21" s="23">
        <v>0</v>
      </c>
      <c r="O21" s="23">
        <f t="shared" si="6"/>
        <v>0</v>
      </c>
      <c r="Q21" s="23">
        <f t="shared" si="7"/>
        <v>0</v>
      </c>
      <c r="R21" s="23">
        <f t="shared" si="8"/>
        <v>0</v>
      </c>
      <c r="S21" s="23">
        <f t="shared" si="9"/>
        <v>0</v>
      </c>
      <c r="T21" s="23">
        <f t="shared" si="10"/>
        <v>0</v>
      </c>
      <c r="V21" s="23">
        <f t="shared" si="11"/>
        <v>0</v>
      </c>
    </row>
    <row r="22" spans="1:22" x14ac:dyDescent="0.25">
      <c r="A22" s="18" t="s">
        <v>87</v>
      </c>
      <c r="B22" s="23">
        <v>0</v>
      </c>
      <c r="C22" s="23">
        <v>0</v>
      </c>
      <c r="D22" s="23">
        <v>0</v>
      </c>
      <c r="E22" s="23">
        <v>0</v>
      </c>
      <c r="F22" s="23">
        <v>0</v>
      </c>
      <c r="G22" s="23">
        <v>0</v>
      </c>
      <c r="H22" s="23">
        <v>0</v>
      </c>
      <c r="I22" s="23">
        <v>0</v>
      </c>
      <c r="J22" s="23">
        <v>0</v>
      </c>
      <c r="K22" s="23">
        <v>0</v>
      </c>
      <c r="L22" s="23">
        <v>0</v>
      </c>
      <c r="M22" s="23">
        <v>0</v>
      </c>
      <c r="O22" s="23">
        <f t="shared" si="6"/>
        <v>0</v>
      </c>
      <c r="Q22" s="23">
        <f t="shared" si="7"/>
        <v>0</v>
      </c>
      <c r="R22" s="23">
        <f t="shared" si="8"/>
        <v>0</v>
      </c>
      <c r="S22" s="23">
        <f t="shared" si="9"/>
        <v>0</v>
      </c>
      <c r="T22" s="23">
        <f t="shared" si="10"/>
        <v>0</v>
      </c>
      <c r="V22" s="23">
        <f t="shared" si="11"/>
        <v>0</v>
      </c>
    </row>
    <row r="23" spans="1:22" x14ac:dyDescent="0.25">
      <c r="A23" s="18" t="s">
        <v>45</v>
      </c>
      <c r="B23" s="23">
        <v>0</v>
      </c>
      <c r="C23" s="23">
        <v>0</v>
      </c>
      <c r="D23" s="23">
        <v>0</v>
      </c>
      <c r="E23" s="23">
        <v>0</v>
      </c>
      <c r="F23" s="23">
        <v>0</v>
      </c>
      <c r="G23" s="23">
        <v>10626</v>
      </c>
      <c r="H23" s="23">
        <v>10626</v>
      </c>
      <c r="I23" s="23">
        <v>10626</v>
      </c>
      <c r="J23" s="23">
        <v>10626</v>
      </c>
      <c r="K23" s="23">
        <v>42504</v>
      </c>
      <c r="L23" s="23">
        <v>10626</v>
      </c>
      <c r="M23" s="23">
        <v>10626</v>
      </c>
      <c r="O23" s="23">
        <f t="shared" si="6"/>
        <v>106260</v>
      </c>
      <c r="Q23" s="23">
        <f t="shared" si="7"/>
        <v>0</v>
      </c>
      <c r="R23" s="23">
        <f t="shared" si="8"/>
        <v>10626</v>
      </c>
      <c r="S23" s="23">
        <f t="shared" si="9"/>
        <v>31878</v>
      </c>
      <c r="T23" s="23">
        <f t="shared" si="10"/>
        <v>63756</v>
      </c>
      <c r="V23" s="23">
        <f t="shared" si="11"/>
        <v>106260</v>
      </c>
    </row>
    <row r="24" spans="1:22" x14ac:dyDescent="0.25">
      <c r="A24" s="18" t="s">
        <v>88</v>
      </c>
      <c r="B24" s="23">
        <v>0</v>
      </c>
      <c r="C24" s="23">
        <v>0</v>
      </c>
      <c r="D24" s="23">
        <v>0</v>
      </c>
      <c r="E24" s="23">
        <v>0</v>
      </c>
      <c r="F24" s="23">
        <v>0</v>
      </c>
      <c r="G24" s="23">
        <v>0</v>
      </c>
      <c r="H24" s="23">
        <v>0</v>
      </c>
      <c r="I24" s="23">
        <v>0</v>
      </c>
      <c r="J24" s="23">
        <v>0</v>
      </c>
      <c r="K24" s="23">
        <v>0</v>
      </c>
      <c r="L24" s="23">
        <v>0</v>
      </c>
      <c r="M24" s="23">
        <v>0</v>
      </c>
      <c r="O24" s="23">
        <f t="shared" si="6"/>
        <v>0</v>
      </c>
      <c r="Q24" s="23">
        <f t="shared" si="7"/>
        <v>0</v>
      </c>
      <c r="R24" s="23">
        <f t="shared" si="8"/>
        <v>0</v>
      </c>
      <c r="S24" s="23">
        <f t="shared" si="9"/>
        <v>0</v>
      </c>
      <c r="T24" s="23">
        <f t="shared" si="10"/>
        <v>0</v>
      </c>
      <c r="V24" s="23">
        <f t="shared" si="11"/>
        <v>0</v>
      </c>
    </row>
    <row r="25" spans="1:22" x14ac:dyDescent="0.25">
      <c r="A25" s="18" t="s">
        <v>89</v>
      </c>
      <c r="B25" s="23">
        <v>0</v>
      </c>
      <c r="C25" s="23">
        <v>0</v>
      </c>
      <c r="D25" s="23">
        <v>0</v>
      </c>
      <c r="E25" s="23">
        <v>0</v>
      </c>
      <c r="F25" s="23">
        <v>0</v>
      </c>
      <c r="G25" s="23">
        <v>0</v>
      </c>
      <c r="H25" s="23">
        <v>0</v>
      </c>
      <c r="I25" s="23">
        <v>0</v>
      </c>
      <c r="J25" s="23">
        <v>0</v>
      </c>
      <c r="K25" s="23">
        <v>0</v>
      </c>
      <c r="L25" s="23">
        <v>0</v>
      </c>
      <c r="M25" s="23">
        <v>0</v>
      </c>
      <c r="O25" s="23">
        <f t="shared" si="6"/>
        <v>0</v>
      </c>
      <c r="Q25" s="23">
        <f t="shared" si="7"/>
        <v>0</v>
      </c>
      <c r="R25" s="23">
        <f t="shared" si="8"/>
        <v>0</v>
      </c>
      <c r="S25" s="23">
        <f t="shared" si="9"/>
        <v>0</v>
      </c>
      <c r="T25" s="23">
        <f t="shared" si="10"/>
        <v>0</v>
      </c>
      <c r="V25" s="23">
        <f t="shared" si="11"/>
        <v>0</v>
      </c>
    </row>
    <row r="26" spans="1:22" x14ac:dyDescent="0.25">
      <c r="A26" s="18" t="s">
        <v>90</v>
      </c>
      <c r="B26" s="23">
        <v>0</v>
      </c>
      <c r="C26" s="23">
        <v>0</v>
      </c>
      <c r="D26" s="23">
        <v>0</v>
      </c>
      <c r="E26" s="23">
        <v>0</v>
      </c>
      <c r="F26" s="23">
        <v>0</v>
      </c>
      <c r="G26" s="23">
        <v>0</v>
      </c>
      <c r="H26" s="23">
        <v>0</v>
      </c>
      <c r="I26" s="23">
        <v>0</v>
      </c>
      <c r="J26" s="23">
        <v>0</v>
      </c>
      <c r="K26" s="23">
        <v>0</v>
      </c>
      <c r="L26" s="23">
        <v>0</v>
      </c>
      <c r="M26" s="23">
        <v>0</v>
      </c>
      <c r="O26" s="23">
        <f t="shared" si="6"/>
        <v>0</v>
      </c>
      <c r="Q26" s="23">
        <f t="shared" si="7"/>
        <v>0</v>
      </c>
      <c r="R26" s="23">
        <f t="shared" si="8"/>
        <v>0</v>
      </c>
      <c r="S26" s="23">
        <f t="shared" si="9"/>
        <v>0</v>
      </c>
      <c r="T26" s="23">
        <f t="shared" si="10"/>
        <v>0</v>
      </c>
      <c r="V26" s="23">
        <f t="shared" si="11"/>
        <v>0</v>
      </c>
    </row>
    <row r="27" spans="1:22" x14ac:dyDescent="0.25">
      <c r="A27" s="18" t="s">
        <v>46</v>
      </c>
      <c r="B27" s="23">
        <v>0</v>
      </c>
      <c r="C27" s="23">
        <v>0</v>
      </c>
      <c r="D27" s="23">
        <v>0</v>
      </c>
      <c r="E27" s="23">
        <v>0</v>
      </c>
      <c r="F27" s="23">
        <v>0</v>
      </c>
      <c r="G27" s="23">
        <v>225</v>
      </c>
      <c r="H27" s="23">
        <v>224</v>
      </c>
      <c r="I27" s="23">
        <v>225</v>
      </c>
      <c r="J27" s="23">
        <v>225</v>
      </c>
      <c r="K27" s="23">
        <v>898</v>
      </c>
      <c r="L27" s="23">
        <v>225</v>
      </c>
      <c r="M27" s="23">
        <v>224</v>
      </c>
      <c r="O27" s="23">
        <f t="shared" si="6"/>
        <v>2246</v>
      </c>
      <c r="Q27" s="23">
        <f t="shared" si="7"/>
        <v>0</v>
      </c>
      <c r="R27" s="23">
        <f t="shared" si="8"/>
        <v>225</v>
      </c>
      <c r="S27" s="23">
        <f t="shared" si="9"/>
        <v>674</v>
      </c>
      <c r="T27" s="23">
        <f t="shared" si="10"/>
        <v>1347</v>
      </c>
      <c r="V27" s="23">
        <f t="shared" si="11"/>
        <v>2246</v>
      </c>
    </row>
    <row r="28" spans="1:22" x14ac:dyDescent="0.25">
      <c r="A28" s="18" t="s">
        <v>47</v>
      </c>
      <c r="B28" s="23">
        <v>0</v>
      </c>
      <c r="C28" s="23">
        <v>0</v>
      </c>
      <c r="D28" s="23">
        <v>0</v>
      </c>
      <c r="E28" s="23">
        <v>0</v>
      </c>
      <c r="F28" s="23">
        <v>0</v>
      </c>
      <c r="G28" s="23">
        <v>1193</v>
      </c>
      <c r="H28" s="23">
        <v>1193</v>
      </c>
      <c r="I28" s="23">
        <v>1192</v>
      </c>
      <c r="J28" s="23">
        <v>1193</v>
      </c>
      <c r="K28" s="23">
        <v>4772</v>
      </c>
      <c r="L28" s="23">
        <v>1193</v>
      </c>
      <c r="M28" s="23">
        <v>1193</v>
      </c>
      <c r="O28" s="23">
        <f t="shared" si="6"/>
        <v>11929</v>
      </c>
      <c r="Q28" s="23">
        <f t="shared" si="7"/>
        <v>0</v>
      </c>
      <c r="R28" s="23">
        <f t="shared" si="8"/>
        <v>1193</v>
      </c>
      <c r="S28" s="23">
        <f t="shared" si="9"/>
        <v>3578</v>
      </c>
      <c r="T28" s="23">
        <f t="shared" si="10"/>
        <v>7158</v>
      </c>
      <c r="V28" s="23">
        <f t="shared" si="11"/>
        <v>11929</v>
      </c>
    </row>
    <row r="29" spans="1:22" x14ac:dyDescent="0.25">
      <c r="A29" s="18" t="s">
        <v>91</v>
      </c>
      <c r="B29" s="23">
        <v>0</v>
      </c>
      <c r="C29" s="23">
        <v>0</v>
      </c>
      <c r="D29" s="23">
        <v>0</v>
      </c>
      <c r="E29" s="23">
        <v>0</v>
      </c>
      <c r="F29" s="23">
        <v>0</v>
      </c>
      <c r="G29" s="23">
        <v>0</v>
      </c>
      <c r="H29" s="23">
        <v>0</v>
      </c>
      <c r="I29" s="23">
        <v>0</v>
      </c>
      <c r="J29" s="23">
        <v>0</v>
      </c>
      <c r="K29" s="23">
        <v>0</v>
      </c>
      <c r="L29" s="23">
        <v>0</v>
      </c>
      <c r="M29" s="23">
        <v>0</v>
      </c>
      <c r="O29" s="23">
        <f t="shared" si="6"/>
        <v>0</v>
      </c>
      <c r="Q29" s="23">
        <f t="shared" si="7"/>
        <v>0</v>
      </c>
      <c r="R29" s="23">
        <f t="shared" si="8"/>
        <v>0</v>
      </c>
      <c r="S29" s="23">
        <f t="shared" si="9"/>
        <v>0</v>
      </c>
      <c r="T29" s="23">
        <f t="shared" si="10"/>
        <v>0</v>
      </c>
      <c r="V29" s="23">
        <f t="shared" si="11"/>
        <v>0</v>
      </c>
    </row>
    <row r="30" spans="1:22" x14ac:dyDescent="0.25">
      <c r="A30" s="18" t="s">
        <v>48</v>
      </c>
      <c r="B30" s="23">
        <v>0</v>
      </c>
      <c r="C30" s="23">
        <v>0</v>
      </c>
      <c r="D30" s="23">
        <v>0</v>
      </c>
      <c r="E30" s="23">
        <v>0</v>
      </c>
      <c r="F30" s="23">
        <v>0</v>
      </c>
      <c r="G30" s="23">
        <v>467</v>
      </c>
      <c r="H30" s="23">
        <v>467</v>
      </c>
      <c r="I30" s="23">
        <v>467</v>
      </c>
      <c r="J30" s="23">
        <v>466</v>
      </c>
      <c r="K30" s="23">
        <v>1867</v>
      </c>
      <c r="L30" s="23">
        <v>466</v>
      </c>
      <c r="M30" s="23">
        <v>467</v>
      </c>
      <c r="O30" s="23">
        <f t="shared" si="6"/>
        <v>4667</v>
      </c>
      <c r="Q30" s="23">
        <f t="shared" si="7"/>
        <v>0</v>
      </c>
      <c r="R30" s="23">
        <f t="shared" si="8"/>
        <v>467</v>
      </c>
      <c r="S30" s="23">
        <f t="shared" si="9"/>
        <v>1400</v>
      </c>
      <c r="T30" s="23">
        <f t="shared" si="10"/>
        <v>2800</v>
      </c>
      <c r="V30" s="23">
        <f t="shared" si="11"/>
        <v>4667</v>
      </c>
    </row>
    <row r="31" spans="1:22" x14ac:dyDescent="0.25">
      <c r="A31" s="18" t="s">
        <v>49</v>
      </c>
      <c r="B31" s="23">
        <v>0</v>
      </c>
      <c r="C31" s="23">
        <v>0</v>
      </c>
      <c r="D31" s="23">
        <v>0</v>
      </c>
      <c r="E31" s="23">
        <v>0</v>
      </c>
      <c r="F31" s="23">
        <v>0</v>
      </c>
      <c r="G31" s="23">
        <v>1379</v>
      </c>
      <c r="H31" s="23">
        <v>1379</v>
      </c>
      <c r="I31" s="23">
        <v>1379</v>
      </c>
      <c r="J31" s="23">
        <v>1379</v>
      </c>
      <c r="K31" s="23">
        <v>1380</v>
      </c>
      <c r="L31" s="23">
        <v>1379</v>
      </c>
      <c r="M31" s="23">
        <v>1379</v>
      </c>
      <c r="O31" s="23">
        <f t="shared" si="6"/>
        <v>9654</v>
      </c>
      <c r="Q31" s="23">
        <f t="shared" si="7"/>
        <v>0</v>
      </c>
      <c r="R31" s="23">
        <f t="shared" si="8"/>
        <v>1379</v>
      </c>
      <c r="S31" s="23">
        <f t="shared" si="9"/>
        <v>4137</v>
      </c>
      <c r="T31" s="23">
        <f t="shared" si="10"/>
        <v>4138</v>
      </c>
      <c r="V31" s="23">
        <f t="shared" si="11"/>
        <v>9654</v>
      </c>
    </row>
    <row r="32" spans="1:22" x14ac:dyDescent="0.25">
      <c r="A32" s="18" t="s">
        <v>50</v>
      </c>
      <c r="B32" s="23">
        <v>0</v>
      </c>
      <c r="C32" s="23">
        <v>0</v>
      </c>
      <c r="D32" s="23">
        <v>0</v>
      </c>
      <c r="E32" s="23">
        <v>0</v>
      </c>
      <c r="F32" s="23">
        <v>0</v>
      </c>
      <c r="G32" s="23">
        <f>118140/7</f>
        <v>16877.142857142859</v>
      </c>
      <c r="H32" s="23">
        <f t="shared" ref="H32:M32" si="12">118140/7</f>
        <v>16877.142857142859</v>
      </c>
      <c r="I32" s="23">
        <f t="shared" si="12"/>
        <v>16877.142857142859</v>
      </c>
      <c r="J32" s="23">
        <f t="shared" si="12"/>
        <v>16877.142857142859</v>
      </c>
      <c r="K32" s="23">
        <f t="shared" si="12"/>
        <v>16877.142857142859</v>
      </c>
      <c r="L32" s="23">
        <f t="shared" si="12"/>
        <v>16877.142857142859</v>
      </c>
      <c r="M32" s="23">
        <f t="shared" si="12"/>
        <v>16877.142857142859</v>
      </c>
      <c r="O32" s="23">
        <f t="shared" si="6"/>
        <v>118140</v>
      </c>
      <c r="Q32" s="23">
        <f t="shared" si="7"/>
        <v>0</v>
      </c>
      <c r="R32" s="23">
        <f t="shared" si="8"/>
        <v>16877.142857142859</v>
      </c>
      <c r="S32" s="23">
        <f t="shared" si="9"/>
        <v>50631.42857142858</v>
      </c>
      <c r="T32" s="23">
        <f t="shared" si="10"/>
        <v>50631.42857142858</v>
      </c>
      <c r="V32" s="23">
        <f t="shared" si="11"/>
        <v>118140.00000000001</v>
      </c>
    </row>
    <row r="33" spans="1:22" x14ac:dyDescent="0.25">
      <c r="A33" s="18" t="s">
        <v>43</v>
      </c>
      <c r="B33" s="23">
        <v>0</v>
      </c>
      <c r="C33" s="23">
        <v>0</v>
      </c>
      <c r="D33" s="23">
        <v>0</v>
      </c>
      <c r="E33" s="23">
        <v>0</v>
      </c>
      <c r="F33" s="23">
        <v>0</v>
      </c>
      <c r="G33" s="23">
        <v>84250</v>
      </c>
      <c r="H33" s="23">
        <v>84250</v>
      </c>
      <c r="I33" s="23">
        <v>84250</v>
      </c>
      <c r="J33" s="23">
        <v>84250</v>
      </c>
      <c r="K33" s="23">
        <v>84250</v>
      </c>
      <c r="L33" s="23">
        <v>84250</v>
      </c>
      <c r="M33" s="23">
        <v>84250</v>
      </c>
      <c r="O33" s="23">
        <f t="shared" si="6"/>
        <v>589750</v>
      </c>
      <c r="Q33" s="23">
        <f t="shared" si="7"/>
        <v>0</v>
      </c>
      <c r="R33" s="23">
        <f t="shared" si="8"/>
        <v>84250</v>
      </c>
      <c r="S33" s="23">
        <f t="shared" si="9"/>
        <v>252750</v>
      </c>
      <c r="T33" s="23">
        <f t="shared" si="10"/>
        <v>252750</v>
      </c>
      <c r="V33" s="23">
        <f t="shared" si="11"/>
        <v>589750</v>
      </c>
    </row>
    <row r="34" spans="1:22" x14ac:dyDescent="0.25">
      <c r="A34" s="18" t="s">
        <v>51</v>
      </c>
      <c r="B34" s="23">
        <v>0</v>
      </c>
      <c r="C34" s="23">
        <v>0</v>
      </c>
      <c r="D34" s="23">
        <v>0</v>
      </c>
      <c r="E34" s="23">
        <v>0</v>
      </c>
      <c r="F34" s="23">
        <v>0</v>
      </c>
      <c r="G34" s="23">
        <v>2222</v>
      </c>
      <c r="H34" s="23">
        <v>2221</v>
      </c>
      <c r="I34" s="23">
        <v>2221</v>
      </c>
      <c r="J34" s="23">
        <v>2222</v>
      </c>
      <c r="K34" s="23">
        <v>2221</v>
      </c>
      <c r="L34" s="23">
        <v>2221</v>
      </c>
      <c r="M34" s="23">
        <v>2222</v>
      </c>
      <c r="O34" s="23">
        <f t="shared" si="6"/>
        <v>15550</v>
      </c>
      <c r="Q34" s="23">
        <f t="shared" si="7"/>
        <v>0</v>
      </c>
      <c r="R34" s="23">
        <f t="shared" si="8"/>
        <v>2222</v>
      </c>
      <c r="S34" s="23">
        <f t="shared" si="9"/>
        <v>6664</v>
      </c>
      <c r="T34" s="23">
        <f t="shared" si="10"/>
        <v>6664</v>
      </c>
      <c r="V34" s="23">
        <f t="shared" si="11"/>
        <v>15550</v>
      </c>
    </row>
    <row r="35" spans="1:22" x14ac:dyDescent="0.25">
      <c r="A35" s="18" t="s">
        <v>2</v>
      </c>
      <c r="B35" s="23">
        <v>0</v>
      </c>
      <c r="C35" s="23">
        <v>0</v>
      </c>
      <c r="D35" s="23">
        <v>0</v>
      </c>
      <c r="E35" s="23">
        <v>0</v>
      </c>
      <c r="F35" s="23">
        <v>0</v>
      </c>
      <c r="G35" s="23">
        <f>1220+13335</f>
        <v>14555</v>
      </c>
      <c r="H35" s="23">
        <f t="shared" ref="H35:M35" si="13">1220+13335</f>
        <v>14555</v>
      </c>
      <c r="I35" s="23">
        <f t="shared" si="13"/>
        <v>14555</v>
      </c>
      <c r="J35" s="23">
        <f t="shared" si="13"/>
        <v>14555</v>
      </c>
      <c r="K35" s="23">
        <f t="shared" si="13"/>
        <v>14555</v>
      </c>
      <c r="L35" s="23">
        <f t="shared" si="13"/>
        <v>14555</v>
      </c>
      <c r="M35" s="23">
        <f t="shared" si="13"/>
        <v>14555</v>
      </c>
      <c r="O35" s="23">
        <f t="shared" si="6"/>
        <v>101885</v>
      </c>
      <c r="Q35" s="23">
        <f t="shared" si="7"/>
        <v>0</v>
      </c>
      <c r="R35" s="23">
        <f t="shared" si="8"/>
        <v>14555</v>
      </c>
      <c r="S35" s="23">
        <f t="shared" si="9"/>
        <v>43665</v>
      </c>
      <c r="T35" s="23">
        <f t="shared" si="10"/>
        <v>43665</v>
      </c>
      <c r="V35" s="23">
        <f t="shared" si="11"/>
        <v>101885</v>
      </c>
    </row>
    <row r="36" spans="1:22" x14ac:dyDescent="0.25">
      <c r="A36" s="18" t="s">
        <v>92</v>
      </c>
      <c r="B36" s="23">
        <v>0</v>
      </c>
      <c r="C36" s="23">
        <v>0</v>
      </c>
      <c r="D36" s="23">
        <v>0</v>
      </c>
      <c r="E36" s="23">
        <v>0</v>
      </c>
      <c r="F36" s="23">
        <v>0</v>
      </c>
      <c r="G36" s="23">
        <v>0</v>
      </c>
      <c r="H36" s="23">
        <v>0</v>
      </c>
      <c r="I36" s="23">
        <v>0</v>
      </c>
      <c r="J36" s="23">
        <v>0</v>
      </c>
      <c r="K36" s="23">
        <v>0</v>
      </c>
      <c r="L36" s="23">
        <v>0</v>
      </c>
      <c r="M36" s="23">
        <v>0</v>
      </c>
      <c r="O36" s="23">
        <f t="shared" si="6"/>
        <v>0</v>
      </c>
      <c r="Q36" s="23">
        <f t="shared" si="7"/>
        <v>0</v>
      </c>
      <c r="R36" s="23">
        <f t="shared" si="8"/>
        <v>0</v>
      </c>
      <c r="S36" s="23">
        <f t="shared" si="9"/>
        <v>0</v>
      </c>
      <c r="T36" s="23">
        <f t="shared" si="10"/>
        <v>0</v>
      </c>
      <c r="V36" s="23">
        <f t="shared" si="11"/>
        <v>0</v>
      </c>
    </row>
    <row r="37" spans="1:22" x14ac:dyDescent="0.25">
      <c r="A37" s="18" t="s">
        <v>52</v>
      </c>
      <c r="B37" s="23">
        <v>0</v>
      </c>
      <c r="C37" s="23">
        <v>0</v>
      </c>
      <c r="D37" s="23">
        <v>0</v>
      </c>
      <c r="E37" s="23">
        <v>0</v>
      </c>
      <c r="F37" s="23">
        <v>0</v>
      </c>
      <c r="G37" s="23">
        <v>43</v>
      </c>
      <c r="H37" s="23">
        <v>44</v>
      </c>
      <c r="I37" s="23">
        <v>44</v>
      </c>
      <c r="J37" s="23">
        <v>44</v>
      </c>
      <c r="K37" s="23">
        <v>175</v>
      </c>
      <c r="L37" s="23">
        <v>44</v>
      </c>
      <c r="M37" s="23">
        <v>44</v>
      </c>
      <c r="O37" s="23">
        <f t="shared" si="6"/>
        <v>438</v>
      </c>
      <c r="Q37" s="23">
        <f t="shared" si="7"/>
        <v>0</v>
      </c>
      <c r="R37" s="23">
        <f t="shared" si="8"/>
        <v>43</v>
      </c>
      <c r="S37" s="23">
        <f t="shared" si="9"/>
        <v>132</v>
      </c>
      <c r="T37" s="23">
        <f t="shared" si="10"/>
        <v>263</v>
      </c>
      <c r="V37" s="23">
        <f t="shared" si="11"/>
        <v>438</v>
      </c>
    </row>
    <row r="38" spans="1:22" x14ac:dyDescent="0.25">
      <c r="A38" s="18" t="s">
        <v>53</v>
      </c>
      <c r="B38" s="23">
        <v>0</v>
      </c>
      <c r="C38" s="23">
        <v>0</v>
      </c>
      <c r="D38" s="23">
        <v>0</v>
      </c>
      <c r="E38" s="23">
        <v>0</v>
      </c>
      <c r="F38" s="23">
        <v>0</v>
      </c>
      <c r="G38" s="23">
        <v>15400</v>
      </c>
      <c r="H38" s="23">
        <v>15400</v>
      </c>
      <c r="I38" s="23">
        <v>15400</v>
      </c>
      <c r="J38" s="23">
        <v>15400</v>
      </c>
      <c r="K38" s="23">
        <v>61600</v>
      </c>
      <c r="L38" s="23">
        <v>15400</v>
      </c>
      <c r="M38" s="23">
        <v>15400</v>
      </c>
      <c r="O38" s="23">
        <f t="shared" si="6"/>
        <v>154000</v>
      </c>
      <c r="Q38" s="23">
        <f t="shared" si="7"/>
        <v>0</v>
      </c>
      <c r="R38" s="23">
        <f t="shared" si="8"/>
        <v>15400</v>
      </c>
      <c r="S38" s="23">
        <f t="shared" si="9"/>
        <v>46200</v>
      </c>
      <c r="T38" s="23">
        <f t="shared" si="10"/>
        <v>92400</v>
      </c>
      <c r="V38" s="23">
        <f t="shared" si="11"/>
        <v>154000</v>
      </c>
    </row>
    <row r="39" spans="1:22" x14ac:dyDescent="0.25">
      <c r="A39" s="18" t="s">
        <v>95</v>
      </c>
      <c r="B39" s="23">
        <v>0</v>
      </c>
      <c r="C39" s="23">
        <v>0</v>
      </c>
      <c r="D39" s="23">
        <v>0</v>
      </c>
      <c r="E39" s="23">
        <v>0</v>
      </c>
      <c r="F39" s="23">
        <v>0</v>
      </c>
      <c r="G39" s="23">
        <v>0</v>
      </c>
      <c r="H39" s="23">
        <v>0</v>
      </c>
      <c r="I39" s="23">
        <v>0</v>
      </c>
      <c r="J39" s="23">
        <v>0</v>
      </c>
      <c r="K39" s="23">
        <v>0</v>
      </c>
      <c r="L39" s="23">
        <v>0</v>
      </c>
      <c r="M39" s="23">
        <v>0</v>
      </c>
      <c r="O39" s="23">
        <f t="shared" si="6"/>
        <v>0</v>
      </c>
      <c r="Q39" s="23">
        <f t="shared" si="7"/>
        <v>0</v>
      </c>
      <c r="R39" s="23">
        <f t="shared" si="8"/>
        <v>0</v>
      </c>
      <c r="S39" s="23">
        <f t="shared" si="9"/>
        <v>0</v>
      </c>
      <c r="T39" s="23">
        <f t="shared" si="10"/>
        <v>0</v>
      </c>
      <c r="V39" s="23">
        <f t="shared" si="11"/>
        <v>0</v>
      </c>
    </row>
    <row r="40" spans="1:22" x14ac:dyDescent="0.25">
      <c r="A40" s="18" t="s">
        <v>54</v>
      </c>
      <c r="B40" s="23">
        <v>0</v>
      </c>
      <c r="C40" s="23">
        <v>0</v>
      </c>
      <c r="D40" s="23">
        <v>0</v>
      </c>
      <c r="E40" s="23">
        <v>0</v>
      </c>
      <c r="F40" s="23">
        <v>0</v>
      </c>
      <c r="G40" s="23">
        <v>1458</v>
      </c>
      <c r="H40" s="23">
        <v>1458</v>
      </c>
      <c r="I40" s="23">
        <v>1458</v>
      </c>
      <c r="J40" s="23">
        <v>1458</v>
      </c>
      <c r="K40" s="23">
        <v>1458</v>
      </c>
      <c r="L40" s="23">
        <v>1458</v>
      </c>
      <c r="M40" s="23">
        <v>1459</v>
      </c>
      <c r="O40" s="23">
        <f t="shared" si="6"/>
        <v>10207</v>
      </c>
      <c r="Q40" s="23">
        <f>SUM(B40:D40)</f>
        <v>0</v>
      </c>
      <c r="R40" s="23">
        <f>SUM(E40:G40)</f>
        <v>1458</v>
      </c>
      <c r="S40" s="23">
        <f>SUM(H40:J40)</f>
        <v>4374</v>
      </c>
      <c r="T40" s="23">
        <f>SUM(K40:M40)</f>
        <v>4375</v>
      </c>
      <c r="V40" s="23">
        <f>SUM(Q40:U40)</f>
        <v>10207</v>
      </c>
    </row>
    <row r="41" spans="1:22" x14ac:dyDescent="0.25">
      <c r="A41" s="18"/>
      <c r="Q41" s="23">
        <f>SUM(B41:D41)</f>
        <v>0</v>
      </c>
      <c r="R41" s="23">
        <f>SUM(E41:G41)</f>
        <v>0</v>
      </c>
      <c r="S41" s="23">
        <f>SUM(H41:J41)</f>
        <v>0</v>
      </c>
      <c r="T41" s="23">
        <f>SUM(K41:M41)</f>
        <v>0</v>
      </c>
      <c r="V41" s="23">
        <f>SUM(Q41:U41)</f>
        <v>0</v>
      </c>
    </row>
    <row r="42" spans="1:22" x14ac:dyDescent="0.25">
      <c r="A42" s="19" t="s">
        <v>28</v>
      </c>
      <c r="B42" s="27">
        <f t="shared" ref="B42:M42" si="14">SUM(B13:B41)</f>
        <v>0</v>
      </c>
      <c r="C42" s="27">
        <f t="shared" si="14"/>
        <v>0</v>
      </c>
      <c r="D42" s="27">
        <f t="shared" si="14"/>
        <v>0</v>
      </c>
      <c r="E42" s="27">
        <f t="shared" si="14"/>
        <v>0</v>
      </c>
      <c r="F42" s="27">
        <f t="shared" si="14"/>
        <v>0</v>
      </c>
      <c r="G42" s="27">
        <f t="shared" si="14"/>
        <v>150669.14285714284</v>
      </c>
      <c r="H42" s="27">
        <f t="shared" si="14"/>
        <v>150669.14285714284</v>
      </c>
      <c r="I42" s="27">
        <f t="shared" si="14"/>
        <v>150669.14285714284</v>
      </c>
      <c r="J42" s="27">
        <f t="shared" si="14"/>
        <v>150669.14285714284</v>
      </c>
      <c r="K42" s="27">
        <f t="shared" si="14"/>
        <v>240455.14285714284</v>
      </c>
      <c r="L42" s="27">
        <f t="shared" si="14"/>
        <v>150669.14285714284</v>
      </c>
      <c r="M42" s="27">
        <f t="shared" si="14"/>
        <v>150670.14285714284</v>
      </c>
      <c r="O42" s="27">
        <f>SUM(O13:O41)</f>
        <v>1144471</v>
      </c>
      <c r="Q42" s="27">
        <f>SUM(B42:D42)</f>
        <v>0</v>
      </c>
      <c r="R42" s="27">
        <f>SUM(E42:G42)</f>
        <v>150669.14285714284</v>
      </c>
      <c r="S42" s="27">
        <f>SUM(H42:J42)</f>
        <v>452007.42857142852</v>
      </c>
      <c r="T42" s="27">
        <f>SUM(K42:M42)</f>
        <v>541794.42857142852</v>
      </c>
      <c r="V42" s="27">
        <f>SUM(Q42:U42)</f>
        <v>1144471</v>
      </c>
    </row>
    <row r="43" spans="1:22" x14ac:dyDescent="0.25">
      <c r="A43" s="19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O43" s="26"/>
      <c r="Q43" s="26"/>
      <c r="R43" s="26"/>
      <c r="S43" s="26"/>
      <c r="T43" s="26"/>
      <c r="V43" s="26"/>
    </row>
    <row r="44" spans="1:22" x14ac:dyDescent="0.25">
      <c r="A44" s="17" t="s">
        <v>29</v>
      </c>
      <c r="B44" s="25">
        <v>0</v>
      </c>
      <c r="C44" s="25">
        <v>0</v>
      </c>
      <c r="D44" s="25">
        <v>0</v>
      </c>
      <c r="E44" s="25">
        <v>0</v>
      </c>
      <c r="F44" s="25">
        <v>0</v>
      </c>
      <c r="G44" s="25">
        <f t="shared" ref="G44:N44" si="15">200000/7</f>
        <v>28571.428571428572</v>
      </c>
      <c r="H44" s="25">
        <f t="shared" si="15"/>
        <v>28571.428571428572</v>
      </c>
      <c r="I44" s="25">
        <f t="shared" si="15"/>
        <v>28571.428571428572</v>
      </c>
      <c r="J44" s="25">
        <f t="shared" si="15"/>
        <v>28571.428571428572</v>
      </c>
      <c r="K44" s="25">
        <f t="shared" si="15"/>
        <v>28571.428571428572</v>
      </c>
      <c r="L44" s="25">
        <f t="shared" si="15"/>
        <v>28571.428571428572</v>
      </c>
      <c r="M44" s="25">
        <f t="shared" si="15"/>
        <v>28571.428571428572</v>
      </c>
      <c r="N44" s="25">
        <f t="shared" si="15"/>
        <v>28571.428571428572</v>
      </c>
      <c r="O44" s="25">
        <f>SUM(B44:M44)</f>
        <v>200000.00000000003</v>
      </c>
      <c r="Q44" s="25">
        <f>SUM(B44:D44)</f>
        <v>0</v>
      </c>
      <c r="R44" s="25">
        <f>SUM(E44:G44)</f>
        <v>28571.428571428572</v>
      </c>
      <c r="S44" s="25">
        <f>SUM(H44:J44)</f>
        <v>85714.28571428571</v>
      </c>
      <c r="T44" s="25">
        <f>SUM(K44:M44)</f>
        <v>85714.28571428571</v>
      </c>
      <c r="V44" s="25">
        <f>SUM(Q44:U44)</f>
        <v>200000</v>
      </c>
    </row>
    <row r="45" spans="1:22" x14ac:dyDescent="0.25">
      <c r="A45" s="17"/>
    </row>
    <row r="46" spans="1:22" x14ac:dyDescent="0.25">
      <c r="A46" s="17" t="s">
        <v>30</v>
      </c>
      <c r="B46" s="25">
        <v>0</v>
      </c>
      <c r="C46" s="25">
        <v>0</v>
      </c>
      <c r="D46" s="25">
        <v>0</v>
      </c>
      <c r="E46" s="25">
        <v>0</v>
      </c>
      <c r="F46" s="25">
        <v>0</v>
      </c>
      <c r="G46" s="25">
        <v>85715</v>
      </c>
      <c r="H46" s="25">
        <v>85714</v>
      </c>
      <c r="I46" s="25">
        <v>85714</v>
      </c>
      <c r="J46" s="25">
        <v>85715</v>
      </c>
      <c r="K46" s="25">
        <v>85714</v>
      </c>
      <c r="L46" s="25">
        <v>85714</v>
      </c>
      <c r="M46" s="25">
        <v>85714</v>
      </c>
      <c r="O46" s="25">
        <f>SUM(B46:M46)</f>
        <v>600000</v>
      </c>
      <c r="Q46" s="25">
        <f>SUM(B46:D46)</f>
        <v>0</v>
      </c>
      <c r="R46" s="25">
        <f>SUM(E46:G46)</f>
        <v>85715</v>
      </c>
      <c r="S46" s="25">
        <f>SUM(H46:J46)</f>
        <v>257143</v>
      </c>
      <c r="T46" s="25">
        <f>SUM(K46:M46)</f>
        <v>257142</v>
      </c>
      <c r="V46" s="25">
        <f>SUM(Q46:U46)</f>
        <v>600000</v>
      </c>
    </row>
    <row r="47" spans="1:22" x14ac:dyDescent="0.25">
      <c r="A47" s="17"/>
    </row>
    <row r="48" spans="1:22" ht="13.8" thickBot="1" x14ac:dyDescent="0.3">
      <c r="A48" s="4" t="s">
        <v>16</v>
      </c>
      <c r="B48" s="24">
        <f t="shared" ref="B48:M48" si="16">+B42+B44+B46</f>
        <v>0</v>
      </c>
      <c r="C48" s="24">
        <f t="shared" si="16"/>
        <v>0</v>
      </c>
      <c r="D48" s="24">
        <f t="shared" si="16"/>
        <v>0</v>
      </c>
      <c r="E48" s="24">
        <f t="shared" si="16"/>
        <v>0</v>
      </c>
      <c r="F48" s="24">
        <f t="shared" si="16"/>
        <v>0</v>
      </c>
      <c r="G48" s="24">
        <f t="shared" si="16"/>
        <v>264955.57142857142</v>
      </c>
      <c r="H48" s="24">
        <f t="shared" si="16"/>
        <v>264954.57142857142</v>
      </c>
      <c r="I48" s="24">
        <f t="shared" si="16"/>
        <v>264954.57142857142</v>
      </c>
      <c r="J48" s="24">
        <f t="shared" si="16"/>
        <v>264955.57142857142</v>
      </c>
      <c r="K48" s="24">
        <f t="shared" si="16"/>
        <v>354740.57142857142</v>
      </c>
      <c r="L48" s="24">
        <f t="shared" si="16"/>
        <v>264954.57142857142</v>
      </c>
      <c r="M48" s="24">
        <f t="shared" si="16"/>
        <v>264955.57142857142</v>
      </c>
      <c r="O48" s="24">
        <f>+O42+O44+O46</f>
        <v>1944471</v>
      </c>
      <c r="Q48" s="24">
        <f>SUM(B48:D48)</f>
        <v>0</v>
      </c>
      <c r="R48" s="24">
        <f>SUM(E48:G48)</f>
        <v>264955.57142857142</v>
      </c>
      <c r="S48" s="24">
        <f>SUM(H48:J48)</f>
        <v>794864.71428571432</v>
      </c>
      <c r="T48" s="24">
        <f>SUM(K48:M48)</f>
        <v>884650.71428571432</v>
      </c>
      <c r="V48" s="24">
        <f>SUM(Q48:U48)</f>
        <v>1944471</v>
      </c>
    </row>
    <row r="49" spans="1:22" x14ac:dyDescent="0.25">
      <c r="A49" s="1"/>
    </row>
    <row r="50" spans="1:22" x14ac:dyDescent="0.25">
      <c r="A50" s="1" t="s">
        <v>11</v>
      </c>
    </row>
    <row r="51" spans="1:22" x14ac:dyDescent="0.25">
      <c r="A51" s="3" t="s">
        <v>0</v>
      </c>
      <c r="B51" s="23">
        <v>0</v>
      </c>
      <c r="C51" s="23">
        <v>0</v>
      </c>
      <c r="D51" s="23">
        <v>0</v>
      </c>
      <c r="E51" s="23">
        <v>0</v>
      </c>
      <c r="F51" s="23">
        <v>0</v>
      </c>
      <c r="G51" s="23">
        <f>272950/12-6837</f>
        <v>15908.833333333332</v>
      </c>
      <c r="H51" s="23">
        <f t="shared" ref="H51:M51" si="17">272950/12-6837</f>
        <v>15908.833333333332</v>
      </c>
      <c r="I51" s="23">
        <f t="shared" si="17"/>
        <v>15908.833333333332</v>
      </c>
      <c r="J51" s="23">
        <f t="shared" si="17"/>
        <v>15908.833333333332</v>
      </c>
      <c r="K51" s="23">
        <f t="shared" si="17"/>
        <v>15908.833333333332</v>
      </c>
      <c r="L51" s="23">
        <f>272950/12-6836</f>
        <v>15909.833333333332</v>
      </c>
      <c r="M51" s="23">
        <f t="shared" si="17"/>
        <v>15908.833333333332</v>
      </c>
      <c r="O51" s="23">
        <f t="shared" ref="O51:O57" si="18">SUM(B51:M51)</f>
        <v>111362.83333333331</v>
      </c>
      <c r="Q51" s="23">
        <f t="shared" ref="Q51:Q58" si="19">SUM(B51:D51)</f>
        <v>0</v>
      </c>
      <c r="R51" s="23">
        <f t="shared" ref="R51:R58" si="20">SUM(E51:G51)</f>
        <v>15908.833333333332</v>
      </c>
      <c r="S51" s="23">
        <f t="shared" ref="S51:S58" si="21">SUM(H51:J51)</f>
        <v>47726.5</v>
      </c>
      <c r="T51" s="23">
        <f t="shared" ref="T51:T58" si="22">SUM(K51:M51)</f>
        <v>47727.5</v>
      </c>
      <c r="V51" s="23">
        <f t="shared" ref="V51:V58" si="23">SUM(Q51:U51)</f>
        <v>111362.83333333333</v>
      </c>
    </row>
    <row r="52" spans="1:22" x14ac:dyDescent="0.25">
      <c r="A52" s="3" t="s">
        <v>1</v>
      </c>
      <c r="B52" s="23">
        <v>0</v>
      </c>
      <c r="C52" s="23">
        <v>0</v>
      </c>
      <c r="D52" s="23">
        <v>0</v>
      </c>
      <c r="E52" s="23">
        <v>0</v>
      </c>
      <c r="F52" s="23">
        <v>0</v>
      </c>
      <c r="G52" s="23">
        <v>14520</v>
      </c>
      <c r="H52" s="23">
        <v>14520</v>
      </c>
      <c r="I52" s="23">
        <v>14520</v>
      </c>
      <c r="J52" s="23">
        <v>14520</v>
      </c>
      <c r="K52" s="23">
        <v>14520</v>
      </c>
      <c r="L52" s="23">
        <v>14520</v>
      </c>
      <c r="M52" s="23">
        <v>14517</v>
      </c>
      <c r="O52" s="23">
        <f t="shared" si="18"/>
        <v>101637</v>
      </c>
      <c r="Q52" s="23">
        <f t="shared" si="19"/>
        <v>0</v>
      </c>
      <c r="R52" s="23">
        <f t="shared" si="20"/>
        <v>14520</v>
      </c>
      <c r="S52" s="23">
        <f t="shared" si="21"/>
        <v>43560</v>
      </c>
      <c r="T52" s="23">
        <f t="shared" si="22"/>
        <v>43557</v>
      </c>
      <c r="V52" s="23">
        <f t="shared" si="23"/>
        <v>101637</v>
      </c>
    </row>
    <row r="53" spans="1:22" x14ac:dyDescent="0.25">
      <c r="A53" s="3" t="s">
        <v>3</v>
      </c>
      <c r="B53" s="23">
        <v>0</v>
      </c>
      <c r="C53" s="23">
        <v>0</v>
      </c>
      <c r="D53" s="23">
        <v>0</v>
      </c>
      <c r="E53" s="23">
        <v>0</v>
      </c>
      <c r="F53" s="23">
        <v>0</v>
      </c>
      <c r="G53" s="23">
        <f>84460/12</f>
        <v>7038.333333333333</v>
      </c>
      <c r="H53" s="23">
        <f t="shared" ref="H53:M53" si="24">84460/12</f>
        <v>7038.333333333333</v>
      </c>
      <c r="I53" s="23">
        <f t="shared" si="24"/>
        <v>7038.333333333333</v>
      </c>
      <c r="J53" s="23">
        <f t="shared" si="24"/>
        <v>7038.333333333333</v>
      </c>
      <c r="K53" s="23">
        <f t="shared" si="24"/>
        <v>7038.333333333333</v>
      </c>
      <c r="L53" s="23">
        <f t="shared" si="24"/>
        <v>7038.333333333333</v>
      </c>
      <c r="M53" s="23">
        <f t="shared" si="24"/>
        <v>7038.333333333333</v>
      </c>
      <c r="O53" s="23">
        <f t="shared" si="18"/>
        <v>49268.333333333336</v>
      </c>
      <c r="Q53" s="23">
        <f t="shared" si="19"/>
        <v>0</v>
      </c>
      <c r="R53" s="23">
        <f t="shared" si="20"/>
        <v>7038.333333333333</v>
      </c>
      <c r="S53" s="23">
        <f t="shared" si="21"/>
        <v>21115</v>
      </c>
      <c r="T53" s="23">
        <f t="shared" si="22"/>
        <v>21115</v>
      </c>
      <c r="V53" s="23">
        <f t="shared" si="23"/>
        <v>49268.333333333328</v>
      </c>
    </row>
    <row r="54" spans="1:22" x14ac:dyDescent="0.25">
      <c r="A54" s="3" t="s">
        <v>4</v>
      </c>
      <c r="B54" s="23">
        <v>0</v>
      </c>
      <c r="C54" s="23">
        <v>0</v>
      </c>
      <c r="D54" s="23">
        <v>0</v>
      </c>
      <c r="E54" s="23">
        <v>0</v>
      </c>
      <c r="F54" s="23">
        <v>0</v>
      </c>
      <c r="G54" s="23">
        <v>2575</v>
      </c>
      <c r="H54" s="23">
        <v>2575</v>
      </c>
      <c r="I54" s="23">
        <v>2575</v>
      </c>
      <c r="J54" s="23">
        <v>2575</v>
      </c>
      <c r="K54" s="23">
        <v>2575</v>
      </c>
      <c r="L54" s="23">
        <v>2575</v>
      </c>
      <c r="M54" s="23">
        <v>2575</v>
      </c>
      <c r="O54" s="23">
        <f t="shared" si="18"/>
        <v>18025</v>
      </c>
      <c r="Q54" s="23">
        <f t="shared" si="19"/>
        <v>0</v>
      </c>
      <c r="R54" s="23">
        <f t="shared" si="20"/>
        <v>2575</v>
      </c>
      <c r="S54" s="23">
        <f t="shared" si="21"/>
        <v>7725</v>
      </c>
      <c r="T54" s="23">
        <f t="shared" si="22"/>
        <v>7725</v>
      </c>
      <c r="V54" s="23">
        <f t="shared" si="23"/>
        <v>18025</v>
      </c>
    </row>
    <row r="55" spans="1:22" x14ac:dyDescent="0.25">
      <c r="A55" s="3" t="s">
        <v>5</v>
      </c>
      <c r="B55" s="23">
        <v>0</v>
      </c>
      <c r="C55" s="23">
        <v>0</v>
      </c>
      <c r="D55" s="23">
        <v>0</v>
      </c>
      <c r="E55" s="23">
        <v>0</v>
      </c>
      <c r="F55" s="23">
        <v>0</v>
      </c>
      <c r="G55" s="23">
        <v>0</v>
      </c>
      <c r="H55" s="23">
        <v>0</v>
      </c>
      <c r="I55" s="23">
        <v>0</v>
      </c>
      <c r="J55" s="23">
        <v>0</v>
      </c>
      <c r="K55" s="23">
        <v>0</v>
      </c>
      <c r="L55" s="23">
        <v>0</v>
      </c>
      <c r="M55" s="31">
        <v>0</v>
      </c>
      <c r="O55" s="23">
        <f t="shared" si="18"/>
        <v>0</v>
      </c>
      <c r="Q55" s="23">
        <f t="shared" si="19"/>
        <v>0</v>
      </c>
      <c r="R55" s="23">
        <f t="shared" si="20"/>
        <v>0</v>
      </c>
      <c r="S55" s="23">
        <f t="shared" si="21"/>
        <v>0</v>
      </c>
      <c r="T55" s="23">
        <f t="shared" si="22"/>
        <v>0</v>
      </c>
      <c r="V55" s="23">
        <f t="shared" si="23"/>
        <v>0</v>
      </c>
    </row>
    <row r="56" spans="1:22" x14ac:dyDescent="0.25">
      <c r="A56" s="3" t="s">
        <v>14</v>
      </c>
      <c r="B56" s="23">
        <v>0</v>
      </c>
      <c r="C56" s="23">
        <v>0</v>
      </c>
      <c r="D56" s="23">
        <v>0</v>
      </c>
      <c r="E56" s="23">
        <v>0</v>
      </c>
      <c r="F56" s="23">
        <v>0</v>
      </c>
      <c r="G56" s="23">
        <v>0</v>
      </c>
      <c r="H56" s="23">
        <v>0</v>
      </c>
      <c r="I56" s="23">
        <v>0</v>
      </c>
      <c r="J56" s="23">
        <v>0</v>
      </c>
      <c r="K56" s="23">
        <v>0</v>
      </c>
      <c r="L56" s="23">
        <v>0</v>
      </c>
      <c r="M56" s="23">
        <v>0</v>
      </c>
      <c r="O56" s="23">
        <f t="shared" si="18"/>
        <v>0</v>
      </c>
      <c r="Q56" s="23">
        <f t="shared" si="19"/>
        <v>0</v>
      </c>
      <c r="R56" s="23">
        <f t="shared" si="20"/>
        <v>0</v>
      </c>
      <c r="S56" s="23">
        <f t="shared" si="21"/>
        <v>0</v>
      </c>
      <c r="T56" s="23">
        <f t="shared" si="22"/>
        <v>0</v>
      </c>
      <c r="V56" s="23">
        <f t="shared" si="23"/>
        <v>0</v>
      </c>
    </row>
    <row r="57" spans="1:22" x14ac:dyDescent="0.25">
      <c r="A57" s="3"/>
      <c r="O57" s="23">
        <f t="shared" si="18"/>
        <v>0</v>
      </c>
      <c r="Q57" s="23">
        <f t="shared" si="19"/>
        <v>0</v>
      </c>
      <c r="R57" s="23">
        <f t="shared" si="20"/>
        <v>0</v>
      </c>
      <c r="S57" s="23">
        <f t="shared" si="21"/>
        <v>0</v>
      </c>
      <c r="T57" s="23">
        <f t="shared" si="22"/>
        <v>0</v>
      </c>
      <c r="V57" s="23">
        <f t="shared" si="23"/>
        <v>0</v>
      </c>
    </row>
    <row r="58" spans="1:22" ht="13.8" thickBot="1" x14ac:dyDescent="0.3">
      <c r="A58" s="4" t="s">
        <v>15</v>
      </c>
      <c r="B58" s="28">
        <f t="shared" ref="B58:M58" si="25">SUM(B50:B57)</f>
        <v>0</v>
      </c>
      <c r="C58" s="28">
        <f t="shared" si="25"/>
        <v>0</v>
      </c>
      <c r="D58" s="28">
        <f t="shared" si="25"/>
        <v>0</v>
      </c>
      <c r="E58" s="28">
        <f t="shared" si="25"/>
        <v>0</v>
      </c>
      <c r="F58" s="28">
        <f t="shared" si="25"/>
        <v>0</v>
      </c>
      <c r="G58" s="28">
        <f t="shared" si="25"/>
        <v>40042.166666666664</v>
      </c>
      <c r="H58" s="28">
        <f t="shared" si="25"/>
        <v>40042.166666666664</v>
      </c>
      <c r="I58" s="28">
        <f t="shared" si="25"/>
        <v>40042.166666666664</v>
      </c>
      <c r="J58" s="28">
        <f t="shared" si="25"/>
        <v>40042.166666666664</v>
      </c>
      <c r="K58" s="28">
        <f t="shared" si="25"/>
        <v>40042.166666666664</v>
      </c>
      <c r="L58" s="28">
        <f t="shared" si="25"/>
        <v>40043.166666666664</v>
      </c>
      <c r="M58" s="28">
        <f t="shared" si="25"/>
        <v>40039.166666666664</v>
      </c>
      <c r="O58" s="28">
        <f>SUM(O50:O57)</f>
        <v>280293.16666666663</v>
      </c>
      <c r="Q58" s="28">
        <f t="shared" si="19"/>
        <v>0</v>
      </c>
      <c r="R58" s="28">
        <f t="shared" si="20"/>
        <v>40042.166666666664</v>
      </c>
      <c r="S58" s="28">
        <f t="shared" si="21"/>
        <v>120126.5</v>
      </c>
      <c r="T58" s="28">
        <f t="shared" si="22"/>
        <v>120124.5</v>
      </c>
      <c r="V58" s="28">
        <f t="shared" si="23"/>
        <v>280293.16666666663</v>
      </c>
    </row>
    <row r="59" spans="1:22" x14ac:dyDescent="0.25">
      <c r="A59" s="3"/>
    </row>
    <row r="60" spans="1:22" x14ac:dyDescent="0.25">
      <c r="A60" s="1" t="s">
        <v>12</v>
      </c>
    </row>
    <row r="61" spans="1:22" x14ac:dyDescent="0.25">
      <c r="A61" s="3" t="s">
        <v>6</v>
      </c>
      <c r="B61" s="23">
        <v>0</v>
      </c>
      <c r="C61" s="23">
        <v>0</v>
      </c>
      <c r="D61" s="23">
        <v>0</v>
      </c>
      <c r="E61" s="23">
        <v>0</v>
      </c>
      <c r="F61" s="23">
        <v>0</v>
      </c>
      <c r="G61" s="23">
        <v>0</v>
      </c>
      <c r="H61" s="23">
        <v>0</v>
      </c>
      <c r="I61" s="23">
        <v>0</v>
      </c>
      <c r="J61" s="23">
        <v>0</v>
      </c>
      <c r="K61" s="23">
        <v>0</v>
      </c>
      <c r="L61" s="23">
        <v>0</v>
      </c>
      <c r="M61" s="23">
        <v>0</v>
      </c>
      <c r="O61" s="23">
        <f>SUM(B61:M61)</f>
        <v>0</v>
      </c>
      <c r="Q61" s="23">
        <f>SUM(B61:D61)</f>
        <v>0</v>
      </c>
      <c r="R61" s="23">
        <f>SUM(E61:G61)</f>
        <v>0</v>
      </c>
      <c r="S61" s="23">
        <f>SUM(H61:J61)</f>
        <v>0</v>
      </c>
      <c r="T61" s="23">
        <f>SUM(K61:M61)</f>
        <v>0</v>
      </c>
      <c r="V61" s="23">
        <f>SUM(Q61:U61)</f>
        <v>0</v>
      </c>
    </row>
    <row r="62" spans="1:22" x14ac:dyDescent="0.25">
      <c r="A62" s="3" t="s">
        <v>7</v>
      </c>
      <c r="B62" s="23">
        <v>0</v>
      </c>
      <c r="C62" s="23">
        <v>0</v>
      </c>
      <c r="D62" s="23">
        <v>0</v>
      </c>
      <c r="E62" s="23">
        <v>0</v>
      </c>
      <c r="F62" s="23">
        <v>0</v>
      </c>
      <c r="G62" s="23">
        <v>981091</v>
      </c>
      <c r="H62" s="23">
        <v>963903</v>
      </c>
      <c r="I62" s="23">
        <v>868269</v>
      </c>
      <c r="J62" s="23">
        <v>761069</v>
      </c>
      <c r="K62" s="23">
        <v>834722</v>
      </c>
      <c r="L62" s="23">
        <v>840536</v>
      </c>
      <c r="M62" s="23">
        <v>846590</v>
      </c>
      <c r="O62" s="23">
        <f>SUM(B62:M62)</f>
        <v>6096180</v>
      </c>
      <c r="Q62" s="23">
        <f>SUM(B62:D62)</f>
        <v>0</v>
      </c>
      <c r="R62" s="23">
        <f>SUM(E62:G62)</f>
        <v>981091</v>
      </c>
      <c r="S62" s="23">
        <f>SUM(H62:J62)</f>
        <v>2593241</v>
      </c>
      <c r="T62" s="23">
        <f>SUM(K62:M62)</f>
        <v>2521848</v>
      </c>
      <c r="V62" s="23">
        <f>SUM(Q62:U62)</f>
        <v>6096180</v>
      </c>
    </row>
    <row r="63" spans="1:22" x14ac:dyDescent="0.25">
      <c r="A63" s="3" t="s">
        <v>8</v>
      </c>
      <c r="B63" s="23">
        <v>0</v>
      </c>
      <c r="C63" s="23">
        <v>0</v>
      </c>
      <c r="D63" s="23">
        <v>0</v>
      </c>
      <c r="E63" s="23">
        <v>0</v>
      </c>
      <c r="F63" s="23">
        <v>0</v>
      </c>
      <c r="G63" s="23">
        <v>0</v>
      </c>
      <c r="H63" s="23">
        <v>446099</v>
      </c>
      <c r="I63" s="23">
        <v>446099</v>
      </c>
      <c r="J63" s="23">
        <v>446099</v>
      </c>
      <c r="K63" s="23">
        <v>446099</v>
      </c>
      <c r="L63" s="23">
        <v>446099</v>
      </c>
      <c r="M63" s="23">
        <v>446099</v>
      </c>
      <c r="O63" s="23">
        <f>SUM(B63:M63)</f>
        <v>2676594</v>
      </c>
      <c r="Q63" s="23">
        <f>SUM(B63:D63)</f>
        <v>0</v>
      </c>
      <c r="R63" s="23">
        <f>SUM(E63:G63)</f>
        <v>0</v>
      </c>
      <c r="S63" s="23">
        <f>SUM(H63:J63)</f>
        <v>1338297</v>
      </c>
      <c r="T63" s="23">
        <f>SUM(K63:M63)</f>
        <v>1338297</v>
      </c>
      <c r="V63" s="23">
        <f>SUM(Q63:U63)</f>
        <v>2676594</v>
      </c>
    </row>
    <row r="64" spans="1:22" x14ac:dyDescent="0.25">
      <c r="A64" s="3"/>
      <c r="O64" s="23">
        <f>SUM(B64:M64)</f>
        <v>0</v>
      </c>
      <c r="Q64" s="23">
        <f>SUM(B64:D64)</f>
        <v>0</v>
      </c>
      <c r="R64" s="23">
        <f>SUM(E64:G64)</f>
        <v>0</v>
      </c>
      <c r="S64" s="23">
        <f>SUM(H64:J64)</f>
        <v>0</v>
      </c>
      <c r="T64" s="23">
        <f>SUM(K64:M64)</f>
        <v>0</v>
      </c>
      <c r="V64" s="23">
        <f>SUM(Q64:U64)</f>
        <v>0</v>
      </c>
    </row>
    <row r="65" spans="1:22" ht="13.8" thickBot="1" x14ac:dyDescent="0.3">
      <c r="A65" s="4" t="s">
        <v>17</v>
      </c>
      <c r="B65" s="28">
        <f t="shared" ref="B65:M65" si="26">SUM(B60:B64)</f>
        <v>0</v>
      </c>
      <c r="C65" s="28">
        <f t="shared" si="26"/>
        <v>0</v>
      </c>
      <c r="D65" s="28">
        <f t="shared" si="26"/>
        <v>0</v>
      </c>
      <c r="E65" s="28">
        <f t="shared" si="26"/>
        <v>0</v>
      </c>
      <c r="F65" s="28">
        <f t="shared" si="26"/>
        <v>0</v>
      </c>
      <c r="G65" s="28">
        <f t="shared" si="26"/>
        <v>981091</v>
      </c>
      <c r="H65" s="28">
        <f t="shared" si="26"/>
        <v>1410002</v>
      </c>
      <c r="I65" s="28">
        <f t="shared" si="26"/>
        <v>1314368</v>
      </c>
      <c r="J65" s="28">
        <f t="shared" si="26"/>
        <v>1207168</v>
      </c>
      <c r="K65" s="28">
        <f t="shared" si="26"/>
        <v>1280821</v>
      </c>
      <c r="L65" s="28">
        <f t="shared" si="26"/>
        <v>1286635</v>
      </c>
      <c r="M65" s="28">
        <f t="shared" si="26"/>
        <v>1292689</v>
      </c>
      <c r="O65" s="28">
        <f>SUM(O60:O64)</f>
        <v>8772774</v>
      </c>
      <c r="Q65" s="28">
        <f>SUM(B65:D65)</f>
        <v>0</v>
      </c>
      <c r="R65" s="28">
        <f>SUM(E65:G65)</f>
        <v>981091</v>
      </c>
      <c r="S65" s="28">
        <f>SUM(H65:J65)</f>
        <v>3931538</v>
      </c>
      <c r="T65" s="28">
        <f>SUM(K65:M65)</f>
        <v>3860145</v>
      </c>
      <c r="V65" s="28">
        <f>SUM(Q65:U65)</f>
        <v>8772774</v>
      </c>
    </row>
    <row r="67" spans="1:22" ht="13.8" thickBot="1" x14ac:dyDescent="0.3">
      <c r="A67" s="1" t="s">
        <v>13</v>
      </c>
      <c r="B67" s="29">
        <f t="shared" ref="B67:M67" si="27">+B10+B48+B58+B65</f>
        <v>0</v>
      </c>
      <c r="C67" s="29">
        <f t="shared" si="27"/>
        <v>99387.82</v>
      </c>
      <c r="D67" s="29">
        <f t="shared" si="27"/>
        <v>147932</v>
      </c>
      <c r="E67" s="29">
        <f t="shared" si="27"/>
        <v>162493.07</v>
      </c>
      <c r="F67" s="29">
        <f t="shared" si="27"/>
        <v>200000</v>
      </c>
      <c r="G67" s="29">
        <f t="shared" si="27"/>
        <v>1598189.8480952382</v>
      </c>
      <c r="H67" s="29">
        <f t="shared" si="27"/>
        <v>1714998.7380952381</v>
      </c>
      <c r="I67" s="29">
        <f t="shared" si="27"/>
        <v>1619364.7380952381</v>
      </c>
      <c r="J67" s="29">
        <f t="shared" si="27"/>
        <v>1512165.7380952381</v>
      </c>
      <c r="K67" s="29">
        <f t="shared" si="27"/>
        <v>1675603.7380952381</v>
      </c>
      <c r="L67" s="29">
        <f t="shared" si="27"/>
        <v>1591632.7380952381</v>
      </c>
      <c r="M67" s="29">
        <f t="shared" si="27"/>
        <v>1597683.7380952381</v>
      </c>
      <c r="O67" s="29">
        <f>+O10+O48+O58+O65</f>
        <v>11919452.166666666</v>
      </c>
      <c r="Q67" s="29">
        <f>SUM(B67:D67)</f>
        <v>247319.82</v>
      </c>
      <c r="R67" s="29">
        <f>SUM(E67:G67)</f>
        <v>1960682.9180952383</v>
      </c>
      <c r="S67" s="29">
        <f>SUM(H67:J67)</f>
        <v>4846529.2142857146</v>
      </c>
      <c r="T67" s="29">
        <f>SUM(K67:M67)</f>
        <v>4864920.2142857146</v>
      </c>
      <c r="V67" s="29">
        <f>SUM(Q67:U67)</f>
        <v>11919452.166666668</v>
      </c>
    </row>
    <row r="68" spans="1:22" ht="13.8" thickTop="1" x14ac:dyDescent="0.25">
      <c r="A68" s="1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/>
      <c r="N68"/>
      <c r="O68"/>
      <c r="Q68" s="26"/>
      <c r="R68" s="26"/>
      <c r="S68" s="26"/>
      <c r="T68" s="26"/>
      <c r="V68" s="26"/>
    </row>
    <row r="69" spans="1:22" x14ac:dyDescent="0.25">
      <c r="A69" s="1"/>
      <c r="B69" s="26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/>
      <c r="N69"/>
      <c r="O69"/>
      <c r="Q69" s="26"/>
      <c r="R69" s="26"/>
      <c r="S69" s="26"/>
      <c r="T69" s="26"/>
      <c r="V69" s="26"/>
    </row>
    <row r="71" spans="1:22" ht="15.6" x14ac:dyDescent="0.3">
      <c r="A71" s="41" t="str">
        <f>+A1</f>
        <v>GENCO - Wheatland</v>
      </c>
      <c r="B71" s="41"/>
      <c r="C71" s="41"/>
      <c r="D71" s="41"/>
      <c r="E71" s="41"/>
      <c r="F71" s="41"/>
      <c r="G71" s="41"/>
      <c r="H71" s="41"/>
      <c r="I71" s="41"/>
      <c r="J71" s="41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1"/>
    </row>
    <row r="72" spans="1:22" ht="15.6" x14ac:dyDescent="0.3">
      <c r="A72" s="41" t="str">
        <f>+A2</f>
        <v>Expense Analysis Summary</v>
      </c>
      <c r="B72" s="41"/>
      <c r="C72" s="41"/>
      <c r="D72" s="41"/>
      <c r="E72" s="41"/>
      <c r="F72" s="41"/>
      <c r="G72" s="41"/>
      <c r="H72" s="41"/>
      <c r="I72" s="41"/>
      <c r="J72" s="41"/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41"/>
      <c r="V72" s="41"/>
    </row>
    <row r="73" spans="1:22" ht="15.6" x14ac:dyDescent="0.3">
      <c r="A73" s="42" t="s">
        <v>64</v>
      </c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</row>
    <row r="74" spans="1:22" ht="15.6" x14ac:dyDescent="0.3">
      <c r="A74" s="43">
        <f>+A4</f>
        <v>36616</v>
      </c>
      <c r="B74" s="43"/>
      <c r="C74" s="43"/>
      <c r="D74" s="43"/>
      <c r="E74" s="43"/>
      <c r="F74" s="43"/>
      <c r="G74" s="43"/>
      <c r="H74" s="43"/>
      <c r="I74" s="43"/>
      <c r="J74" s="43"/>
      <c r="K74" s="43"/>
      <c r="L74" s="43"/>
      <c r="M74" s="43"/>
      <c r="N74" s="43"/>
      <c r="O74" s="43"/>
      <c r="P74" s="43"/>
      <c r="Q74" s="43"/>
      <c r="R74" s="43"/>
      <c r="S74" s="43"/>
      <c r="T74" s="43"/>
      <c r="U74" s="43"/>
      <c r="V74" s="43"/>
    </row>
    <row r="75" spans="1:22" ht="15.6" x14ac:dyDescent="0.3">
      <c r="A75" s="14" t="str">
        <f ca="1">CELL("filename")</f>
        <v>H:\Genco\Valuation\06-19-00\[00 O&amp;M analysis - 0003.xls]Consol Summary</v>
      </c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</row>
    <row r="76" spans="1:22" ht="15.6" x14ac:dyDescent="0.3">
      <c r="A76" s="15">
        <f ca="1">NOW()</f>
        <v>36697.489127314817</v>
      </c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</row>
    <row r="77" spans="1:22" x14ac:dyDescent="0.25">
      <c r="B77" s="16" t="s">
        <v>25</v>
      </c>
      <c r="C77" s="16" t="s">
        <v>25</v>
      </c>
      <c r="D77" s="16" t="s">
        <v>25</v>
      </c>
      <c r="E77" s="16" t="s">
        <v>25</v>
      </c>
      <c r="F77" s="16" t="s">
        <v>25</v>
      </c>
      <c r="G77" s="16" t="s">
        <v>25</v>
      </c>
      <c r="H77" s="16" t="s">
        <v>25</v>
      </c>
      <c r="I77" s="16" t="s">
        <v>25</v>
      </c>
      <c r="J77" s="16" t="s">
        <v>25</v>
      </c>
      <c r="K77" s="16" t="s">
        <v>25</v>
      </c>
      <c r="L77" s="16" t="s">
        <v>25</v>
      </c>
      <c r="M77" s="16" t="s">
        <v>25</v>
      </c>
      <c r="O77" s="16" t="s">
        <v>25</v>
      </c>
      <c r="Q77" s="16" t="s">
        <v>25</v>
      </c>
      <c r="R77" s="16" t="s">
        <v>25</v>
      </c>
      <c r="S77" s="16" t="s">
        <v>25</v>
      </c>
      <c r="T77" s="16" t="s">
        <v>25</v>
      </c>
      <c r="V77" s="16" t="s">
        <v>25</v>
      </c>
    </row>
    <row r="78" spans="1:22" x14ac:dyDescent="0.25">
      <c r="A78" s="10"/>
      <c r="B78" s="11">
        <v>36161</v>
      </c>
      <c r="C78" s="11">
        <v>36192</v>
      </c>
      <c r="D78" s="11">
        <v>36220</v>
      </c>
      <c r="E78" s="11">
        <v>36251</v>
      </c>
      <c r="F78" s="11">
        <v>36281</v>
      </c>
      <c r="G78" s="11">
        <v>36312</v>
      </c>
      <c r="H78" s="11">
        <v>36342</v>
      </c>
      <c r="I78" s="11">
        <v>36373</v>
      </c>
      <c r="J78" s="11">
        <v>36404</v>
      </c>
      <c r="K78" s="11">
        <v>36434</v>
      </c>
      <c r="L78" s="11">
        <v>36465</v>
      </c>
      <c r="M78" s="11">
        <v>36495</v>
      </c>
      <c r="N78" s="11"/>
      <c r="O78" s="12" t="s">
        <v>18</v>
      </c>
      <c r="P78" s="12"/>
      <c r="Q78" s="12" t="s">
        <v>19</v>
      </c>
      <c r="R78" s="12" t="s">
        <v>20</v>
      </c>
      <c r="S78" s="12" t="s">
        <v>21</v>
      </c>
      <c r="T78" s="12" t="s">
        <v>22</v>
      </c>
      <c r="U78" s="12"/>
      <c r="V78" s="12" t="s">
        <v>18</v>
      </c>
    </row>
    <row r="80" spans="1:22" ht="13.8" thickBot="1" x14ac:dyDescent="0.3">
      <c r="A80" s="1" t="s">
        <v>9</v>
      </c>
      <c r="B80" s="24">
        <f>16134+52574+238342-167727+30833+100</f>
        <v>170256</v>
      </c>
      <c r="C80" s="24">
        <f>334067+30833-167727+100</f>
        <v>197273</v>
      </c>
      <c r="D80" s="24">
        <f>356572-167727+30833+100</f>
        <v>219778</v>
      </c>
      <c r="E80" s="24">
        <f>139345+30833+100</f>
        <v>170278</v>
      </c>
      <c r="F80" s="24">
        <f>102462+30833+201</f>
        <v>133496</v>
      </c>
      <c r="G80" s="24">
        <v>30833</v>
      </c>
      <c r="H80" s="24">
        <v>0</v>
      </c>
      <c r="I80" s="24">
        <v>0</v>
      </c>
      <c r="J80" s="24">
        <v>0</v>
      </c>
      <c r="K80" s="24">
        <v>0</v>
      </c>
      <c r="L80" s="24">
        <v>0</v>
      </c>
      <c r="M80" s="24">
        <v>0</v>
      </c>
      <c r="O80" s="24">
        <f>SUM(B80:M80)</f>
        <v>921914</v>
      </c>
      <c r="Q80" s="24">
        <f>SUM(B80:D80)</f>
        <v>587307</v>
      </c>
      <c r="R80" s="24">
        <f>SUM(E80:G80)</f>
        <v>334607</v>
      </c>
      <c r="S80" s="24">
        <f>SUM(H80:J80)</f>
        <v>0</v>
      </c>
      <c r="T80" s="24">
        <f>SUM(K80:M80)</f>
        <v>0</v>
      </c>
      <c r="V80" s="24">
        <f>SUM(Q80:U80)</f>
        <v>921914</v>
      </c>
    </row>
    <row r="82" spans="1:22" x14ac:dyDescent="0.25">
      <c r="A82" s="1" t="s">
        <v>10</v>
      </c>
    </row>
    <row r="83" spans="1:22" x14ac:dyDescent="0.25">
      <c r="A83" s="17" t="s">
        <v>55</v>
      </c>
    </row>
    <row r="84" spans="1:22" x14ac:dyDescent="0.25">
      <c r="A84" s="18" t="s">
        <v>80</v>
      </c>
      <c r="B84" s="23">
        <v>0</v>
      </c>
      <c r="C84" s="23">
        <v>0</v>
      </c>
      <c r="D84" s="23">
        <v>0</v>
      </c>
      <c r="E84" s="23">
        <v>0</v>
      </c>
      <c r="F84" s="23">
        <v>0</v>
      </c>
      <c r="G84" s="23">
        <v>0</v>
      </c>
      <c r="H84" s="23">
        <v>0</v>
      </c>
      <c r="I84" s="23">
        <v>0</v>
      </c>
      <c r="J84" s="23">
        <v>0</v>
      </c>
      <c r="K84" s="23">
        <v>0</v>
      </c>
      <c r="L84" s="23">
        <v>0</v>
      </c>
      <c r="M84" s="23">
        <v>0</v>
      </c>
      <c r="O84" s="23">
        <f t="shared" ref="O84:O89" si="28">SUM(B84:M84)</f>
        <v>0</v>
      </c>
      <c r="Q84" s="23">
        <f t="shared" ref="Q84:Q109" si="29">SUM(B84:D84)</f>
        <v>0</v>
      </c>
      <c r="R84" s="23">
        <f t="shared" ref="R84:R109" si="30">SUM(E84:G84)</f>
        <v>0</v>
      </c>
      <c r="S84" s="23">
        <f t="shared" ref="S84:S109" si="31">SUM(H84:J84)</f>
        <v>0</v>
      </c>
      <c r="T84" s="23">
        <f t="shared" ref="T84:T109" si="32">SUM(K84:M84)</f>
        <v>0</v>
      </c>
      <c r="V84" s="23">
        <f t="shared" ref="V84:V109" si="33">SUM(Q84:U84)</f>
        <v>0</v>
      </c>
    </row>
    <row r="85" spans="1:22" x14ac:dyDescent="0.25">
      <c r="A85" s="18" t="s">
        <v>81</v>
      </c>
      <c r="B85" s="23">
        <v>0</v>
      </c>
      <c r="C85" s="23">
        <v>0</v>
      </c>
      <c r="D85" s="23">
        <v>0</v>
      </c>
      <c r="E85" s="23">
        <v>0</v>
      </c>
      <c r="F85" s="23">
        <v>0</v>
      </c>
      <c r="G85" s="23">
        <v>0</v>
      </c>
      <c r="H85" s="23">
        <v>0</v>
      </c>
      <c r="I85" s="23">
        <v>0</v>
      </c>
      <c r="J85" s="23">
        <v>0</v>
      </c>
      <c r="K85" s="23">
        <v>0</v>
      </c>
      <c r="L85" s="23">
        <v>0</v>
      </c>
      <c r="M85" s="23">
        <v>0</v>
      </c>
      <c r="O85" s="23">
        <f t="shared" si="28"/>
        <v>0</v>
      </c>
      <c r="Q85" s="23">
        <f t="shared" si="29"/>
        <v>0</v>
      </c>
      <c r="R85" s="23">
        <f t="shared" si="30"/>
        <v>0</v>
      </c>
      <c r="S85" s="23">
        <f t="shared" si="31"/>
        <v>0</v>
      </c>
      <c r="T85" s="23">
        <f t="shared" si="32"/>
        <v>0</v>
      </c>
      <c r="V85" s="23">
        <f t="shared" si="33"/>
        <v>0</v>
      </c>
    </row>
    <row r="86" spans="1:22" x14ac:dyDescent="0.25">
      <c r="A86" s="18" t="s">
        <v>82</v>
      </c>
      <c r="B86" s="23">
        <v>0</v>
      </c>
      <c r="C86" s="23">
        <v>0</v>
      </c>
      <c r="D86" s="23">
        <v>0</v>
      </c>
      <c r="E86" s="23">
        <v>0</v>
      </c>
      <c r="F86" s="23">
        <v>0</v>
      </c>
      <c r="G86" s="23">
        <v>0</v>
      </c>
      <c r="H86" s="23">
        <v>0</v>
      </c>
      <c r="I86" s="23">
        <v>0</v>
      </c>
      <c r="J86" s="23">
        <v>0</v>
      </c>
      <c r="K86" s="23">
        <v>0</v>
      </c>
      <c r="L86" s="23">
        <v>0</v>
      </c>
      <c r="M86" s="23">
        <v>0</v>
      </c>
      <c r="O86" s="23">
        <f t="shared" si="28"/>
        <v>0</v>
      </c>
      <c r="Q86" s="23">
        <f t="shared" si="29"/>
        <v>0</v>
      </c>
      <c r="R86" s="23">
        <f t="shared" si="30"/>
        <v>0</v>
      </c>
      <c r="S86" s="23">
        <f t="shared" si="31"/>
        <v>0</v>
      </c>
      <c r="T86" s="23">
        <f t="shared" si="32"/>
        <v>0</v>
      </c>
      <c r="V86" s="23">
        <f t="shared" si="33"/>
        <v>0</v>
      </c>
    </row>
    <row r="87" spans="1:22" x14ac:dyDescent="0.25">
      <c r="A87" s="18" t="s">
        <v>83</v>
      </c>
      <c r="B87" s="23">
        <v>0</v>
      </c>
      <c r="C87" s="23">
        <v>0</v>
      </c>
      <c r="D87" s="23">
        <v>0</v>
      </c>
      <c r="E87" s="23">
        <v>0</v>
      </c>
      <c r="F87" s="23">
        <v>0</v>
      </c>
      <c r="G87" s="23">
        <v>0</v>
      </c>
      <c r="H87" s="23">
        <v>0</v>
      </c>
      <c r="I87" s="23">
        <v>0</v>
      </c>
      <c r="J87" s="23">
        <v>0</v>
      </c>
      <c r="K87" s="23">
        <v>0</v>
      </c>
      <c r="L87" s="23">
        <v>0</v>
      </c>
      <c r="M87" s="23">
        <v>0</v>
      </c>
      <c r="O87" s="23">
        <f t="shared" si="28"/>
        <v>0</v>
      </c>
      <c r="Q87" s="23">
        <f t="shared" si="29"/>
        <v>0</v>
      </c>
      <c r="R87" s="23">
        <f t="shared" si="30"/>
        <v>0</v>
      </c>
      <c r="S87" s="23">
        <f t="shared" si="31"/>
        <v>0</v>
      </c>
      <c r="T87" s="23">
        <f t="shared" si="32"/>
        <v>0</v>
      </c>
      <c r="V87" s="23">
        <f t="shared" si="33"/>
        <v>0</v>
      </c>
    </row>
    <row r="88" spans="1:22" x14ac:dyDescent="0.25">
      <c r="A88" s="18" t="s">
        <v>84</v>
      </c>
      <c r="B88" s="23">
        <v>0</v>
      </c>
      <c r="C88" s="23">
        <v>0</v>
      </c>
      <c r="D88" s="23">
        <v>0</v>
      </c>
      <c r="E88" s="23">
        <v>0</v>
      </c>
      <c r="F88" s="23">
        <v>0</v>
      </c>
      <c r="G88" s="23">
        <v>0</v>
      </c>
      <c r="H88" s="23">
        <v>0</v>
      </c>
      <c r="I88" s="23">
        <v>0</v>
      </c>
      <c r="J88" s="23">
        <v>0</v>
      </c>
      <c r="K88" s="23">
        <v>0</v>
      </c>
      <c r="L88" s="23">
        <v>0</v>
      </c>
      <c r="M88" s="23">
        <v>0</v>
      </c>
      <c r="O88" s="23">
        <f t="shared" si="28"/>
        <v>0</v>
      </c>
      <c r="Q88" s="23">
        <f t="shared" si="29"/>
        <v>0</v>
      </c>
      <c r="R88" s="23">
        <f t="shared" si="30"/>
        <v>0</v>
      </c>
      <c r="S88" s="23">
        <f t="shared" si="31"/>
        <v>0</v>
      </c>
      <c r="T88" s="23">
        <f t="shared" si="32"/>
        <v>0</v>
      </c>
      <c r="V88" s="23">
        <f t="shared" si="33"/>
        <v>0</v>
      </c>
    </row>
    <row r="89" spans="1:22" x14ac:dyDescent="0.25">
      <c r="A89" s="18" t="s">
        <v>85</v>
      </c>
      <c r="B89" s="23">
        <v>0</v>
      </c>
      <c r="C89" s="23">
        <v>0</v>
      </c>
      <c r="D89" s="23">
        <v>0</v>
      </c>
      <c r="E89" s="23">
        <v>0</v>
      </c>
      <c r="F89" s="23">
        <v>0</v>
      </c>
      <c r="G89" s="23">
        <v>0</v>
      </c>
      <c r="H89" s="23">
        <v>0</v>
      </c>
      <c r="I89" s="23">
        <v>0</v>
      </c>
      <c r="J89" s="23">
        <v>0</v>
      </c>
      <c r="K89" s="23">
        <v>0</v>
      </c>
      <c r="L89" s="23">
        <v>0</v>
      </c>
      <c r="M89" s="23">
        <v>0</v>
      </c>
      <c r="O89" s="23">
        <f t="shared" si="28"/>
        <v>0</v>
      </c>
      <c r="Q89" s="23">
        <f t="shared" si="29"/>
        <v>0</v>
      </c>
      <c r="R89" s="23">
        <f t="shared" si="30"/>
        <v>0</v>
      </c>
      <c r="S89" s="23">
        <f t="shared" si="31"/>
        <v>0</v>
      </c>
      <c r="T89" s="23">
        <f t="shared" si="32"/>
        <v>0</v>
      </c>
      <c r="V89" s="23">
        <f t="shared" si="33"/>
        <v>0</v>
      </c>
    </row>
    <row r="90" spans="1:22" x14ac:dyDescent="0.25">
      <c r="A90" s="18" t="s">
        <v>44</v>
      </c>
      <c r="B90" s="23">
        <v>0</v>
      </c>
      <c r="C90" s="23">
        <v>0</v>
      </c>
      <c r="D90" s="23">
        <v>0</v>
      </c>
      <c r="E90" s="23">
        <v>0</v>
      </c>
      <c r="F90" s="23">
        <v>0</v>
      </c>
      <c r="G90" s="23">
        <v>1974</v>
      </c>
      <c r="H90" s="23">
        <v>1975</v>
      </c>
      <c r="I90" s="23">
        <v>1975</v>
      </c>
      <c r="J90" s="23">
        <v>1974</v>
      </c>
      <c r="K90" s="23">
        <v>7898</v>
      </c>
      <c r="L90" s="23">
        <v>1975</v>
      </c>
      <c r="M90" s="23">
        <v>1974</v>
      </c>
      <c r="O90" s="23">
        <f t="shared" ref="O90:O110" si="34">SUM(B90:M90)</f>
        <v>19745</v>
      </c>
      <c r="Q90" s="23">
        <f t="shared" si="29"/>
        <v>0</v>
      </c>
      <c r="R90" s="23">
        <f t="shared" si="30"/>
        <v>1974</v>
      </c>
      <c r="S90" s="23">
        <f t="shared" si="31"/>
        <v>5924</v>
      </c>
      <c r="T90" s="23">
        <f t="shared" si="32"/>
        <v>11847</v>
      </c>
      <c r="V90" s="23">
        <f t="shared" si="33"/>
        <v>19745</v>
      </c>
    </row>
    <row r="91" spans="1:22" x14ac:dyDescent="0.25">
      <c r="A91" s="18" t="s">
        <v>86</v>
      </c>
      <c r="B91" s="23">
        <v>0</v>
      </c>
      <c r="C91" s="23">
        <v>0</v>
      </c>
      <c r="D91" s="23">
        <v>0</v>
      </c>
      <c r="E91" s="23">
        <v>0</v>
      </c>
      <c r="F91" s="23">
        <v>0</v>
      </c>
      <c r="G91" s="23">
        <v>0</v>
      </c>
      <c r="H91" s="23">
        <v>0</v>
      </c>
      <c r="I91" s="23">
        <v>0</v>
      </c>
      <c r="J91" s="23">
        <v>0</v>
      </c>
      <c r="K91" s="23">
        <v>0</v>
      </c>
      <c r="L91" s="23">
        <v>0</v>
      </c>
      <c r="M91" s="23">
        <v>0</v>
      </c>
      <c r="O91" s="23">
        <f t="shared" si="34"/>
        <v>0</v>
      </c>
      <c r="Q91" s="23">
        <f t="shared" si="29"/>
        <v>0</v>
      </c>
      <c r="R91" s="23">
        <f t="shared" si="30"/>
        <v>0</v>
      </c>
      <c r="S91" s="23">
        <f t="shared" si="31"/>
        <v>0</v>
      </c>
      <c r="T91" s="23">
        <f t="shared" si="32"/>
        <v>0</v>
      </c>
      <c r="V91" s="23">
        <f t="shared" si="33"/>
        <v>0</v>
      </c>
    </row>
    <row r="92" spans="1:22" x14ac:dyDescent="0.25">
      <c r="A92" s="18" t="s">
        <v>87</v>
      </c>
      <c r="B92" s="23">
        <v>0</v>
      </c>
      <c r="C92" s="23">
        <v>0</v>
      </c>
      <c r="D92" s="23">
        <v>0</v>
      </c>
      <c r="E92" s="23">
        <v>0</v>
      </c>
      <c r="F92" s="23">
        <v>0</v>
      </c>
      <c r="G92" s="23">
        <v>0</v>
      </c>
      <c r="H92" s="23">
        <v>0</v>
      </c>
      <c r="I92" s="23">
        <v>0</v>
      </c>
      <c r="J92" s="23">
        <v>0</v>
      </c>
      <c r="K92" s="23">
        <v>0</v>
      </c>
      <c r="L92" s="23">
        <v>0</v>
      </c>
      <c r="M92" s="23">
        <v>0</v>
      </c>
      <c r="O92" s="23">
        <f t="shared" si="34"/>
        <v>0</v>
      </c>
      <c r="Q92" s="23">
        <f t="shared" si="29"/>
        <v>0</v>
      </c>
      <c r="R92" s="23">
        <f t="shared" si="30"/>
        <v>0</v>
      </c>
      <c r="S92" s="23">
        <f t="shared" si="31"/>
        <v>0</v>
      </c>
      <c r="T92" s="23">
        <f t="shared" si="32"/>
        <v>0</v>
      </c>
      <c r="V92" s="23">
        <f t="shared" si="33"/>
        <v>0</v>
      </c>
    </row>
    <row r="93" spans="1:22" x14ac:dyDescent="0.25">
      <c r="A93" s="18" t="s">
        <v>45</v>
      </c>
      <c r="B93" s="23">
        <v>0</v>
      </c>
      <c r="C93" s="23">
        <v>0</v>
      </c>
      <c r="D93" s="23">
        <v>0</v>
      </c>
      <c r="E93" s="23">
        <v>0</v>
      </c>
      <c r="F93" s="23">
        <v>0</v>
      </c>
      <c r="G93" s="23">
        <v>10626</v>
      </c>
      <c r="H93" s="23">
        <v>10626</v>
      </c>
      <c r="I93" s="23">
        <v>10626</v>
      </c>
      <c r="J93" s="23">
        <v>10626</v>
      </c>
      <c r="K93" s="23">
        <v>42504</v>
      </c>
      <c r="L93" s="23">
        <v>10626</v>
      </c>
      <c r="M93" s="23">
        <v>10626</v>
      </c>
      <c r="O93" s="23">
        <f t="shared" si="34"/>
        <v>106260</v>
      </c>
      <c r="Q93" s="23">
        <f t="shared" si="29"/>
        <v>0</v>
      </c>
      <c r="R93" s="23">
        <f t="shared" si="30"/>
        <v>10626</v>
      </c>
      <c r="S93" s="23">
        <f t="shared" si="31"/>
        <v>31878</v>
      </c>
      <c r="T93" s="23">
        <f t="shared" si="32"/>
        <v>63756</v>
      </c>
      <c r="V93" s="23">
        <f t="shared" si="33"/>
        <v>106260</v>
      </c>
    </row>
    <row r="94" spans="1:22" x14ac:dyDescent="0.25">
      <c r="A94" s="18" t="s">
        <v>88</v>
      </c>
      <c r="B94" s="23">
        <v>0</v>
      </c>
      <c r="C94" s="23">
        <v>0</v>
      </c>
      <c r="D94" s="23">
        <v>0</v>
      </c>
      <c r="E94" s="23">
        <v>0</v>
      </c>
      <c r="F94" s="23">
        <v>0</v>
      </c>
      <c r="G94" s="23">
        <v>0</v>
      </c>
      <c r="H94" s="23">
        <v>0</v>
      </c>
      <c r="I94" s="23">
        <v>0</v>
      </c>
      <c r="J94" s="23">
        <v>0</v>
      </c>
      <c r="K94" s="23">
        <v>0</v>
      </c>
      <c r="L94" s="23">
        <v>0</v>
      </c>
      <c r="M94" s="23">
        <v>0</v>
      </c>
      <c r="O94" s="23">
        <f t="shared" si="34"/>
        <v>0</v>
      </c>
      <c r="Q94" s="23">
        <f t="shared" si="29"/>
        <v>0</v>
      </c>
      <c r="R94" s="23">
        <f t="shared" si="30"/>
        <v>0</v>
      </c>
      <c r="S94" s="23">
        <f t="shared" si="31"/>
        <v>0</v>
      </c>
      <c r="T94" s="23">
        <f t="shared" si="32"/>
        <v>0</v>
      </c>
      <c r="V94" s="23">
        <f t="shared" si="33"/>
        <v>0</v>
      </c>
    </row>
    <row r="95" spans="1:22" x14ac:dyDescent="0.25">
      <c r="A95" s="18" t="s">
        <v>89</v>
      </c>
      <c r="B95" s="23">
        <v>0</v>
      </c>
      <c r="C95" s="23">
        <v>0</v>
      </c>
      <c r="D95" s="23">
        <v>0</v>
      </c>
      <c r="E95" s="23">
        <v>0</v>
      </c>
      <c r="F95" s="23">
        <v>0</v>
      </c>
      <c r="G95" s="23">
        <v>0</v>
      </c>
      <c r="H95" s="23">
        <v>0</v>
      </c>
      <c r="I95" s="23">
        <v>0</v>
      </c>
      <c r="J95" s="23">
        <v>0</v>
      </c>
      <c r="K95" s="23">
        <v>0</v>
      </c>
      <c r="L95" s="23">
        <v>0</v>
      </c>
      <c r="M95" s="23">
        <v>0</v>
      </c>
      <c r="O95" s="23">
        <f t="shared" si="34"/>
        <v>0</v>
      </c>
      <c r="Q95" s="23">
        <f t="shared" si="29"/>
        <v>0</v>
      </c>
      <c r="R95" s="23">
        <f t="shared" si="30"/>
        <v>0</v>
      </c>
      <c r="S95" s="23">
        <f t="shared" si="31"/>
        <v>0</v>
      </c>
      <c r="T95" s="23">
        <f t="shared" si="32"/>
        <v>0</v>
      </c>
      <c r="V95" s="23">
        <f t="shared" si="33"/>
        <v>0</v>
      </c>
    </row>
    <row r="96" spans="1:22" x14ac:dyDescent="0.25">
      <c r="A96" s="18" t="s">
        <v>90</v>
      </c>
      <c r="B96" s="23">
        <v>0</v>
      </c>
      <c r="C96" s="23">
        <v>0</v>
      </c>
      <c r="D96" s="23">
        <v>0</v>
      </c>
      <c r="E96" s="23">
        <v>0</v>
      </c>
      <c r="F96" s="23">
        <v>0</v>
      </c>
      <c r="G96" s="23">
        <v>0</v>
      </c>
      <c r="H96" s="23">
        <v>0</v>
      </c>
      <c r="I96" s="23">
        <v>0</v>
      </c>
      <c r="J96" s="23">
        <v>0</v>
      </c>
      <c r="K96" s="23">
        <v>0</v>
      </c>
      <c r="L96" s="23">
        <v>0</v>
      </c>
      <c r="M96" s="23">
        <v>0</v>
      </c>
      <c r="O96" s="23">
        <f t="shared" si="34"/>
        <v>0</v>
      </c>
      <c r="Q96" s="23">
        <f t="shared" si="29"/>
        <v>0</v>
      </c>
      <c r="R96" s="23">
        <f t="shared" si="30"/>
        <v>0</v>
      </c>
      <c r="S96" s="23">
        <f t="shared" si="31"/>
        <v>0</v>
      </c>
      <c r="T96" s="23">
        <f t="shared" si="32"/>
        <v>0</v>
      </c>
      <c r="V96" s="23">
        <f t="shared" si="33"/>
        <v>0</v>
      </c>
    </row>
    <row r="97" spans="1:22" x14ac:dyDescent="0.25">
      <c r="A97" s="18" t="s">
        <v>46</v>
      </c>
      <c r="B97" s="23">
        <v>0</v>
      </c>
      <c r="C97" s="23">
        <v>0</v>
      </c>
      <c r="D97" s="23">
        <v>0</v>
      </c>
      <c r="E97" s="23">
        <v>0</v>
      </c>
      <c r="F97" s="23">
        <v>0</v>
      </c>
      <c r="G97" s="23">
        <v>225</v>
      </c>
      <c r="H97" s="23">
        <v>224</v>
      </c>
      <c r="I97" s="23">
        <v>225</v>
      </c>
      <c r="J97" s="23">
        <v>225</v>
      </c>
      <c r="K97" s="23">
        <v>898</v>
      </c>
      <c r="L97" s="23">
        <v>225</v>
      </c>
      <c r="M97" s="23">
        <v>224</v>
      </c>
      <c r="O97" s="23">
        <f t="shared" si="34"/>
        <v>2246</v>
      </c>
      <c r="Q97" s="23">
        <f t="shared" si="29"/>
        <v>0</v>
      </c>
      <c r="R97" s="23">
        <f t="shared" si="30"/>
        <v>225</v>
      </c>
      <c r="S97" s="23">
        <f t="shared" si="31"/>
        <v>674</v>
      </c>
      <c r="T97" s="23">
        <f t="shared" si="32"/>
        <v>1347</v>
      </c>
      <c r="V97" s="23">
        <f t="shared" si="33"/>
        <v>2246</v>
      </c>
    </row>
    <row r="98" spans="1:22" x14ac:dyDescent="0.25">
      <c r="A98" s="18" t="s">
        <v>47</v>
      </c>
      <c r="B98" s="23">
        <v>0</v>
      </c>
      <c r="C98" s="23">
        <v>0</v>
      </c>
      <c r="D98" s="23">
        <v>0</v>
      </c>
      <c r="E98" s="23">
        <v>0</v>
      </c>
      <c r="F98" s="23">
        <v>0</v>
      </c>
      <c r="G98" s="23">
        <v>1193</v>
      </c>
      <c r="H98" s="23">
        <v>1193</v>
      </c>
      <c r="I98" s="23">
        <v>1192</v>
      </c>
      <c r="J98" s="23">
        <v>1193</v>
      </c>
      <c r="K98" s="23">
        <v>4772</v>
      </c>
      <c r="L98" s="23">
        <v>1193</v>
      </c>
      <c r="M98" s="23">
        <v>1193</v>
      </c>
      <c r="O98" s="23">
        <f t="shared" si="34"/>
        <v>11929</v>
      </c>
      <c r="Q98" s="23">
        <f t="shared" si="29"/>
        <v>0</v>
      </c>
      <c r="R98" s="23">
        <f t="shared" si="30"/>
        <v>1193</v>
      </c>
      <c r="S98" s="23">
        <f t="shared" si="31"/>
        <v>3578</v>
      </c>
      <c r="T98" s="23">
        <f t="shared" si="32"/>
        <v>7158</v>
      </c>
      <c r="V98" s="23">
        <f t="shared" si="33"/>
        <v>11929</v>
      </c>
    </row>
    <row r="99" spans="1:22" x14ac:dyDescent="0.25">
      <c r="A99" s="18" t="s">
        <v>91</v>
      </c>
      <c r="B99" s="23">
        <v>0</v>
      </c>
      <c r="C99" s="23">
        <v>0</v>
      </c>
      <c r="D99" s="23">
        <v>0</v>
      </c>
      <c r="E99" s="23">
        <v>0</v>
      </c>
      <c r="F99" s="23">
        <v>0</v>
      </c>
      <c r="G99" s="23">
        <v>0</v>
      </c>
      <c r="H99" s="23">
        <v>0</v>
      </c>
      <c r="I99" s="23">
        <v>0</v>
      </c>
      <c r="J99" s="23">
        <v>0</v>
      </c>
      <c r="K99" s="23">
        <v>0</v>
      </c>
      <c r="L99" s="23">
        <v>0</v>
      </c>
      <c r="M99" s="23">
        <v>0</v>
      </c>
      <c r="O99" s="23">
        <f t="shared" si="34"/>
        <v>0</v>
      </c>
      <c r="Q99" s="23">
        <f t="shared" si="29"/>
        <v>0</v>
      </c>
      <c r="R99" s="23">
        <f t="shared" si="30"/>
        <v>0</v>
      </c>
      <c r="S99" s="23">
        <f t="shared" si="31"/>
        <v>0</v>
      </c>
      <c r="T99" s="23">
        <f t="shared" si="32"/>
        <v>0</v>
      </c>
      <c r="V99" s="23">
        <f t="shared" si="33"/>
        <v>0</v>
      </c>
    </row>
    <row r="100" spans="1:22" x14ac:dyDescent="0.25">
      <c r="A100" s="18" t="s">
        <v>48</v>
      </c>
      <c r="B100" s="23">
        <v>0</v>
      </c>
      <c r="C100" s="23">
        <v>0</v>
      </c>
      <c r="D100" s="23">
        <v>0</v>
      </c>
      <c r="E100" s="23">
        <v>0</v>
      </c>
      <c r="F100" s="23">
        <v>0</v>
      </c>
      <c r="G100" s="23">
        <v>467</v>
      </c>
      <c r="H100" s="23">
        <v>467</v>
      </c>
      <c r="I100" s="23">
        <v>467</v>
      </c>
      <c r="J100" s="23">
        <v>466</v>
      </c>
      <c r="K100" s="23">
        <v>1867</v>
      </c>
      <c r="L100" s="23">
        <v>466</v>
      </c>
      <c r="M100" s="23">
        <v>467</v>
      </c>
      <c r="O100" s="23">
        <f t="shared" si="34"/>
        <v>4667</v>
      </c>
      <c r="Q100" s="23">
        <f t="shared" si="29"/>
        <v>0</v>
      </c>
      <c r="R100" s="23">
        <f t="shared" si="30"/>
        <v>467</v>
      </c>
      <c r="S100" s="23">
        <f t="shared" si="31"/>
        <v>1400</v>
      </c>
      <c r="T100" s="23">
        <f t="shared" si="32"/>
        <v>2800</v>
      </c>
      <c r="V100" s="23">
        <f t="shared" si="33"/>
        <v>4667</v>
      </c>
    </row>
    <row r="101" spans="1:22" x14ac:dyDescent="0.25">
      <c r="A101" s="18" t="s">
        <v>49</v>
      </c>
      <c r="B101" s="23">
        <v>0</v>
      </c>
      <c r="C101" s="23">
        <v>0</v>
      </c>
      <c r="D101" s="23">
        <v>0</v>
      </c>
      <c r="E101" s="23">
        <v>0</v>
      </c>
      <c r="F101" s="23">
        <v>0</v>
      </c>
      <c r="G101" s="23">
        <v>1379</v>
      </c>
      <c r="H101" s="23">
        <v>1379</v>
      </c>
      <c r="I101" s="23">
        <v>1379</v>
      </c>
      <c r="J101" s="23">
        <v>1379</v>
      </c>
      <c r="K101" s="23">
        <v>1380</v>
      </c>
      <c r="L101" s="23">
        <v>1379</v>
      </c>
      <c r="M101" s="23">
        <v>1379</v>
      </c>
      <c r="O101" s="23">
        <f t="shared" si="34"/>
        <v>9654</v>
      </c>
      <c r="Q101" s="23">
        <f t="shared" si="29"/>
        <v>0</v>
      </c>
      <c r="R101" s="23">
        <f t="shared" si="30"/>
        <v>1379</v>
      </c>
      <c r="S101" s="23">
        <f t="shared" si="31"/>
        <v>4137</v>
      </c>
      <c r="T101" s="23">
        <f t="shared" si="32"/>
        <v>4138</v>
      </c>
      <c r="V101" s="23">
        <f t="shared" si="33"/>
        <v>9654</v>
      </c>
    </row>
    <row r="102" spans="1:22" x14ac:dyDescent="0.25">
      <c r="A102" s="18" t="s">
        <v>50</v>
      </c>
      <c r="B102" s="23">
        <v>0</v>
      </c>
      <c r="C102" s="23">
        <v>0</v>
      </c>
      <c r="D102" s="23">
        <v>0</v>
      </c>
      <c r="E102" s="23">
        <v>0</v>
      </c>
      <c r="F102" s="23">
        <v>0</v>
      </c>
      <c r="G102" s="23">
        <f>118140/7</f>
        <v>16877.142857142859</v>
      </c>
      <c r="H102" s="23">
        <f t="shared" ref="H102:M102" si="35">118140/7</f>
        <v>16877.142857142859</v>
      </c>
      <c r="I102" s="23">
        <f t="shared" si="35"/>
        <v>16877.142857142859</v>
      </c>
      <c r="J102" s="23">
        <f t="shared" si="35"/>
        <v>16877.142857142859</v>
      </c>
      <c r="K102" s="23">
        <f t="shared" si="35"/>
        <v>16877.142857142859</v>
      </c>
      <c r="L102" s="23">
        <f t="shared" si="35"/>
        <v>16877.142857142859</v>
      </c>
      <c r="M102" s="23">
        <f t="shared" si="35"/>
        <v>16877.142857142859</v>
      </c>
      <c r="O102" s="23">
        <f t="shared" si="34"/>
        <v>118140</v>
      </c>
      <c r="Q102" s="23">
        <f t="shared" si="29"/>
        <v>0</v>
      </c>
      <c r="R102" s="23">
        <f t="shared" si="30"/>
        <v>16877.142857142859</v>
      </c>
      <c r="S102" s="23">
        <f t="shared" si="31"/>
        <v>50631.42857142858</v>
      </c>
      <c r="T102" s="23">
        <f t="shared" si="32"/>
        <v>50631.42857142858</v>
      </c>
      <c r="V102" s="23">
        <f t="shared" si="33"/>
        <v>118140.00000000001</v>
      </c>
    </row>
    <row r="103" spans="1:22" x14ac:dyDescent="0.25">
      <c r="A103" s="18" t="s">
        <v>43</v>
      </c>
      <c r="B103" s="23">
        <v>0</v>
      </c>
      <c r="C103" s="23">
        <v>0</v>
      </c>
      <c r="D103" s="23">
        <v>0</v>
      </c>
      <c r="E103" s="23">
        <v>0</v>
      </c>
      <c r="F103" s="23">
        <v>0</v>
      </c>
      <c r="G103" s="23">
        <v>84250</v>
      </c>
      <c r="H103" s="23">
        <v>84250</v>
      </c>
      <c r="I103" s="23">
        <v>84250</v>
      </c>
      <c r="J103" s="23">
        <v>84250</v>
      </c>
      <c r="K103" s="23">
        <v>84250</v>
      </c>
      <c r="L103" s="23">
        <v>84250</v>
      </c>
      <c r="M103" s="23">
        <v>84250</v>
      </c>
      <c r="O103" s="23">
        <f t="shared" si="34"/>
        <v>589750</v>
      </c>
      <c r="Q103" s="23">
        <f t="shared" si="29"/>
        <v>0</v>
      </c>
      <c r="R103" s="23">
        <f t="shared" si="30"/>
        <v>84250</v>
      </c>
      <c r="S103" s="23">
        <f t="shared" si="31"/>
        <v>252750</v>
      </c>
      <c r="T103" s="23">
        <f t="shared" si="32"/>
        <v>252750</v>
      </c>
      <c r="V103" s="23">
        <f t="shared" si="33"/>
        <v>589750</v>
      </c>
    </row>
    <row r="104" spans="1:22" x14ac:dyDescent="0.25">
      <c r="A104" s="18" t="s">
        <v>51</v>
      </c>
      <c r="B104" s="23">
        <v>0</v>
      </c>
      <c r="C104" s="23">
        <v>0</v>
      </c>
      <c r="D104" s="23">
        <v>0</v>
      </c>
      <c r="E104" s="23">
        <v>0</v>
      </c>
      <c r="F104" s="23">
        <v>0</v>
      </c>
      <c r="G104" s="23">
        <v>2222</v>
      </c>
      <c r="H104" s="23">
        <v>2221</v>
      </c>
      <c r="I104" s="23">
        <v>2221</v>
      </c>
      <c r="J104" s="23">
        <v>2222</v>
      </c>
      <c r="K104" s="23">
        <v>2221</v>
      </c>
      <c r="L104" s="23">
        <v>2221</v>
      </c>
      <c r="M104" s="23">
        <v>2222</v>
      </c>
      <c r="O104" s="23">
        <f t="shared" si="34"/>
        <v>15550</v>
      </c>
      <c r="Q104" s="23">
        <f t="shared" si="29"/>
        <v>0</v>
      </c>
      <c r="R104" s="23">
        <f t="shared" si="30"/>
        <v>2222</v>
      </c>
      <c r="S104" s="23">
        <f t="shared" si="31"/>
        <v>6664</v>
      </c>
      <c r="T104" s="23">
        <f t="shared" si="32"/>
        <v>6664</v>
      </c>
      <c r="V104" s="23">
        <f t="shared" si="33"/>
        <v>15550</v>
      </c>
    </row>
    <row r="105" spans="1:22" x14ac:dyDescent="0.25">
      <c r="A105" s="18" t="s">
        <v>2</v>
      </c>
      <c r="B105" s="23">
        <v>0</v>
      </c>
      <c r="C105" s="23">
        <v>0</v>
      </c>
      <c r="D105" s="23">
        <v>0</v>
      </c>
      <c r="E105" s="23">
        <v>0</v>
      </c>
      <c r="F105" s="23">
        <v>0</v>
      </c>
      <c r="G105" s="23">
        <f>1220+13335</f>
        <v>14555</v>
      </c>
      <c r="H105" s="23">
        <f t="shared" ref="H105:M105" si="36">1220+13335</f>
        <v>14555</v>
      </c>
      <c r="I105" s="23">
        <f t="shared" si="36"/>
        <v>14555</v>
      </c>
      <c r="J105" s="23">
        <f t="shared" si="36"/>
        <v>14555</v>
      </c>
      <c r="K105" s="23">
        <f t="shared" si="36"/>
        <v>14555</v>
      </c>
      <c r="L105" s="23">
        <f t="shared" si="36"/>
        <v>14555</v>
      </c>
      <c r="M105" s="23">
        <f t="shared" si="36"/>
        <v>14555</v>
      </c>
      <c r="O105" s="23">
        <f t="shared" si="34"/>
        <v>101885</v>
      </c>
      <c r="Q105" s="23">
        <f t="shared" si="29"/>
        <v>0</v>
      </c>
      <c r="R105" s="23">
        <f t="shared" si="30"/>
        <v>14555</v>
      </c>
      <c r="S105" s="23">
        <f t="shared" si="31"/>
        <v>43665</v>
      </c>
      <c r="T105" s="23">
        <f t="shared" si="32"/>
        <v>43665</v>
      </c>
      <c r="V105" s="23">
        <f t="shared" si="33"/>
        <v>101885</v>
      </c>
    </row>
    <row r="106" spans="1:22" x14ac:dyDescent="0.25">
      <c r="A106" s="18" t="s">
        <v>92</v>
      </c>
      <c r="B106" s="23">
        <v>0</v>
      </c>
      <c r="C106" s="23">
        <v>0</v>
      </c>
      <c r="D106" s="23">
        <v>0</v>
      </c>
      <c r="E106" s="23">
        <v>0</v>
      </c>
      <c r="F106" s="23">
        <v>0</v>
      </c>
      <c r="G106" s="23">
        <v>0</v>
      </c>
      <c r="H106" s="23">
        <v>0</v>
      </c>
      <c r="I106" s="23">
        <v>0</v>
      </c>
      <c r="J106" s="23">
        <v>0</v>
      </c>
      <c r="K106" s="23">
        <v>0</v>
      </c>
      <c r="L106" s="23">
        <v>0</v>
      </c>
      <c r="M106" s="23">
        <v>0</v>
      </c>
      <c r="O106" s="23">
        <f t="shared" si="34"/>
        <v>0</v>
      </c>
      <c r="Q106" s="23">
        <f t="shared" si="29"/>
        <v>0</v>
      </c>
      <c r="R106" s="23">
        <f t="shared" si="30"/>
        <v>0</v>
      </c>
      <c r="S106" s="23">
        <f t="shared" si="31"/>
        <v>0</v>
      </c>
      <c r="T106" s="23">
        <f t="shared" si="32"/>
        <v>0</v>
      </c>
      <c r="V106" s="23">
        <f t="shared" si="33"/>
        <v>0</v>
      </c>
    </row>
    <row r="107" spans="1:22" x14ac:dyDescent="0.25">
      <c r="A107" s="18" t="s">
        <v>52</v>
      </c>
      <c r="B107" s="23">
        <v>0</v>
      </c>
      <c r="C107" s="23">
        <v>0</v>
      </c>
      <c r="D107" s="23">
        <v>0</v>
      </c>
      <c r="E107" s="23">
        <v>0</v>
      </c>
      <c r="F107" s="23">
        <v>0</v>
      </c>
      <c r="G107" s="23">
        <v>43</v>
      </c>
      <c r="H107" s="23">
        <v>44</v>
      </c>
      <c r="I107" s="23">
        <v>44</v>
      </c>
      <c r="J107" s="23">
        <v>44</v>
      </c>
      <c r="K107" s="23">
        <v>175</v>
      </c>
      <c r="L107" s="23">
        <v>44</v>
      </c>
      <c r="M107" s="23">
        <v>44</v>
      </c>
      <c r="O107" s="23">
        <f t="shared" si="34"/>
        <v>438</v>
      </c>
      <c r="Q107" s="23">
        <f t="shared" si="29"/>
        <v>0</v>
      </c>
      <c r="R107" s="23">
        <f t="shared" si="30"/>
        <v>43</v>
      </c>
      <c r="S107" s="23">
        <f t="shared" si="31"/>
        <v>132</v>
      </c>
      <c r="T107" s="23">
        <f t="shared" si="32"/>
        <v>263</v>
      </c>
      <c r="V107" s="23">
        <f t="shared" si="33"/>
        <v>438</v>
      </c>
    </row>
    <row r="108" spans="1:22" x14ac:dyDescent="0.25">
      <c r="A108" s="18" t="s">
        <v>53</v>
      </c>
      <c r="B108" s="23">
        <v>0</v>
      </c>
      <c r="C108" s="23">
        <v>0</v>
      </c>
      <c r="D108" s="23">
        <v>0</v>
      </c>
      <c r="E108" s="23">
        <v>0</v>
      </c>
      <c r="F108" s="23">
        <v>0</v>
      </c>
      <c r="G108" s="23">
        <v>15400</v>
      </c>
      <c r="H108" s="23">
        <v>15400</v>
      </c>
      <c r="I108" s="23">
        <v>15400</v>
      </c>
      <c r="J108" s="23">
        <v>15400</v>
      </c>
      <c r="K108" s="23">
        <v>61600</v>
      </c>
      <c r="L108" s="23">
        <v>15400</v>
      </c>
      <c r="M108" s="23">
        <v>15400</v>
      </c>
      <c r="O108" s="23">
        <f t="shared" si="34"/>
        <v>154000</v>
      </c>
      <c r="Q108" s="23">
        <f t="shared" si="29"/>
        <v>0</v>
      </c>
      <c r="R108" s="23">
        <f t="shared" si="30"/>
        <v>15400</v>
      </c>
      <c r="S108" s="23">
        <f t="shared" si="31"/>
        <v>46200</v>
      </c>
      <c r="T108" s="23">
        <f t="shared" si="32"/>
        <v>92400</v>
      </c>
      <c r="V108" s="23">
        <f t="shared" si="33"/>
        <v>154000</v>
      </c>
    </row>
    <row r="109" spans="1:22" x14ac:dyDescent="0.25">
      <c r="A109" s="18" t="s">
        <v>93</v>
      </c>
      <c r="B109" s="23">
        <v>0</v>
      </c>
      <c r="C109" s="23">
        <v>0</v>
      </c>
      <c r="D109" s="23">
        <v>0</v>
      </c>
      <c r="E109" s="23">
        <v>0</v>
      </c>
      <c r="F109" s="23">
        <v>0</v>
      </c>
      <c r="G109" s="23">
        <v>0</v>
      </c>
      <c r="H109" s="23">
        <v>0</v>
      </c>
      <c r="I109" s="23">
        <v>0</v>
      </c>
      <c r="J109" s="23">
        <v>0</v>
      </c>
      <c r="K109" s="23">
        <v>0</v>
      </c>
      <c r="L109" s="23">
        <v>0</v>
      </c>
      <c r="M109" s="23">
        <v>0</v>
      </c>
      <c r="O109" s="23">
        <f t="shared" si="34"/>
        <v>0</v>
      </c>
      <c r="Q109" s="23">
        <f t="shared" si="29"/>
        <v>0</v>
      </c>
      <c r="R109" s="23">
        <f t="shared" si="30"/>
        <v>0</v>
      </c>
      <c r="S109" s="23">
        <f t="shared" si="31"/>
        <v>0</v>
      </c>
      <c r="T109" s="23">
        <f t="shared" si="32"/>
        <v>0</v>
      </c>
      <c r="V109" s="23">
        <f t="shared" si="33"/>
        <v>0</v>
      </c>
    </row>
    <row r="110" spans="1:22" x14ac:dyDescent="0.25">
      <c r="A110" s="18" t="s">
        <v>54</v>
      </c>
      <c r="B110" s="23">
        <v>0</v>
      </c>
      <c r="C110" s="23">
        <v>0</v>
      </c>
      <c r="D110" s="23">
        <v>0</v>
      </c>
      <c r="E110" s="23">
        <v>0</v>
      </c>
      <c r="F110" s="23">
        <v>0</v>
      </c>
      <c r="G110" s="23">
        <v>1458</v>
      </c>
      <c r="H110" s="23">
        <v>1458</v>
      </c>
      <c r="I110" s="23">
        <v>1458</v>
      </c>
      <c r="J110" s="23">
        <v>1458</v>
      </c>
      <c r="K110" s="23">
        <v>1458</v>
      </c>
      <c r="L110" s="23">
        <v>1458</v>
      </c>
      <c r="M110" s="23">
        <v>1459</v>
      </c>
      <c r="O110" s="23">
        <f t="shared" si="34"/>
        <v>10207</v>
      </c>
      <c r="Q110" s="23">
        <f>SUM(B110:D110)</f>
        <v>0</v>
      </c>
      <c r="R110" s="23">
        <f>SUM(E110:G110)</f>
        <v>1458</v>
      </c>
      <c r="S110" s="23">
        <f>SUM(H110:J110)</f>
        <v>4374</v>
      </c>
      <c r="T110" s="23">
        <f>SUM(K110:M110)</f>
        <v>4375</v>
      </c>
      <c r="V110" s="23">
        <f>SUM(Q110:U110)</f>
        <v>10207</v>
      </c>
    </row>
    <row r="111" spans="1:22" x14ac:dyDescent="0.25">
      <c r="A111" s="18"/>
      <c r="Q111" s="23">
        <f>SUM(B111:D111)</f>
        <v>0</v>
      </c>
      <c r="R111" s="23">
        <f>SUM(E111:G111)</f>
        <v>0</v>
      </c>
      <c r="S111" s="23">
        <f>SUM(H111:J111)</f>
        <v>0</v>
      </c>
      <c r="T111" s="23">
        <f>SUM(K111:M111)</f>
        <v>0</v>
      </c>
      <c r="V111" s="23">
        <f>SUM(Q111:U111)</f>
        <v>0</v>
      </c>
    </row>
    <row r="112" spans="1:22" x14ac:dyDescent="0.25">
      <c r="A112" s="19" t="s">
        <v>28</v>
      </c>
      <c r="B112" s="27">
        <f t="shared" ref="B112:M112" si="37">SUM(B83:B111)</f>
        <v>0</v>
      </c>
      <c r="C112" s="27">
        <f t="shared" si="37"/>
        <v>0</v>
      </c>
      <c r="D112" s="27">
        <f t="shared" si="37"/>
        <v>0</v>
      </c>
      <c r="E112" s="27">
        <f t="shared" si="37"/>
        <v>0</v>
      </c>
      <c r="F112" s="27">
        <f t="shared" si="37"/>
        <v>0</v>
      </c>
      <c r="G112" s="27">
        <f t="shared" si="37"/>
        <v>150669.14285714284</v>
      </c>
      <c r="H112" s="27">
        <f t="shared" si="37"/>
        <v>150669.14285714284</v>
      </c>
      <c r="I112" s="27">
        <f t="shared" si="37"/>
        <v>150669.14285714284</v>
      </c>
      <c r="J112" s="27">
        <f t="shared" si="37"/>
        <v>150669.14285714284</v>
      </c>
      <c r="K112" s="27">
        <f t="shared" si="37"/>
        <v>240455.14285714284</v>
      </c>
      <c r="L112" s="27">
        <f t="shared" si="37"/>
        <v>150669.14285714284</v>
      </c>
      <c r="M112" s="27">
        <f t="shared" si="37"/>
        <v>150670.14285714284</v>
      </c>
      <c r="O112" s="27">
        <f>SUM(O83:O111)</f>
        <v>1144471</v>
      </c>
      <c r="Q112" s="27">
        <f>SUM(B112:D112)</f>
        <v>0</v>
      </c>
      <c r="R112" s="27">
        <f>SUM(E112:G112)</f>
        <v>150669.14285714284</v>
      </c>
      <c r="S112" s="27">
        <f>SUM(H112:J112)</f>
        <v>452007.42857142852</v>
      </c>
      <c r="T112" s="27">
        <f>SUM(K112:M112)</f>
        <v>541794.42857142852</v>
      </c>
      <c r="V112" s="27">
        <f>SUM(Q112:U112)</f>
        <v>1144471</v>
      </c>
    </row>
    <row r="113" spans="1:22" x14ac:dyDescent="0.25">
      <c r="A113" s="19"/>
      <c r="B113" s="26"/>
      <c r="C113" s="26"/>
      <c r="D113" s="26"/>
      <c r="E113" s="26"/>
      <c r="F113" s="26"/>
      <c r="G113" s="26"/>
      <c r="H113" s="26"/>
      <c r="I113" s="26"/>
      <c r="J113" s="26"/>
      <c r="K113" s="26"/>
      <c r="L113" s="26"/>
      <c r="M113" s="26"/>
      <c r="O113" s="26"/>
      <c r="Q113" s="26"/>
      <c r="R113" s="26"/>
      <c r="S113" s="26"/>
      <c r="T113" s="26"/>
      <c r="V113" s="26"/>
    </row>
    <row r="114" spans="1:22" x14ac:dyDescent="0.25">
      <c r="A114" s="17" t="s">
        <v>29</v>
      </c>
      <c r="B114" s="25">
        <v>0</v>
      </c>
      <c r="C114" s="25">
        <v>0</v>
      </c>
      <c r="D114" s="25">
        <v>0</v>
      </c>
      <c r="E114" s="25">
        <v>0</v>
      </c>
      <c r="F114" s="25">
        <v>0</v>
      </c>
      <c r="G114" s="25">
        <f t="shared" ref="G114:M114" si="38">200000/12</f>
        <v>16666.666666666668</v>
      </c>
      <c r="H114" s="25">
        <f t="shared" si="38"/>
        <v>16666.666666666668</v>
      </c>
      <c r="I114" s="25">
        <f t="shared" si="38"/>
        <v>16666.666666666668</v>
      </c>
      <c r="J114" s="25">
        <f t="shared" si="38"/>
        <v>16666.666666666668</v>
      </c>
      <c r="K114" s="25">
        <f t="shared" si="38"/>
        <v>16666.666666666668</v>
      </c>
      <c r="L114" s="25">
        <f t="shared" si="38"/>
        <v>16666.666666666668</v>
      </c>
      <c r="M114" s="25">
        <f t="shared" si="38"/>
        <v>16666.666666666668</v>
      </c>
      <c r="O114" s="25">
        <f>SUM(B114:M114)</f>
        <v>116666.66666666669</v>
      </c>
      <c r="Q114" s="25">
        <f>SUM(B114:D114)</f>
        <v>0</v>
      </c>
      <c r="R114" s="25">
        <f>SUM(E114:G114)</f>
        <v>16666.666666666668</v>
      </c>
      <c r="S114" s="25">
        <f>SUM(H114:J114)</f>
        <v>50000</v>
      </c>
      <c r="T114" s="25">
        <f>SUM(K114:M114)</f>
        <v>50000</v>
      </c>
      <c r="V114" s="25">
        <f>SUM(Q114:U114)</f>
        <v>116666.66666666667</v>
      </c>
    </row>
    <row r="115" spans="1:22" x14ac:dyDescent="0.25">
      <c r="A115" s="17"/>
    </row>
    <row r="116" spans="1:22" x14ac:dyDescent="0.25">
      <c r="A116" s="17" t="s">
        <v>30</v>
      </c>
      <c r="B116" s="25">
        <v>0</v>
      </c>
      <c r="C116" s="25">
        <v>0</v>
      </c>
      <c r="D116" s="25">
        <v>0</v>
      </c>
      <c r="E116" s="25">
        <v>0</v>
      </c>
      <c r="F116" s="25">
        <v>0</v>
      </c>
      <c r="G116" s="25">
        <v>85714</v>
      </c>
      <c r="H116" s="25">
        <v>85714</v>
      </c>
      <c r="I116" s="25">
        <v>85714</v>
      </c>
      <c r="J116" s="25">
        <v>85714</v>
      </c>
      <c r="K116" s="25">
        <v>85714</v>
      </c>
      <c r="L116" s="25">
        <v>85715</v>
      </c>
      <c r="M116" s="25">
        <v>85715</v>
      </c>
      <c r="O116" s="25">
        <f>SUM(B116:M116)</f>
        <v>600000</v>
      </c>
      <c r="Q116" s="25">
        <f>SUM(B116:D116)</f>
        <v>0</v>
      </c>
      <c r="R116" s="25">
        <f>SUM(E116:G116)</f>
        <v>85714</v>
      </c>
      <c r="S116" s="25">
        <f>SUM(H116:J116)</f>
        <v>257142</v>
      </c>
      <c r="T116" s="25">
        <f>SUM(K116:M116)</f>
        <v>257144</v>
      </c>
      <c r="V116" s="25">
        <f>SUM(Q116:U116)</f>
        <v>600000</v>
      </c>
    </row>
    <row r="117" spans="1:22" x14ac:dyDescent="0.25">
      <c r="A117" s="17"/>
    </row>
    <row r="118" spans="1:22" ht="13.8" thickBot="1" x14ac:dyDescent="0.3">
      <c r="A118" s="4" t="s">
        <v>16</v>
      </c>
      <c r="B118" s="24">
        <f t="shared" ref="B118:M118" si="39">+B112+B114+B116</f>
        <v>0</v>
      </c>
      <c r="C118" s="24">
        <f t="shared" si="39"/>
        <v>0</v>
      </c>
      <c r="D118" s="24">
        <f t="shared" si="39"/>
        <v>0</v>
      </c>
      <c r="E118" s="24">
        <f t="shared" si="39"/>
        <v>0</v>
      </c>
      <c r="F118" s="24">
        <f t="shared" si="39"/>
        <v>0</v>
      </c>
      <c r="G118" s="24">
        <f t="shared" si="39"/>
        <v>253049.8095238095</v>
      </c>
      <c r="H118" s="24">
        <f t="shared" si="39"/>
        <v>253049.8095238095</v>
      </c>
      <c r="I118" s="24">
        <f t="shared" si="39"/>
        <v>253049.8095238095</v>
      </c>
      <c r="J118" s="24">
        <f t="shared" si="39"/>
        <v>253049.8095238095</v>
      </c>
      <c r="K118" s="24">
        <f t="shared" si="39"/>
        <v>342835.80952380947</v>
      </c>
      <c r="L118" s="24">
        <f t="shared" si="39"/>
        <v>253050.8095238095</v>
      </c>
      <c r="M118" s="24">
        <f t="shared" si="39"/>
        <v>253051.8095238095</v>
      </c>
      <c r="O118" s="24">
        <f>+O112+O114+O116</f>
        <v>1861137.6666666667</v>
      </c>
      <c r="Q118" s="24">
        <f>SUM(B118:D118)</f>
        <v>0</v>
      </c>
      <c r="R118" s="24">
        <f>SUM(E118:G118)</f>
        <v>253049.8095238095</v>
      </c>
      <c r="S118" s="24">
        <f>SUM(H118:J118)</f>
        <v>759149.42857142852</v>
      </c>
      <c r="T118" s="24">
        <f>SUM(K118:M118)</f>
        <v>848938.42857142841</v>
      </c>
      <c r="V118" s="24">
        <f>SUM(Q118:U118)</f>
        <v>1861137.6666666665</v>
      </c>
    </row>
    <row r="119" spans="1:22" x14ac:dyDescent="0.25">
      <c r="A119" s="1"/>
    </row>
    <row r="120" spans="1:22" x14ac:dyDescent="0.25">
      <c r="A120" s="1" t="s">
        <v>11</v>
      </c>
    </row>
    <row r="121" spans="1:22" x14ac:dyDescent="0.25">
      <c r="A121" s="3" t="s">
        <v>0</v>
      </c>
      <c r="B121" s="23">
        <v>0</v>
      </c>
      <c r="C121" s="23">
        <v>0</v>
      </c>
      <c r="D121" s="23">
        <v>0</v>
      </c>
      <c r="E121" s="23">
        <v>0</v>
      </c>
      <c r="F121" s="23">
        <v>0</v>
      </c>
      <c r="G121" s="23">
        <f>272950/12-6837</f>
        <v>15908.833333333332</v>
      </c>
      <c r="H121" s="23">
        <f t="shared" ref="H121:M121" si="40">272950/12-6837</f>
        <v>15908.833333333332</v>
      </c>
      <c r="I121" s="23">
        <f t="shared" si="40"/>
        <v>15908.833333333332</v>
      </c>
      <c r="J121" s="23">
        <f t="shared" si="40"/>
        <v>15908.833333333332</v>
      </c>
      <c r="K121" s="23">
        <f t="shared" si="40"/>
        <v>15908.833333333332</v>
      </c>
      <c r="L121" s="23">
        <f>272950/12-6836</f>
        <v>15909.833333333332</v>
      </c>
      <c r="M121" s="23">
        <f t="shared" si="40"/>
        <v>15908.833333333332</v>
      </c>
      <c r="O121" s="23">
        <f t="shared" ref="O121:O127" si="41">SUM(B121:M121)</f>
        <v>111362.83333333331</v>
      </c>
      <c r="Q121" s="23">
        <f t="shared" ref="Q121:Q128" si="42">SUM(B121:D121)</f>
        <v>0</v>
      </c>
      <c r="R121" s="23">
        <f t="shared" ref="R121:R128" si="43">SUM(E121:G121)</f>
        <v>15908.833333333332</v>
      </c>
      <c r="S121" s="23">
        <f t="shared" ref="S121:S128" si="44">SUM(H121:J121)</f>
        <v>47726.5</v>
      </c>
      <c r="T121" s="23">
        <f t="shared" ref="T121:T128" si="45">SUM(K121:M121)</f>
        <v>47727.5</v>
      </c>
      <c r="V121" s="23">
        <f t="shared" ref="V121:V128" si="46">SUM(Q121:U121)</f>
        <v>111362.83333333333</v>
      </c>
    </row>
    <row r="122" spans="1:22" x14ac:dyDescent="0.25">
      <c r="A122" s="3" t="s">
        <v>1</v>
      </c>
      <c r="B122" s="23">
        <v>0</v>
      </c>
      <c r="C122" s="23">
        <v>0</v>
      </c>
      <c r="D122" s="23">
        <v>0</v>
      </c>
      <c r="E122" s="23">
        <v>0</v>
      </c>
      <c r="F122" s="23">
        <v>0</v>
      </c>
      <c r="G122" s="23">
        <v>0</v>
      </c>
      <c r="H122" s="23">
        <v>0</v>
      </c>
      <c r="I122" s="23">
        <v>0</v>
      </c>
      <c r="J122" s="23">
        <v>0</v>
      </c>
      <c r="K122" s="23">
        <v>0</v>
      </c>
      <c r="L122" s="23">
        <v>0</v>
      </c>
      <c r="M122" s="23">
        <v>0</v>
      </c>
      <c r="O122" s="23">
        <f t="shared" si="41"/>
        <v>0</v>
      </c>
      <c r="Q122" s="23">
        <f t="shared" si="42"/>
        <v>0</v>
      </c>
      <c r="R122" s="23">
        <f t="shared" si="43"/>
        <v>0</v>
      </c>
      <c r="S122" s="23">
        <f t="shared" si="44"/>
        <v>0</v>
      </c>
      <c r="T122" s="23">
        <f t="shared" si="45"/>
        <v>0</v>
      </c>
      <c r="V122" s="23">
        <f t="shared" si="46"/>
        <v>0</v>
      </c>
    </row>
    <row r="123" spans="1:22" x14ac:dyDescent="0.25">
      <c r="A123" s="3" t="s">
        <v>3</v>
      </c>
      <c r="B123" s="23">
        <v>0</v>
      </c>
      <c r="C123" s="23">
        <v>0</v>
      </c>
      <c r="D123" s="23">
        <v>0</v>
      </c>
      <c r="E123" s="23">
        <v>0</v>
      </c>
      <c r="F123" s="23">
        <v>0</v>
      </c>
      <c r="G123" s="23">
        <f>84460/12</f>
        <v>7038.333333333333</v>
      </c>
      <c r="H123" s="23">
        <f t="shared" ref="H123:M123" si="47">84460/12</f>
        <v>7038.333333333333</v>
      </c>
      <c r="I123" s="23">
        <f t="shared" si="47"/>
        <v>7038.333333333333</v>
      </c>
      <c r="J123" s="23">
        <f t="shared" si="47"/>
        <v>7038.333333333333</v>
      </c>
      <c r="K123" s="23">
        <f t="shared" si="47"/>
        <v>7038.333333333333</v>
      </c>
      <c r="L123" s="23">
        <f t="shared" si="47"/>
        <v>7038.333333333333</v>
      </c>
      <c r="M123" s="23">
        <f t="shared" si="47"/>
        <v>7038.333333333333</v>
      </c>
      <c r="O123" s="23">
        <f t="shared" si="41"/>
        <v>49268.333333333336</v>
      </c>
      <c r="Q123" s="23">
        <f t="shared" si="42"/>
        <v>0</v>
      </c>
      <c r="R123" s="23">
        <f t="shared" si="43"/>
        <v>7038.333333333333</v>
      </c>
      <c r="S123" s="23">
        <f t="shared" si="44"/>
        <v>21115</v>
      </c>
      <c r="T123" s="23">
        <f t="shared" si="45"/>
        <v>21115</v>
      </c>
      <c r="V123" s="23">
        <f t="shared" si="46"/>
        <v>49268.333333333328</v>
      </c>
    </row>
    <row r="124" spans="1:22" x14ac:dyDescent="0.25">
      <c r="A124" s="3" t="s">
        <v>4</v>
      </c>
      <c r="B124" s="23">
        <v>0</v>
      </c>
      <c r="C124" s="23">
        <v>0</v>
      </c>
      <c r="D124" s="23">
        <v>0</v>
      </c>
      <c r="E124" s="23">
        <v>0</v>
      </c>
      <c r="F124" s="23">
        <v>0</v>
      </c>
      <c r="G124" s="23">
        <v>2575</v>
      </c>
      <c r="H124" s="23">
        <v>2575</v>
      </c>
      <c r="I124" s="23">
        <v>2575</v>
      </c>
      <c r="J124" s="23">
        <v>2575</v>
      </c>
      <c r="K124" s="23">
        <v>2575</v>
      </c>
      <c r="L124" s="23">
        <v>2575</v>
      </c>
      <c r="M124" s="23">
        <v>2575</v>
      </c>
      <c r="O124" s="23">
        <f t="shared" si="41"/>
        <v>18025</v>
      </c>
      <c r="Q124" s="23">
        <f t="shared" si="42"/>
        <v>0</v>
      </c>
      <c r="R124" s="23">
        <f t="shared" si="43"/>
        <v>2575</v>
      </c>
      <c r="S124" s="23">
        <f t="shared" si="44"/>
        <v>7725</v>
      </c>
      <c r="T124" s="23">
        <f t="shared" si="45"/>
        <v>7725</v>
      </c>
      <c r="V124" s="23">
        <f t="shared" si="46"/>
        <v>18025</v>
      </c>
    </row>
    <row r="125" spans="1:22" x14ac:dyDescent="0.25">
      <c r="A125" s="3" t="s">
        <v>5</v>
      </c>
      <c r="B125" s="23">
        <v>0</v>
      </c>
      <c r="C125" s="23">
        <v>0</v>
      </c>
      <c r="D125" s="23">
        <v>0</v>
      </c>
      <c r="E125" s="23">
        <v>0</v>
      </c>
      <c r="F125" s="23">
        <v>0</v>
      </c>
      <c r="G125" s="23">
        <v>0</v>
      </c>
      <c r="H125" s="23">
        <v>0</v>
      </c>
      <c r="I125" s="23">
        <v>0</v>
      </c>
      <c r="J125" s="23">
        <v>0</v>
      </c>
      <c r="K125" s="23">
        <v>0</v>
      </c>
      <c r="L125" s="23">
        <v>0</v>
      </c>
      <c r="M125" s="31">
        <v>0</v>
      </c>
      <c r="O125" s="23">
        <f t="shared" si="41"/>
        <v>0</v>
      </c>
      <c r="Q125" s="23">
        <f t="shared" si="42"/>
        <v>0</v>
      </c>
      <c r="R125" s="23">
        <f t="shared" si="43"/>
        <v>0</v>
      </c>
      <c r="S125" s="23">
        <f t="shared" si="44"/>
        <v>0</v>
      </c>
      <c r="T125" s="23">
        <f t="shared" si="45"/>
        <v>0</v>
      </c>
      <c r="V125" s="23">
        <f t="shared" si="46"/>
        <v>0</v>
      </c>
    </row>
    <row r="126" spans="1:22" x14ac:dyDescent="0.25">
      <c r="A126" s="3" t="s">
        <v>14</v>
      </c>
      <c r="B126" s="23">
        <v>0</v>
      </c>
      <c r="C126" s="23">
        <v>0</v>
      </c>
      <c r="D126" s="23">
        <v>0</v>
      </c>
      <c r="E126" s="23">
        <v>0</v>
      </c>
      <c r="F126" s="23">
        <v>0</v>
      </c>
      <c r="G126" s="23">
        <v>0</v>
      </c>
      <c r="H126" s="23">
        <v>0</v>
      </c>
      <c r="I126" s="23">
        <v>0</v>
      </c>
      <c r="J126" s="23">
        <v>0</v>
      </c>
      <c r="K126" s="23">
        <v>0</v>
      </c>
      <c r="L126" s="23">
        <v>0</v>
      </c>
      <c r="M126" s="23">
        <v>0</v>
      </c>
      <c r="O126" s="23">
        <f t="shared" si="41"/>
        <v>0</v>
      </c>
      <c r="Q126" s="23">
        <f t="shared" si="42"/>
        <v>0</v>
      </c>
      <c r="R126" s="23">
        <f t="shared" si="43"/>
        <v>0</v>
      </c>
      <c r="S126" s="23">
        <f t="shared" si="44"/>
        <v>0</v>
      </c>
      <c r="T126" s="23">
        <f t="shared" si="45"/>
        <v>0</v>
      </c>
      <c r="V126" s="23">
        <f t="shared" si="46"/>
        <v>0</v>
      </c>
    </row>
    <row r="127" spans="1:22" x14ac:dyDescent="0.25">
      <c r="A127" s="3"/>
      <c r="O127" s="23">
        <f t="shared" si="41"/>
        <v>0</v>
      </c>
      <c r="Q127" s="23">
        <f t="shared" si="42"/>
        <v>0</v>
      </c>
      <c r="R127" s="23">
        <f t="shared" si="43"/>
        <v>0</v>
      </c>
      <c r="S127" s="23">
        <f t="shared" si="44"/>
        <v>0</v>
      </c>
      <c r="T127" s="23">
        <f t="shared" si="45"/>
        <v>0</v>
      </c>
      <c r="V127" s="23">
        <f t="shared" si="46"/>
        <v>0</v>
      </c>
    </row>
    <row r="128" spans="1:22" ht="13.8" thickBot="1" x14ac:dyDescent="0.3">
      <c r="A128" s="4" t="s">
        <v>15</v>
      </c>
      <c r="B128" s="28">
        <f t="shared" ref="B128:M128" si="48">SUM(B120:B127)</f>
        <v>0</v>
      </c>
      <c r="C128" s="28">
        <f t="shared" si="48"/>
        <v>0</v>
      </c>
      <c r="D128" s="28">
        <f t="shared" si="48"/>
        <v>0</v>
      </c>
      <c r="E128" s="28">
        <f t="shared" si="48"/>
        <v>0</v>
      </c>
      <c r="F128" s="28">
        <f t="shared" si="48"/>
        <v>0</v>
      </c>
      <c r="G128" s="28">
        <f t="shared" si="48"/>
        <v>25522.166666666664</v>
      </c>
      <c r="H128" s="28">
        <f t="shared" si="48"/>
        <v>25522.166666666664</v>
      </c>
      <c r="I128" s="28">
        <f t="shared" si="48"/>
        <v>25522.166666666664</v>
      </c>
      <c r="J128" s="28">
        <f t="shared" si="48"/>
        <v>25522.166666666664</v>
      </c>
      <c r="K128" s="28">
        <f t="shared" si="48"/>
        <v>25522.166666666664</v>
      </c>
      <c r="L128" s="28">
        <f t="shared" si="48"/>
        <v>25523.166666666664</v>
      </c>
      <c r="M128" s="28">
        <f t="shared" si="48"/>
        <v>25522.166666666664</v>
      </c>
      <c r="O128" s="28">
        <f>SUM(O120:O127)</f>
        <v>178656.16666666666</v>
      </c>
      <c r="Q128" s="28">
        <f t="shared" si="42"/>
        <v>0</v>
      </c>
      <c r="R128" s="28">
        <f t="shared" si="43"/>
        <v>25522.166666666664</v>
      </c>
      <c r="S128" s="28">
        <f t="shared" si="44"/>
        <v>76566.5</v>
      </c>
      <c r="T128" s="28">
        <f t="shared" si="45"/>
        <v>76567.5</v>
      </c>
      <c r="V128" s="28">
        <f t="shared" si="46"/>
        <v>178656.16666666666</v>
      </c>
    </row>
    <row r="129" spans="1:22" x14ac:dyDescent="0.25">
      <c r="A129" s="3"/>
    </row>
    <row r="130" spans="1:22" x14ac:dyDescent="0.25">
      <c r="A130" s="1" t="s">
        <v>12</v>
      </c>
    </row>
    <row r="131" spans="1:22" x14ac:dyDescent="0.25">
      <c r="A131" s="3" t="s">
        <v>6</v>
      </c>
      <c r="B131" s="23">
        <v>0</v>
      </c>
      <c r="C131" s="23">
        <v>0</v>
      </c>
      <c r="D131" s="23">
        <v>0</v>
      </c>
      <c r="E131" s="23">
        <v>0</v>
      </c>
      <c r="F131" s="23">
        <v>0</v>
      </c>
      <c r="G131" s="23">
        <v>0</v>
      </c>
      <c r="H131" s="23">
        <v>0</v>
      </c>
      <c r="I131" s="23">
        <v>0</v>
      </c>
      <c r="J131" s="23">
        <v>0</v>
      </c>
      <c r="K131" s="23">
        <v>0</v>
      </c>
      <c r="L131" s="23">
        <v>0</v>
      </c>
      <c r="M131" s="23">
        <v>0</v>
      </c>
      <c r="O131" s="23">
        <f>SUM(B131:M131)</f>
        <v>0</v>
      </c>
      <c r="Q131" s="23">
        <f>SUM(B131:D131)</f>
        <v>0</v>
      </c>
      <c r="R131" s="23">
        <f>SUM(E131:G131)</f>
        <v>0</v>
      </c>
      <c r="S131" s="23">
        <f>SUM(H131:J131)</f>
        <v>0</v>
      </c>
      <c r="T131" s="23">
        <f>SUM(K131:M131)</f>
        <v>0</v>
      </c>
      <c r="V131" s="23">
        <f>SUM(Q131:U131)</f>
        <v>0</v>
      </c>
    </row>
    <row r="132" spans="1:22" x14ac:dyDescent="0.25">
      <c r="A132" s="3" t="s">
        <v>7</v>
      </c>
      <c r="B132" s="23">
        <v>0</v>
      </c>
      <c r="C132" s="23">
        <v>0</v>
      </c>
      <c r="D132" s="23">
        <v>0</v>
      </c>
      <c r="E132" s="23">
        <v>0</v>
      </c>
      <c r="F132" s="23">
        <v>0</v>
      </c>
      <c r="G132" s="23">
        <f>871253-30665</f>
        <v>840588</v>
      </c>
      <c r="H132" s="23">
        <f>869087-57985</f>
        <v>811102</v>
      </c>
      <c r="I132" s="23">
        <f>866921-84902</f>
        <v>782019</v>
      </c>
      <c r="J132" s="23">
        <f>864755-84860</f>
        <v>779895</v>
      </c>
      <c r="K132" s="23">
        <f>862589-79446</f>
        <v>783143</v>
      </c>
      <c r="L132" s="23">
        <f>860423-73105</f>
        <v>787318</v>
      </c>
      <c r="M132" s="23">
        <f>858257-66730</f>
        <v>791527</v>
      </c>
      <c r="O132" s="23">
        <f>SUM(B132:M132)</f>
        <v>5575592</v>
      </c>
      <c r="Q132" s="23">
        <f>SUM(B132:D132)</f>
        <v>0</v>
      </c>
      <c r="R132" s="23">
        <f>SUM(E132:G132)</f>
        <v>840588</v>
      </c>
      <c r="S132" s="23">
        <f>SUM(H132:J132)</f>
        <v>2373016</v>
      </c>
      <c r="T132" s="23">
        <f>SUM(K132:M132)</f>
        <v>2361988</v>
      </c>
      <c r="V132" s="23">
        <f>SUM(Q132:U132)</f>
        <v>5575592</v>
      </c>
    </row>
    <row r="133" spans="1:22" x14ac:dyDescent="0.25">
      <c r="A133" s="3" t="s">
        <v>8</v>
      </c>
      <c r="B133" s="23">
        <v>0</v>
      </c>
      <c r="C133" s="23">
        <v>0</v>
      </c>
      <c r="D133" s="23">
        <v>0</v>
      </c>
      <c r="E133" s="23">
        <v>0</v>
      </c>
      <c r="F133" s="23">
        <v>0</v>
      </c>
      <c r="G133" s="23">
        <v>0</v>
      </c>
      <c r="H133" s="23">
        <f t="shared" ref="H133:M133" si="49">2399000/6</f>
        <v>399833.33333333331</v>
      </c>
      <c r="I133" s="23">
        <f t="shared" si="49"/>
        <v>399833.33333333331</v>
      </c>
      <c r="J133" s="23">
        <f t="shared" si="49"/>
        <v>399833.33333333331</v>
      </c>
      <c r="K133" s="23">
        <f t="shared" si="49"/>
        <v>399833.33333333331</v>
      </c>
      <c r="L133" s="23">
        <f t="shared" si="49"/>
        <v>399833.33333333331</v>
      </c>
      <c r="M133" s="23">
        <f t="shared" si="49"/>
        <v>399833.33333333331</v>
      </c>
      <c r="O133" s="23">
        <f>SUM(B133:M133)</f>
        <v>2399000</v>
      </c>
      <c r="Q133" s="23">
        <f>SUM(B133:D133)</f>
        <v>0</v>
      </c>
      <c r="R133" s="23">
        <f>SUM(E133:G133)</f>
        <v>0</v>
      </c>
      <c r="S133" s="23">
        <f>SUM(H133:J133)</f>
        <v>1199500</v>
      </c>
      <c r="T133" s="23">
        <f>SUM(K133:M133)</f>
        <v>1199500</v>
      </c>
      <c r="V133" s="23">
        <f>SUM(Q133:U133)</f>
        <v>2399000</v>
      </c>
    </row>
    <row r="134" spans="1:22" x14ac:dyDescent="0.25">
      <c r="A134" s="3"/>
      <c r="O134" s="23">
        <f>SUM(B134:M134)</f>
        <v>0</v>
      </c>
      <c r="Q134" s="23">
        <f>SUM(B134:D134)</f>
        <v>0</v>
      </c>
      <c r="R134" s="23">
        <f>SUM(E134:G134)</f>
        <v>0</v>
      </c>
      <c r="S134" s="23">
        <f>SUM(H134:J134)</f>
        <v>0</v>
      </c>
      <c r="T134" s="23">
        <f>SUM(K134:M134)</f>
        <v>0</v>
      </c>
      <c r="V134" s="23">
        <f>SUM(Q134:U134)</f>
        <v>0</v>
      </c>
    </row>
    <row r="135" spans="1:22" ht="13.8" thickBot="1" x14ac:dyDescent="0.3">
      <c r="A135" s="4" t="s">
        <v>17</v>
      </c>
      <c r="B135" s="28">
        <f t="shared" ref="B135:M135" si="50">SUM(B130:B134)</f>
        <v>0</v>
      </c>
      <c r="C135" s="28">
        <f t="shared" si="50"/>
        <v>0</v>
      </c>
      <c r="D135" s="28">
        <f t="shared" si="50"/>
        <v>0</v>
      </c>
      <c r="E135" s="28">
        <f t="shared" si="50"/>
        <v>0</v>
      </c>
      <c r="F135" s="28">
        <f t="shared" si="50"/>
        <v>0</v>
      </c>
      <c r="G135" s="28">
        <f t="shared" si="50"/>
        <v>840588</v>
      </c>
      <c r="H135" s="28">
        <f t="shared" si="50"/>
        <v>1210935.3333333333</v>
      </c>
      <c r="I135" s="28">
        <f t="shared" si="50"/>
        <v>1181852.3333333333</v>
      </c>
      <c r="J135" s="28">
        <f t="shared" si="50"/>
        <v>1179728.3333333333</v>
      </c>
      <c r="K135" s="28">
        <f t="shared" si="50"/>
        <v>1182976.3333333333</v>
      </c>
      <c r="L135" s="28">
        <f t="shared" si="50"/>
        <v>1187151.3333333333</v>
      </c>
      <c r="M135" s="28">
        <f t="shared" si="50"/>
        <v>1191360.3333333333</v>
      </c>
      <c r="O135" s="28">
        <f>SUM(O130:O134)</f>
        <v>7974592</v>
      </c>
      <c r="Q135" s="28">
        <f>SUM(B135:D135)</f>
        <v>0</v>
      </c>
      <c r="R135" s="28">
        <f>SUM(E135:G135)</f>
        <v>840588</v>
      </c>
      <c r="S135" s="28">
        <f>SUM(H135:J135)</f>
        <v>3572516</v>
      </c>
      <c r="T135" s="28">
        <f>SUM(K135:M135)</f>
        <v>3561488</v>
      </c>
      <c r="V135" s="28">
        <f>SUM(Q135:U135)</f>
        <v>7974592</v>
      </c>
    </row>
    <row r="137" spans="1:22" ht="13.8" thickBot="1" x14ac:dyDescent="0.3">
      <c r="A137" s="1" t="s">
        <v>13</v>
      </c>
      <c r="B137" s="29">
        <f t="shared" ref="B137:M137" si="51">+B80+B118+B128+B135</f>
        <v>170256</v>
      </c>
      <c r="C137" s="29">
        <f t="shared" si="51"/>
        <v>197273</v>
      </c>
      <c r="D137" s="29">
        <f t="shared" si="51"/>
        <v>219778</v>
      </c>
      <c r="E137" s="29">
        <f t="shared" si="51"/>
        <v>170278</v>
      </c>
      <c r="F137" s="29">
        <f t="shared" si="51"/>
        <v>133496</v>
      </c>
      <c r="G137" s="29">
        <f t="shared" si="51"/>
        <v>1149992.9761904762</v>
      </c>
      <c r="H137" s="29">
        <f t="shared" si="51"/>
        <v>1489507.3095238095</v>
      </c>
      <c r="I137" s="29">
        <f t="shared" si="51"/>
        <v>1460424.3095238095</v>
      </c>
      <c r="J137" s="29">
        <f t="shared" si="51"/>
        <v>1458300.3095238095</v>
      </c>
      <c r="K137" s="29">
        <f t="shared" si="51"/>
        <v>1551334.3095238095</v>
      </c>
      <c r="L137" s="29">
        <f t="shared" si="51"/>
        <v>1465725.3095238095</v>
      </c>
      <c r="M137" s="29">
        <f t="shared" si="51"/>
        <v>1469934.3095238095</v>
      </c>
      <c r="O137" s="29">
        <f>+O80+O118+O128+O135</f>
        <v>10936299.833333334</v>
      </c>
      <c r="Q137" s="29">
        <f>SUM(B137:D137)</f>
        <v>587307</v>
      </c>
      <c r="R137" s="29">
        <f>SUM(E137:G137)</f>
        <v>1453766.9761904762</v>
      </c>
      <c r="S137" s="29">
        <f>SUM(H137:J137)</f>
        <v>4408231.9285714282</v>
      </c>
      <c r="T137" s="29">
        <f>SUM(K137:M137)</f>
        <v>4486993.9285714282</v>
      </c>
      <c r="V137" s="29">
        <f>SUM(Q137:U137)</f>
        <v>10936299.833333332</v>
      </c>
    </row>
    <row r="138" spans="1:22" ht="13.8" thickTop="1" x14ac:dyDescent="0.25"/>
    <row r="141" spans="1:22" ht="15.6" x14ac:dyDescent="0.3">
      <c r="A141" s="41" t="str">
        <f>+A1</f>
        <v>GENCO - Wheatland</v>
      </c>
      <c r="B141" s="41"/>
      <c r="C141" s="41"/>
      <c r="D141" s="41"/>
      <c r="E141" s="41"/>
      <c r="F141" s="41"/>
      <c r="G141" s="41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41"/>
      <c r="T141" s="41"/>
      <c r="U141" s="41"/>
      <c r="V141" s="41"/>
    </row>
    <row r="142" spans="1:22" ht="15.6" x14ac:dyDescent="0.3">
      <c r="A142" s="41" t="str">
        <f>+A2</f>
        <v>Expense Analysis Summary</v>
      </c>
      <c r="B142" s="41"/>
      <c r="C142" s="41"/>
      <c r="D142" s="41"/>
      <c r="E142" s="41"/>
      <c r="F142" s="41"/>
      <c r="G142" s="41"/>
      <c r="H142" s="41"/>
      <c r="I142" s="41"/>
      <c r="J142" s="41"/>
      <c r="K142" s="41"/>
      <c r="L142" s="41"/>
      <c r="M142" s="41"/>
      <c r="N142" s="41"/>
      <c r="O142" s="41"/>
      <c r="P142" s="41"/>
      <c r="Q142" s="41"/>
      <c r="R142" s="41"/>
      <c r="S142" s="41"/>
      <c r="T142" s="41"/>
      <c r="U142" s="41"/>
      <c r="V142" s="41"/>
    </row>
    <row r="143" spans="1:22" ht="15.6" x14ac:dyDescent="0.3">
      <c r="A143" s="42" t="s">
        <v>65</v>
      </c>
      <c r="B143" s="42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</row>
    <row r="144" spans="1:22" ht="15.6" x14ac:dyDescent="0.3">
      <c r="A144" s="43">
        <f>+A4</f>
        <v>36616</v>
      </c>
      <c r="B144" s="43"/>
      <c r="C144" s="43"/>
      <c r="D144" s="43"/>
      <c r="E144" s="43"/>
      <c r="F144" s="43"/>
      <c r="G144" s="43"/>
      <c r="H144" s="43"/>
      <c r="I144" s="43"/>
      <c r="J144" s="43"/>
      <c r="K144" s="43"/>
      <c r="L144" s="43"/>
      <c r="M144" s="43"/>
      <c r="N144" s="43"/>
      <c r="O144" s="43"/>
      <c r="P144" s="43"/>
      <c r="Q144" s="43"/>
      <c r="R144" s="43"/>
      <c r="S144" s="43"/>
      <c r="T144" s="43"/>
      <c r="U144" s="43"/>
      <c r="V144" s="43"/>
    </row>
    <row r="145" spans="1:22" ht="15.6" x14ac:dyDescent="0.3">
      <c r="A145" s="14" t="str">
        <f ca="1">CELL("filename")</f>
        <v>H:\Genco\Valuation\06-19-00\[00 O&amp;M analysis - 0003.xls]Consol Summary</v>
      </c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</row>
    <row r="146" spans="1:22" ht="15.6" x14ac:dyDescent="0.3">
      <c r="A146" s="15">
        <f ca="1">NOW()</f>
        <v>36697.489127314817</v>
      </c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</row>
    <row r="147" spans="1:22" x14ac:dyDescent="0.25">
      <c r="B147" s="16" t="s">
        <v>27</v>
      </c>
      <c r="C147" s="16" t="s">
        <v>27</v>
      </c>
      <c r="D147" s="16" t="s">
        <v>27</v>
      </c>
      <c r="E147" s="16" t="s">
        <v>27</v>
      </c>
      <c r="F147" s="16" t="s">
        <v>27</v>
      </c>
      <c r="G147" s="16" t="s">
        <v>27</v>
      </c>
      <c r="H147" s="16" t="s">
        <v>27</v>
      </c>
      <c r="I147" s="16" t="s">
        <v>27</v>
      </c>
      <c r="J147" s="16" t="s">
        <v>27</v>
      </c>
      <c r="K147" s="16" t="s">
        <v>27</v>
      </c>
      <c r="L147" s="16" t="s">
        <v>27</v>
      </c>
      <c r="M147" s="16" t="s">
        <v>27</v>
      </c>
      <c r="O147" s="16" t="s">
        <v>27</v>
      </c>
      <c r="Q147" s="16" t="s">
        <v>27</v>
      </c>
      <c r="R147" s="16" t="s">
        <v>27</v>
      </c>
      <c r="S147" s="16" t="s">
        <v>27</v>
      </c>
      <c r="T147" s="16" t="s">
        <v>27</v>
      </c>
      <c r="V147" s="16" t="s">
        <v>27</v>
      </c>
    </row>
    <row r="148" spans="1:22" x14ac:dyDescent="0.25">
      <c r="A148" s="10"/>
      <c r="B148" s="11">
        <v>36161</v>
      </c>
      <c r="C148" s="11">
        <v>36192</v>
      </c>
      <c r="D148" s="11">
        <v>36220</v>
      </c>
      <c r="E148" s="11">
        <v>36251</v>
      </c>
      <c r="F148" s="11">
        <v>36281</v>
      </c>
      <c r="G148" s="11">
        <v>36312</v>
      </c>
      <c r="H148" s="11">
        <v>36342</v>
      </c>
      <c r="I148" s="11">
        <v>36373</v>
      </c>
      <c r="J148" s="11">
        <v>36404</v>
      </c>
      <c r="K148" s="11">
        <v>36434</v>
      </c>
      <c r="L148" s="11">
        <v>36465</v>
      </c>
      <c r="M148" s="11">
        <v>36495</v>
      </c>
      <c r="N148" s="11"/>
      <c r="O148" s="12" t="s">
        <v>18</v>
      </c>
      <c r="P148" s="12"/>
      <c r="Q148" s="12" t="s">
        <v>19</v>
      </c>
      <c r="R148" s="12" t="s">
        <v>20</v>
      </c>
      <c r="S148" s="12" t="s">
        <v>21</v>
      </c>
      <c r="T148" s="12" t="s">
        <v>22</v>
      </c>
      <c r="U148" s="12"/>
      <c r="V148" s="12" t="s">
        <v>18</v>
      </c>
    </row>
    <row r="150" spans="1:22" ht="13.8" thickBot="1" x14ac:dyDescent="0.3">
      <c r="A150" s="1" t="s">
        <v>9</v>
      </c>
      <c r="B150" s="24">
        <f t="shared" ref="B150:M150" si="52">+B80-B10</f>
        <v>170256</v>
      </c>
      <c r="C150" s="24">
        <f t="shared" si="52"/>
        <v>97885.18</v>
      </c>
      <c r="D150" s="24">
        <f t="shared" si="52"/>
        <v>71846</v>
      </c>
      <c r="E150" s="24">
        <f t="shared" si="52"/>
        <v>7784.929999999993</v>
      </c>
      <c r="F150" s="24">
        <f t="shared" si="52"/>
        <v>-66504</v>
      </c>
      <c r="G150" s="24">
        <f t="shared" si="52"/>
        <v>-281268.11</v>
      </c>
      <c r="H150" s="24">
        <f t="shared" si="52"/>
        <v>0</v>
      </c>
      <c r="I150" s="24">
        <f t="shared" si="52"/>
        <v>0</v>
      </c>
      <c r="J150" s="24">
        <f t="shared" si="52"/>
        <v>0</v>
      </c>
      <c r="K150" s="24">
        <f t="shared" si="52"/>
        <v>0</v>
      </c>
      <c r="L150" s="24">
        <f t="shared" si="52"/>
        <v>0</v>
      </c>
      <c r="M150" s="24">
        <f t="shared" si="52"/>
        <v>0</v>
      </c>
      <c r="O150" s="24">
        <f>SUM(B150:M150)</f>
        <v>0</v>
      </c>
      <c r="Q150" s="24">
        <f>SUM(B150:D150)</f>
        <v>339987.18</v>
      </c>
      <c r="R150" s="24">
        <f>SUM(E150:G150)</f>
        <v>-339987.18</v>
      </c>
      <c r="S150" s="24">
        <f>SUM(H150:J150)</f>
        <v>0</v>
      </c>
      <c r="T150" s="24">
        <f>SUM(K150:M150)</f>
        <v>0</v>
      </c>
      <c r="V150" s="24">
        <f>SUM(Q150:U150)</f>
        <v>0</v>
      </c>
    </row>
    <row r="152" spans="1:22" x14ac:dyDescent="0.25">
      <c r="A152" s="1" t="s">
        <v>10</v>
      </c>
    </row>
    <row r="153" spans="1:22" x14ac:dyDescent="0.25">
      <c r="A153" s="17" t="s">
        <v>55</v>
      </c>
    </row>
    <row r="154" spans="1:22" x14ac:dyDescent="0.25">
      <c r="A154" s="18" t="s">
        <v>80</v>
      </c>
      <c r="B154" s="23">
        <f t="shared" ref="B154:M154" si="53">+B84-B14</f>
        <v>0</v>
      </c>
      <c r="C154" s="23">
        <f t="shared" si="53"/>
        <v>0</v>
      </c>
      <c r="D154" s="23">
        <f t="shared" si="53"/>
        <v>0</v>
      </c>
      <c r="E154" s="23">
        <f t="shared" si="53"/>
        <v>0</v>
      </c>
      <c r="F154" s="23">
        <f t="shared" si="53"/>
        <v>0</v>
      </c>
      <c r="G154" s="23">
        <f t="shared" si="53"/>
        <v>0</v>
      </c>
      <c r="H154" s="23">
        <f t="shared" si="53"/>
        <v>0</v>
      </c>
      <c r="I154" s="23">
        <f t="shared" si="53"/>
        <v>0</v>
      </c>
      <c r="J154" s="23">
        <f t="shared" si="53"/>
        <v>0</v>
      </c>
      <c r="K154" s="23">
        <f t="shared" si="53"/>
        <v>0</v>
      </c>
      <c r="L154" s="23">
        <f t="shared" si="53"/>
        <v>0</v>
      </c>
      <c r="M154" s="23">
        <f t="shared" si="53"/>
        <v>0</v>
      </c>
      <c r="O154" s="23">
        <f t="shared" ref="O154:O159" si="54">SUM(B154:M154)</f>
        <v>0</v>
      </c>
      <c r="Q154" s="23">
        <f t="shared" ref="Q154:Q179" si="55">SUM(B154:D154)</f>
        <v>0</v>
      </c>
      <c r="R154" s="23">
        <f t="shared" ref="R154:R179" si="56">SUM(E154:G154)</f>
        <v>0</v>
      </c>
      <c r="S154" s="23">
        <f t="shared" ref="S154:S179" si="57">SUM(H154:J154)</f>
        <v>0</v>
      </c>
      <c r="T154" s="23">
        <f t="shared" ref="T154:T179" si="58">SUM(K154:M154)</f>
        <v>0</v>
      </c>
      <c r="V154" s="23">
        <f t="shared" ref="V154:V179" si="59">SUM(Q154:U154)</f>
        <v>0</v>
      </c>
    </row>
    <row r="155" spans="1:22" x14ac:dyDescent="0.25">
      <c r="A155" s="18" t="s">
        <v>81</v>
      </c>
      <c r="B155" s="23">
        <f t="shared" ref="B155:M155" si="60">+B85-B15</f>
        <v>0</v>
      </c>
      <c r="C155" s="23">
        <f t="shared" si="60"/>
        <v>0</v>
      </c>
      <c r="D155" s="23">
        <f t="shared" si="60"/>
        <v>0</v>
      </c>
      <c r="E155" s="23">
        <f t="shared" si="60"/>
        <v>0</v>
      </c>
      <c r="F155" s="23">
        <f t="shared" si="60"/>
        <v>0</v>
      </c>
      <c r="G155" s="23">
        <f t="shared" si="60"/>
        <v>0</v>
      </c>
      <c r="H155" s="23">
        <f t="shared" si="60"/>
        <v>0</v>
      </c>
      <c r="I155" s="23">
        <f t="shared" si="60"/>
        <v>0</v>
      </c>
      <c r="J155" s="23">
        <f t="shared" si="60"/>
        <v>0</v>
      </c>
      <c r="K155" s="23">
        <f t="shared" si="60"/>
        <v>0</v>
      </c>
      <c r="L155" s="23">
        <f t="shared" si="60"/>
        <v>0</v>
      </c>
      <c r="M155" s="23">
        <f t="shared" si="60"/>
        <v>0</v>
      </c>
      <c r="O155" s="23">
        <f t="shared" si="54"/>
        <v>0</v>
      </c>
      <c r="Q155" s="23">
        <f t="shared" si="55"/>
        <v>0</v>
      </c>
      <c r="R155" s="23">
        <f t="shared" si="56"/>
        <v>0</v>
      </c>
      <c r="S155" s="23">
        <f t="shared" si="57"/>
        <v>0</v>
      </c>
      <c r="T155" s="23">
        <f t="shared" si="58"/>
        <v>0</v>
      </c>
      <c r="V155" s="23">
        <f t="shared" si="59"/>
        <v>0</v>
      </c>
    </row>
    <row r="156" spans="1:22" x14ac:dyDescent="0.25">
      <c r="A156" s="18" t="s">
        <v>82</v>
      </c>
      <c r="B156" s="23">
        <f t="shared" ref="B156:M156" si="61">+B86-B16</f>
        <v>0</v>
      </c>
      <c r="C156" s="23">
        <f t="shared" si="61"/>
        <v>0</v>
      </c>
      <c r="D156" s="23">
        <f t="shared" si="61"/>
        <v>0</v>
      </c>
      <c r="E156" s="23">
        <f t="shared" si="61"/>
        <v>0</v>
      </c>
      <c r="F156" s="23">
        <f t="shared" si="61"/>
        <v>0</v>
      </c>
      <c r="G156" s="23">
        <f t="shared" si="61"/>
        <v>0</v>
      </c>
      <c r="H156" s="23">
        <f t="shared" si="61"/>
        <v>0</v>
      </c>
      <c r="I156" s="23">
        <f t="shared" si="61"/>
        <v>0</v>
      </c>
      <c r="J156" s="23">
        <f t="shared" si="61"/>
        <v>0</v>
      </c>
      <c r="K156" s="23">
        <f t="shared" si="61"/>
        <v>0</v>
      </c>
      <c r="L156" s="23">
        <f t="shared" si="61"/>
        <v>0</v>
      </c>
      <c r="M156" s="23">
        <f t="shared" si="61"/>
        <v>0</v>
      </c>
      <c r="O156" s="23">
        <f t="shared" si="54"/>
        <v>0</v>
      </c>
      <c r="Q156" s="23">
        <f t="shared" si="55"/>
        <v>0</v>
      </c>
      <c r="R156" s="23">
        <f t="shared" si="56"/>
        <v>0</v>
      </c>
      <c r="S156" s="23">
        <f t="shared" si="57"/>
        <v>0</v>
      </c>
      <c r="T156" s="23">
        <f t="shared" si="58"/>
        <v>0</v>
      </c>
      <c r="V156" s="23">
        <f t="shared" si="59"/>
        <v>0</v>
      </c>
    </row>
    <row r="157" spans="1:22" x14ac:dyDescent="0.25">
      <c r="A157" s="18" t="s">
        <v>83</v>
      </c>
      <c r="B157" s="23">
        <f t="shared" ref="B157:M157" si="62">+B87-B17</f>
        <v>0</v>
      </c>
      <c r="C157" s="23">
        <f t="shared" si="62"/>
        <v>0</v>
      </c>
      <c r="D157" s="23">
        <f t="shared" si="62"/>
        <v>0</v>
      </c>
      <c r="E157" s="23">
        <f t="shared" si="62"/>
        <v>0</v>
      </c>
      <c r="F157" s="23">
        <f t="shared" si="62"/>
        <v>0</v>
      </c>
      <c r="G157" s="23">
        <f t="shared" si="62"/>
        <v>0</v>
      </c>
      <c r="H157" s="23">
        <f t="shared" si="62"/>
        <v>0</v>
      </c>
      <c r="I157" s="23">
        <f t="shared" si="62"/>
        <v>0</v>
      </c>
      <c r="J157" s="23">
        <f t="shared" si="62"/>
        <v>0</v>
      </c>
      <c r="K157" s="23">
        <f t="shared" si="62"/>
        <v>0</v>
      </c>
      <c r="L157" s="23">
        <f t="shared" si="62"/>
        <v>0</v>
      </c>
      <c r="M157" s="23">
        <f t="shared" si="62"/>
        <v>0</v>
      </c>
      <c r="O157" s="23">
        <f t="shared" si="54"/>
        <v>0</v>
      </c>
      <c r="Q157" s="23">
        <f t="shared" si="55"/>
        <v>0</v>
      </c>
      <c r="R157" s="23">
        <f t="shared" si="56"/>
        <v>0</v>
      </c>
      <c r="S157" s="23">
        <f t="shared" si="57"/>
        <v>0</v>
      </c>
      <c r="T157" s="23">
        <f t="shared" si="58"/>
        <v>0</v>
      </c>
      <c r="V157" s="23">
        <f t="shared" si="59"/>
        <v>0</v>
      </c>
    </row>
    <row r="158" spans="1:22" x14ac:dyDescent="0.25">
      <c r="A158" s="18" t="s">
        <v>84</v>
      </c>
      <c r="B158" s="23">
        <f t="shared" ref="B158:M158" si="63">+B88-B18</f>
        <v>0</v>
      </c>
      <c r="C158" s="23">
        <f t="shared" si="63"/>
        <v>0</v>
      </c>
      <c r="D158" s="23">
        <f t="shared" si="63"/>
        <v>0</v>
      </c>
      <c r="E158" s="23">
        <f t="shared" si="63"/>
        <v>0</v>
      </c>
      <c r="F158" s="23">
        <f t="shared" si="63"/>
        <v>0</v>
      </c>
      <c r="G158" s="23">
        <f t="shared" si="63"/>
        <v>0</v>
      </c>
      <c r="H158" s="23">
        <f t="shared" si="63"/>
        <v>0</v>
      </c>
      <c r="I158" s="23">
        <f t="shared" si="63"/>
        <v>0</v>
      </c>
      <c r="J158" s="23">
        <f t="shared" si="63"/>
        <v>0</v>
      </c>
      <c r="K158" s="23">
        <f t="shared" si="63"/>
        <v>0</v>
      </c>
      <c r="L158" s="23">
        <f t="shared" si="63"/>
        <v>0</v>
      </c>
      <c r="M158" s="23">
        <f t="shared" si="63"/>
        <v>0</v>
      </c>
      <c r="O158" s="23">
        <f t="shared" si="54"/>
        <v>0</v>
      </c>
      <c r="Q158" s="23">
        <f t="shared" si="55"/>
        <v>0</v>
      </c>
      <c r="R158" s="23">
        <f t="shared" si="56"/>
        <v>0</v>
      </c>
      <c r="S158" s="23">
        <f t="shared" si="57"/>
        <v>0</v>
      </c>
      <c r="T158" s="23">
        <f t="shared" si="58"/>
        <v>0</v>
      </c>
      <c r="V158" s="23">
        <f t="shared" si="59"/>
        <v>0</v>
      </c>
    </row>
    <row r="159" spans="1:22" x14ac:dyDescent="0.25">
      <c r="A159" s="18" t="s">
        <v>85</v>
      </c>
      <c r="B159" s="23">
        <f t="shared" ref="B159:M159" si="64">+B89-B19</f>
        <v>0</v>
      </c>
      <c r="C159" s="23">
        <f t="shared" si="64"/>
        <v>0</v>
      </c>
      <c r="D159" s="23">
        <f t="shared" si="64"/>
        <v>0</v>
      </c>
      <c r="E159" s="23">
        <f t="shared" si="64"/>
        <v>0</v>
      </c>
      <c r="F159" s="23">
        <f t="shared" si="64"/>
        <v>0</v>
      </c>
      <c r="G159" s="23">
        <f t="shared" si="64"/>
        <v>0</v>
      </c>
      <c r="H159" s="23">
        <f t="shared" si="64"/>
        <v>0</v>
      </c>
      <c r="I159" s="23">
        <f t="shared" si="64"/>
        <v>0</v>
      </c>
      <c r="J159" s="23">
        <f t="shared" si="64"/>
        <v>0</v>
      </c>
      <c r="K159" s="23">
        <f t="shared" si="64"/>
        <v>0</v>
      </c>
      <c r="L159" s="23">
        <f t="shared" si="64"/>
        <v>0</v>
      </c>
      <c r="M159" s="23">
        <f t="shared" si="64"/>
        <v>0</v>
      </c>
      <c r="O159" s="23">
        <f t="shared" si="54"/>
        <v>0</v>
      </c>
      <c r="Q159" s="23">
        <f t="shared" si="55"/>
        <v>0</v>
      </c>
      <c r="R159" s="23">
        <f t="shared" si="56"/>
        <v>0</v>
      </c>
      <c r="S159" s="23">
        <f t="shared" si="57"/>
        <v>0</v>
      </c>
      <c r="T159" s="23">
        <f t="shared" si="58"/>
        <v>0</v>
      </c>
      <c r="V159" s="23">
        <f t="shared" si="59"/>
        <v>0</v>
      </c>
    </row>
    <row r="160" spans="1:22" x14ac:dyDescent="0.25">
      <c r="A160" s="18" t="s">
        <v>44</v>
      </c>
      <c r="B160" s="23">
        <f t="shared" ref="B160:M160" si="65">+B90-B20</f>
        <v>0</v>
      </c>
      <c r="C160" s="23">
        <f t="shared" si="65"/>
        <v>0</v>
      </c>
      <c r="D160" s="23">
        <f t="shared" si="65"/>
        <v>0</v>
      </c>
      <c r="E160" s="23">
        <f t="shared" si="65"/>
        <v>0</v>
      </c>
      <c r="F160" s="23">
        <f t="shared" si="65"/>
        <v>0</v>
      </c>
      <c r="G160" s="23">
        <f t="shared" si="65"/>
        <v>0</v>
      </c>
      <c r="H160" s="23">
        <f t="shared" si="65"/>
        <v>0</v>
      </c>
      <c r="I160" s="23">
        <f t="shared" si="65"/>
        <v>0</v>
      </c>
      <c r="J160" s="23">
        <f t="shared" si="65"/>
        <v>0</v>
      </c>
      <c r="K160" s="23">
        <f t="shared" si="65"/>
        <v>0</v>
      </c>
      <c r="L160" s="23">
        <f t="shared" si="65"/>
        <v>0</v>
      </c>
      <c r="M160" s="23">
        <f t="shared" si="65"/>
        <v>0</v>
      </c>
      <c r="O160" s="23">
        <f t="shared" ref="O160:O180" si="66">SUM(B160:M160)</f>
        <v>0</v>
      </c>
      <c r="Q160" s="23">
        <f t="shared" si="55"/>
        <v>0</v>
      </c>
      <c r="R160" s="23">
        <f t="shared" si="56"/>
        <v>0</v>
      </c>
      <c r="S160" s="23">
        <f t="shared" si="57"/>
        <v>0</v>
      </c>
      <c r="T160" s="23">
        <f t="shared" si="58"/>
        <v>0</v>
      </c>
      <c r="V160" s="23">
        <f t="shared" si="59"/>
        <v>0</v>
      </c>
    </row>
    <row r="161" spans="1:22" x14ac:dyDescent="0.25">
      <c r="A161" s="18" t="s">
        <v>86</v>
      </c>
      <c r="B161" s="23">
        <f t="shared" ref="B161:M161" si="67">+B91-B21</f>
        <v>0</v>
      </c>
      <c r="C161" s="23">
        <f t="shared" si="67"/>
        <v>0</v>
      </c>
      <c r="D161" s="23">
        <f t="shared" si="67"/>
        <v>0</v>
      </c>
      <c r="E161" s="23">
        <f t="shared" si="67"/>
        <v>0</v>
      </c>
      <c r="F161" s="23">
        <f t="shared" si="67"/>
        <v>0</v>
      </c>
      <c r="G161" s="23">
        <f t="shared" si="67"/>
        <v>0</v>
      </c>
      <c r="H161" s="23">
        <f t="shared" si="67"/>
        <v>0</v>
      </c>
      <c r="I161" s="23">
        <f t="shared" si="67"/>
        <v>0</v>
      </c>
      <c r="J161" s="23">
        <f t="shared" si="67"/>
        <v>0</v>
      </c>
      <c r="K161" s="23">
        <f t="shared" si="67"/>
        <v>0</v>
      </c>
      <c r="L161" s="23">
        <f t="shared" si="67"/>
        <v>0</v>
      </c>
      <c r="M161" s="23">
        <f t="shared" si="67"/>
        <v>0</v>
      </c>
      <c r="O161" s="23">
        <f t="shared" si="66"/>
        <v>0</v>
      </c>
      <c r="Q161" s="23">
        <f t="shared" si="55"/>
        <v>0</v>
      </c>
      <c r="R161" s="23">
        <f t="shared" si="56"/>
        <v>0</v>
      </c>
      <c r="S161" s="23">
        <f t="shared" si="57"/>
        <v>0</v>
      </c>
      <c r="T161" s="23">
        <f t="shared" si="58"/>
        <v>0</v>
      </c>
      <c r="V161" s="23">
        <f t="shared" si="59"/>
        <v>0</v>
      </c>
    </row>
    <row r="162" spans="1:22" x14ac:dyDescent="0.25">
      <c r="A162" s="18" t="s">
        <v>87</v>
      </c>
      <c r="B162" s="23">
        <f t="shared" ref="B162:M162" si="68">+B92-B22</f>
        <v>0</v>
      </c>
      <c r="C162" s="23">
        <f t="shared" si="68"/>
        <v>0</v>
      </c>
      <c r="D162" s="23">
        <f t="shared" si="68"/>
        <v>0</v>
      </c>
      <c r="E162" s="23">
        <f t="shared" si="68"/>
        <v>0</v>
      </c>
      <c r="F162" s="23">
        <f t="shared" si="68"/>
        <v>0</v>
      </c>
      <c r="G162" s="23">
        <f t="shared" si="68"/>
        <v>0</v>
      </c>
      <c r="H162" s="23">
        <f t="shared" si="68"/>
        <v>0</v>
      </c>
      <c r="I162" s="23">
        <f t="shared" si="68"/>
        <v>0</v>
      </c>
      <c r="J162" s="23">
        <f t="shared" si="68"/>
        <v>0</v>
      </c>
      <c r="K162" s="23">
        <f t="shared" si="68"/>
        <v>0</v>
      </c>
      <c r="L162" s="23">
        <f t="shared" si="68"/>
        <v>0</v>
      </c>
      <c r="M162" s="23">
        <f t="shared" si="68"/>
        <v>0</v>
      </c>
      <c r="O162" s="23">
        <f t="shared" si="66"/>
        <v>0</v>
      </c>
      <c r="Q162" s="23">
        <f t="shared" si="55"/>
        <v>0</v>
      </c>
      <c r="R162" s="23">
        <f t="shared" si="56"/>
        <v>0</v>
      </c>
      <c r="S162" s="23">
        <f t="shared" si="57"/>
        <v>0</v>
      </c>
      <c r="T162" s="23">
        <f t="shared" si="58"/>
        <v>0</v>
      </c>
      <c r="V162" s="23">
        <f t="shared" si="59"/>
        <v>0</v>
      </c>
    </row>
    <row r="163" spans="1:22" x14ac:dyDescent="0.25">
      <c r="A163" s="18" t="s">
        <v>45</v>
      </c>
      <c r="B163" s="23">
        <f t="shared" ref="B163:M163" si="69">+B93-B23</f>
        <v>0</v>
      </c>
      <c r="C163" s="23">
        <f t="shared" si="69"/>
        <v>0</v>
      </c>
      <c r="D163" s="23">
        <f t="shared" si="69"/>
        <v>0</v>
      </c>
      <c r="E163" s="23">
        <f t="shared" si="69"/>
        <v>0</v>
      </c>
      <c r="F163" s="23">
        <f t="shared" si="69"/>
        <v>0</v>
      </c>
      <c r="G163" s="23">
        <f t="shared" si="69"/>
        <v>0</v>
      </c>
      <c r="H163" s="23">
        <f t="shared" si="69"/>
        <v>0</v>
      </c>
      <c r="I163" s="23">
        <f t="shared" si="69"/>
        <v>0</v>
      </c>
      <c r="J163" s="23">
        <f t="shared" si="69"/>
        <v>0</v>
      </c>
      <c r="K163" s="23">
        <f t="shared" si="69"/>
        <v>0</v>
      </c>
      <c r="L163" s="23">
        <f t="shared" si="69"/>
        <v>0</v>
      </c>
      <c r="M163" s="23">
        <f t="shared" si="69"/>
        <v>0</v>
      </c>
      <c r="O163" s="23">
        <f t="shared" si="66"/>
        <v>0</v>
      </c>
      <c r="Q163" s="23">
        <f t="shared" si="55"/>
        <v>0</v>
      </c>
      <c r="R163" s="23">
        <f t="shared" si="56"/>
        <v>0</v>
      </c>
      <c r="S163" s="23">
        <f t="shared" si="57"/>
        <v>0</v>
      </c>
      <c r="T163" s="23">
        <f t="shared" si="58"/>
        <v>0</v>
      </c>
      <c r="V163" s="23">
        <f t="shared" si="59"/>
        <v>0</v>
      </c>
    </row>
    <row r="164" spans="1:22" x14ac:dyDescent="0.25">
      <c r="A164" s="18" t="s">
        <v>88</v>
      </c>
      <c r="B164" s="23">
        <f t="shared" ref="B164:M164" si="70">+B94-B24</f>
        <v>0</v>
      </c>
      <c r="C164" s="23">
        <f t="shared" si="70"/>
        <v>0</v>
      </c>
      <c r="D164" s="23">
        <f t="shared" si="70"/>
        <v>0</v>
      </c>
      <c r="E164" s="23">
        <f t="shared" si="70"/>
        <v>0</v>
      </c>
      <c r="F164" s="23">
        <f t="shared" si="70"/>
        <v>0</v>
      </c>
      <c r="G164" s="23">
        <f t="shared" si="70"/>
        <v>0</v>
      </c>
      <c r="H164" s="23">
        <f t="shared" si="70"/>
        <v>0</v>
      </c>
      <c r="I164" s="23">
        <f t="shared" si="70"/>
        <v>0</v>
      </c>
      <c r="J164" s="23">
        <f t="shared" si="70"/>
        <v>0</v>
      </c>
      <c r="K164" s="23">
        <f t="shared" si="70"/>
        <v>0</v>
      </c>
      <c r="L164" s="23">
        <f t="shared" si="70"/>
        <v>0</v>
      </c>
      <c r="M164" s="23">
        <f t="shared" si="70"/>
        <v>0</v>
      </c>
      <c r="O164" s="23">
        <f t="shared" si="66"/>
        <v>0</v>
      </c>
      <c r="Q164" s="23">
        <f t="shared" si="55"/>
        <v>0</v>
      </c>
      <c r="R164" s="23">
        <f t="shared" si="56"/>
        <v>0</v>
      </c>
      <c r="S164" s="23">
        <f t="shared" si="57"/>
        <v>0</v>
      </c>
      <c r="T164" s="23">
        <f t="shared" si="58"/>
        <v>0</v>
      </c>
      <c r="V164" s="23">
        <f t="shared" si="59"/>
        <v>0</v>
      </c>
    </row>
    <row r="165" spans="1:22" x14ac:dyDescent="0.25">
      <c r="A165" s="18" t="s">
        <v>89</v>
      </c>
      <c r="B165" s="23">
        <f t="shared" ref="B165:M165" si="71">+B95-B25</f>
        <v>0</v>
      </c>
      <c r="C165" s="23">
        <f t="shared" si="71"/>
        <v>0</v>
      </c>
      <c r="D165" s="23">
        <f t="shared" si="71"/>
        <v>0</v>
      </c>
      <c r="E165" s="23">
        <f t="shared" si="71"/>
        <v>0</v>
      </c>
      <c r="F165" s="23">
        <f t="shared" si="71"/>
        <v>0</v>
      </c>
      <c r="G165" s="23">
        <f t="shared" si="71"/>
        <v>0</v>
      </c>
      <c r="H165" s="23">
        <f t="shared" si="71"/>
        <v>0</v>
      </c>
      <c r="I165" s="23">
        <f t="shared" si="71"/>
        <v>0</v>
      </c>
      <c r="J165" s="23">
        <f t="shared" si="71"/>
        <v>0</v>
      </c>
      <c r="K165" s="23">
        <f t="shared" si="71"/>
        <v>0</v>
      </c>
      <c r="L165" s="23">
        <f t="shared" si="71"/>
        <v>0</v>
      </c>
      <c r="M165" s="23">
        <f t="shared" si="71"/>
        <v>0</v>
      </c>
      <c r="O165" s="23">
        <f t="shared" si="66"/>
        <v>0</v>
      </c>
      <c r="Q165" s="23">
        <f t="shared" si="55"/>
        <v>0</v>
      </c>
      <c r="R165" s="23">
        <f t="shared" si="56"/>
        <v>0</v>
      </c>
      <c r="S165" s="23">
        <f t="shared" si="57"/>
        <v>0</v>
      </c>
      <c r="T165" s="23">
        <f t="shared" si="58"/>
        <v>0</v>
      </c>
      <c r="V165" s="23">
        <f t="shared" si="59"/>
        <v>0</v>
      </c>
    </row>
    <row r="166" spans="1:22" x14ac:dyDescent="0.25">
      <c r="A166" s="18" t="s">
        <v>90</v>
      </c>
      <c r="B166" s="23">
        <f t="shared" ref="B166:M166" si="72">+B96-B26</f>
        <v>0</v>
      </c>
      <c r="C166" s="23">
        <f t="shared" si="72"/>
        <v>0</v>
      </c>
      <c r="D166" s="23">
        <f t="shared" si="72"/>
        <v>0</v>
      </c>
      <c r="E166" s="23">
        <f t="shared" si="72"/>
        <v>0</v>
      </c>
      <c r="F166" s="23">
        <f t="shared" si="72"/>
        <v>0</v>
      </c>
      <c r="G166" s="23">
        <f t="shared" si="72"/>
        <v>0</v>
      </c>
      <c r="H166" s="23">
        <f t="shared" si="72"/>
        <v>0</v>
      </c>
      <c r="I166" s="23">
        <f t="shared" si="72"/>
        <v>0</v>
      </c>
      <c r="J166" s="23">
        <f t="shared" si="72"/>
        <v>0</v>
      </c>
      <c r="K166" s="23">
        <f t="shared" si="72"/>
        <v>0</v>
      </c>
      <c r="L166" s="23">
        <f t="shared" si="72"/>
        <v>0</v>
      </c>
      <c r="M166" s="23">
        <f t="shared" si="72"/>
        <v>0</v>
      </c>
      <c r="O166" s="23">
        <f t="shared" si="66"/>
        <v>0</v>
      </c>
      <c r="Q166" s="23">
        <f t="shared" si="55"/>
        <v>0</v>
      </c>
      <c r="R166" s="23">
        <f t="shared" si="56"/>
        <v>0</v>
      </c>
      <c r="S166" s="23">
        <f t="shared" si="57"/>
        <v>0</v>
      </c>
      <c r="T166" s="23">
        <f t="shared" si="58"/>
        <v>0</v>
      </c>
      <c r="V166" s="23">
        <f t="shared" si="59"/>
        <v>0</v>
      </c>
    </row>
    <row r="167" spans="1:22" x14ac:dyDescent="0.25">
      <c r="A167" s="18" t="s">
        <v>46</v>
      </c>
      <c r="B167" s="23">
        <f t="shared" ref="B167:M167" si="73">+B97-B27</f>
        <v>0</v>
      </c>
      <c r="C167" s="23">
        <f t="shared" si="73"/>
        <v>0</v>
      </c>
      <c r="D167" s="23">
        <f t="shared" si="73"/>
        <v>0</v>
      </c>
      <c r="E167" s="23">
        <f t="shared" si="73"/>
        <v>0</v>
      </c>
      <c r="F167" s="23">
        <f t="shared" si="73"/>
        <v>0</v>
      </c>
      <c r="G167" s="23">
        <f t="shared" si="73"/>
        <v>0</v>
      </c>
      <c r="H167" s="23">
        <f t="shared" si="73"/>
        <v>0</v>
      </c>
      <c r="I167" s="23">
        <f t="shared" si="73"/>
        <v>0</v>
      </c>
      <c r="J167" s="23">
        <f t="shared" si="73"/>
        <v>0</v>
      </c>
      <c r="K167" s="23">
        <f t="shared" si="73"/>
        <v>0</v>
      </c>
      <c r="L167" s="23">
        <f t="shared" si="73"/>
        <v>0</v>
      </c>
      <c r="M167" s="23">
        <f t="shared" si="73"/>
        <v>0</v>
      </c>
      <c r="O167" s="23">
        <f t="shared" si="66"/>
        <v>0</v>
      </c>
      <c r="Q167" s="23">
        <f t="shared" si="55"/>
        <v>0</v>
      </c>
      <c r="R167" s="23">
        <f t="shared" si="56"/>
        <v>0</v>
      </c>
      <c r="S167" s="23">
        <f t="shared" si="57"/>
        <v>0</v>
      </c>
      <c r="T167" s="23">
        <f t="shared" si="58"/>
        <v>0</v>
      </c>
      <c r="V167" s="23">
        <f t="shared" si="59"/>
        <v>0</v>
      </c>
    </row>
    <row r="168" spans="1:22" x14ac:dyDescent="0.25">
      <c r="A168" s="18" t="s">
        <v>47</v>
      </c>
      <c r="B168" s="23">
        <f t="shared" ref="B168:M168" si="74">+B98-B28</f>
        <v>0</v>
      </c>
      <c r="C168" s="23">
        <f t="shared" si="74"/>
        <v>0</v>
      </c>
      <c r="D168" s="23">
        <f t="shared" si="74"/>
        <v>0</v>
      </c>
      <c r="E168" s="23">
        <f t="shared" si="74"/>
        <v>0</v>
      </c>
      <c r="F168" s="23">
        <f t="shared" si="74"/>
        <v>0</v>
      </c>
      <c r="G168" s="23">
        <f t="shared" si="74"/>
        <v>0</v>
      </c>
      <c r="H168" s="23">
        <f t="shared" si="74"/>
        <v>0</v>
      </c>
      <c r="I168" s="23">
        <f t="shared" si="74"/>
        <v>0</v>
      </c>
      <c r="J168" s="23">
        <f t="shared" si="74"/>
        <v>0</v>
      </c>
      <c r="K168" s="23">
        <f t="shared" si="74"/>
        <v>0</v>
      </c>
      <c r="L168" s="23">
        <f t="shared" si="74"/>
        <v>0</v>
      </c>
      <c r="M168" s="23">
        <f t="shared" si="74"/>
        <v>0</v>
      </c>
      <c r="O168" s="23">
        <f t="shared" si="66"/>
        <v>0</v>
      </c>
      <c r="Q168" s="23">
        <f t="shared" si="55"/>
        <v>0</v>
      </c>
      <c r="R168" s="23">
        <f t="shared" si="56"/>
        <v>0</v>
      </c>
      <c r="S168" s="23">
        <f t="shared" si="57"/>
        <v>0</v>
      </c>
      <c r="T168" s="23">
        <f t="shared" si="58"/>
        <v>0</v>
      </c>
      <c r="V168" s="23">
        <f t="shared" si="59"/>
        <v>0</v>
      </c>
    </row>
    <row r="169" spans="1:22" x14ac:dyDescent="0.25">
      <c r="A169" s="18" t="s">
        <v>91</v>
      </c>
      <c r="B169" s="23">
        <f t="shared" ref="B169:M169" si="75">+B99-B29</f>
        <v>0</v>
      </c>
      <c r="C169" s="23">
        <f t="shared" si="75"/>
        <v>0</v>
      </c>
      <c r="D169" s="23">
        <f t="shared" si="75"/>
        <v>0</v>
      </c>
      <c r="E169" s="23">
        <f t="shared" si="75"/>
        <v>0</v>
      </c>
      <c r="F169" s="23">
        <f t="shared" si="75"/>
        <v>0</v>
      </c>
      <c r="G169" s="23">
        <f t="shared" si="75"/>
        <v>0</v>
      </c>
      <c r="H169" s="23">
        <f t="shared" si="75"/>
        <v>0</v>
      </c>
      <c r="I169" s="23">
        <f t="shared" si="75"/>
        <v>0</v>
      </c>
      <c r="J169" s="23">
        <f t="shared" si="75"/>
        <v>0</v>
      </c>
      <c r="K169" s="23">
        <f t="shared" si="75"/>
        <v>0</v>
      </c>
      <c r="L169" s="23">
        <f t="shared" si="75"/>
        <v>0</v>
      </c>
      <c r="M169" s="23">
        <f t="shared" si="75"/>
        <v>0</v>
      </c>
      <c r="O169" s="23">
        <f t="shared" si="66"/>
        <v>0</v>
      </c>
      <c r="Q169" s="23">
        <f t="shared" si="55"/>
        <v>0</v>
      </c>
      <c r="R169" s="23">
        <f t="shared" si="56"/>
        <v>0</v>
      </c>
      <c r="S169" s="23">
        <f t="shared" si="57"/>
        <v>0</v>
      </c>
      <c r="T169" s="23">
        <f t="shared" si="58"/>
        <v>0</v>
      </c>
      <c r="V169" s="23">
        <f t="shared" si="59"/>
        <v>0</v>
      </c>
    </row>
    <row r="170" spans="1:22" x14ac:dyDescent="0.25">
      <c r="A170" s="18" t="s">
        <v>48</v>
      </c>
      <c r="B170" s="23">
        <f t="shared" ref="B170:M170" si="76">+B100-B30</f>
        <v>0</v>
      </c>
      <c r="C170" s="23">
        <f t="shared" si="76"/>
        <v>0</v>
      </c>
      <c r="D170" s="23">
        <f t="shared" si="76"/>
        <v>0</v>
      </c>
      <c r="E170" s="23">
        <f t="shared" si="76"/>
        <v>0</v>
      </c>
      <c r="F170" s="23">
        <f t="shared" si="76"/>
        <v>0</v>
      </c>
      <c r="G170" s="23">
        <f t="shared" si="76"/>
        <v>0</v>
      </c>
      <c r="H170" s="23">
        <f t="shared" si="76"/>
        <v>0</v>
      </c>
      <c r="I170" s="23">
        <f t="shared" si="76"/>
        <v>0</v>
      </c>
      <c r="J170" s="23">
        <f t="shared" si="76"/>
        <v>0</v>
      </c>
      <c r="K170" s="23">
        <f t="shared" si="76"/>
        <v>0</v>
      </c>
      <c r="L170" s="23">
        <f t="shared" si="76"/>
        <v>0</v>
      </c>
      <c r="M170" s="23">
        <f t="shared" si="76"/>
        <v>0</v>
      </c>
      <c r="O170" s="23">
        <f t="shared" si="66"/>
        <v>0</v>
      </c>
      <c r="Q170" s="23">
        <f t="shared" si="55"/>
        <v>0</v>
      </c>
      <c r="R170" s="23">
        <f t="shared" si="56"/>
        <v>0</v>
      </c>
      <c r="S170" s="23">
        <f t="shared" si="57"/>
        <v>0</v>
      </c>
      <c r="T170" s="23">
        <f t="shared" si="58"/>
        <v>0</v>
      </c>
      <c r="V170" s="23">
        <f t="shared" si="59"/>
        <v>0</v>
      </c>
    </row>
    <row r="171" spans="1:22" x14ac:dyDescent="0.25">
      <c r="A171" s="18" t="s">
        <v>49</v>
      </c>
      <c r="B171" s="23">
        <f t="shared" ref="B171:M171" si="77">+B101-B31</f>
        <v>0</v>
      </c>
      <c r="C171" s="23">
        <f t="shared" si="77"/>
        <v>0</v>
      </c>
      <c r="D171" s="23">
        <f t="shared" si="77"/>
        <v>0</v>
      </c>
      <c r="E171" s="23">
        <f t="shared" si="77"/>
        <v>0</v>
      </c>
      <c r="F171" s="23">
        <f t="shared" si="77"/>
        <v>0</v>
      </c>
      <c r="G171" s="23">
        <f t="shared" si="77"/>
        <v>0</v>
      </c>
      <c r="H171" s="23">
        <f t="shared" si="77"/>
        <v>0</v>
      </c>
      <c r="I171" s="23">
        <f t="shared" si="77"/>
        <v>0</v>
      </c>
      <c r="J171" s="23">
        <f t="shared" si="77"/>
        <v>0</v>
      </c>
      <c r="K171" s="23">
        <f t="shared" si="77"/>
        <v>0</v>
      </c>
      <c r="L171" s="23">
        <f t="shared" si="77"/>
        <v>0</v>
      </c>
      <c r="M171" s="23">
        <f t="shared" si="77"/>
        <v>0</v>
      </c>
      <c r="O171" s="23">
        <f t="shared" si="66"/>
        <v>0</v>
      </c>
      <c r="Q171" s="23">
        <f t="shared" si="55"/>
        <v>0</v>
      </c>
      <c r="R171" s="23">
        <f t="shared" si="56"/>
        <v>0</v>
      </c>
      <c r="S171" s="23">
        <f t="shared" si="57"/>
        <v>0</v>
      </c>
      <c r="T171" s="23">
        <f t="shared" si="58"/>
        <v>0</v>
      </c>
      <c r="V171" s="23">
        <f t="shared" si="59"/>
        <v>0</v>
      </c>
    </row>
    <row r="172" spans="1:22" x14ac:dyDescent="0.25">
      <c r="A172" s="18" t="s">
        <v>50</v>
      </c>
      <c r="B172" s="23">
        <f t="shared" ref="B172:M172" si="78">+B102-B32</f>
        <v>0</v>
      </c>
      <c r="C172" s="23">
        <f t="shared" si="78"/>
        <v>0</v>
      </c>
      <c r="D172" s="23">
        <f t="shared" si="78"/>
        <v>0</v>
      </c>
      <c r="E172" s="23">
        <f t="shared" si="78"/>
        <v>0</v>
      </c>
      <c r="F172" s="23">
        <f t="shared" si="78"/>
        <v>0</v>
      </c>
      <c r="G172" s="23">
        <f t="shared" si="78"/>
        <v>0</v>
      </c>
      <c r="H172" s="23">
        <f t="shared" si="78"/>
        <v>0</v>
      </c>
      <c r="I172" s="23">
        <f t="shared" si="78"/>
        <v>0</v>
      </c>
      <c r="J172" s="23">
        <f t="shared" si="78"/>
        <v>0</v>
      </c>
      <c r="K172" s="23">
        <f t="shared" si="78"/>
        <v>0</v>
      </c>
      <c r="L172" s="23">
        <f t="shared" si="78"/>
        <v>0</v>
      </c>
      <c r="M172" s="23">
        <f t="shared" si="78"/>
        <v>0</v>
      </c>
      <c r="O172" s="23">
        <f t="shared" si="66"/>
        <v>0</v>
      </c>
      <c r="Q172" s="23">
        <f t="shared" si="55"/>
        <v>0</v>
      </c>
      <c r="R172" s="23">
        <f t="shared" si="56"/>
        <v>0</v>
      </c>
      <c r="S172" s="23">
        <f t="shared" si="57"/>
        <v>0</v>
      </c>
      <c r="T172" s="23">
        <f t="shared" si="58"/>
        <v>0</v>
      </c>
      <c r="V172" s="23">
        <f t="shared" si="59"/>
        <v>0</v>
      </c>
    </row>
    <row r="173" spans="1:22" x14ac:dyDescent="0.25">
      <c r="A173" s="18" t="s">
        <v>43</v>
      </c>
      <c r="B173" s="23">
        <f t="shared" ref="B173:M173" si="79">+B103-B33</f>
        <v>0</v>
      </c>
      <c r="C173" s="23">
        <f t="shared" si="79"/>
        <v>0</v>
      </c>
      <c r="D173" s="23">
        <f t="shared" si="79"/>
        <v>0</v>
      </c>
      <c r="E173" s="23">
        <f t="shared" si="79"/>
        <v>0</v>
      </c>
      <c r="F173" s="23">
        <f t="shared" si="79"/>
        <v>0</v>
      </c>
      <c r="G173" s="23">
        <f t="shared" si="79"/>
        <v>0</v>
      </c>
      <c r="H173" s="23">
        <f t="shared" si="79"/>
        <v>0</v>
      </c>
      <c r="I173" s="23">
        <f t="shared" si="79"/>
        <v>0</v>
      </c>
      <c r="J173" s="23">
        <f t="shared" si="79"/>
        <v>0</v>
      </c>
      <c r="K173" s="23">
        <f t="shared" si="79"/>
        <v>0</v>
      </c>
      <c r="L173" s="23">
        <f t="shared" si="79"/>
        <v>0</v>
      </c>
      <c r="M173" s="23">
        <f t="shared" si="79"/>
        <v>0</v>
      </c>
      <c r="O173" s="23">
        <f t="shared" si="66"/>
        <v>0</v>
      </c>
      <c r="Q173" s="23">
        <f t="shared" si="55"/>
        <v>0</v>
      </c>
      <c r="R173" s="23">
        <f t="shared" si="56"/>
        <v>0</v>
      </c>
      <c r="S173" s="23">
        <f t="shared" si="57"/>
        <v>0</v>
      </c>
      <c r="T173" s="23">
        <f t="shared" si="58"/>
        <v>0</v>
      </c>
      <c r="V173" s="23">
        <f t="shared" si="59"/>
        <v>0</v>
      </c>
    </row>
    <row r="174" spans="1:22" x14ac:dyDescent="0.25">
      <c r="A174" s="18" t="s">
        <v>51</v>
      </c>
      <c r="B174" s="23">
        <f t="shared" ref="B174:M174" si="80">+B104-B34</f>
        <v>0</v>
      </c>
      <c r="C174" s="23">
        <f t="shared" si="80"/>
        <v>0</v>
      </c>
      <c r="D174" s="23">
        <f t="shared" si="80"/>
        <v>0</v>
      </c>
      <c r="E174" s="23">
        <f t="shared" si="80"/>
        <v>0</v>
      </c>
      <c r="F174" s="23">
        <f t="shared" si="80"/>
        <v>0</v>
      </c>
      <c r="G174" s="23">
        <f t="shared" si="80"/>
        <v>0</v>
      </c>
      <c r="H174" s="23">
        <f t="shared" si="80"/>
        <v>0</v>
      </c>
      <c r="I174" s="23">
        <f t="shared" si="80"/>
        <v>0</v>
      </c>
      <c r="J174" s="23">
        <f t="shared" si="80"/>
        <v>0</v>
      </c>
      <c r="K174" s="23">
        <f t="shared" si="80"/>
        <v>0</v>
      </c>
      <c r="L174" s="23">
        <f t="shared" si="80"/>
        <v>0</v>
      </c>
      <c r="M174" s="23">
        <f t="shared" si="80"/>
        <v>0</v>
      </c>
      <c r="O174" s="23">
        <f t="shared" si="66"/>
        <v>0</v>
      </c>
      <c r="Q174" s="23">
        <f t="shared" si="55"/>
        <v>0</v>
      </c>
      <c r="R174" s="23">
        <f t="shared" si="56"/>
        <v>0</v>
      </c>
      <c r="S174" s="23">
        <f t="shared" si="57"/>
        <v>0</v>
      </c>
      <c r="T174" s="23">
        <f t="shared" si="58"/>
        <v>0</v>
      </c>
      <c r="V174" s="23">
        <f t="shared" si="59"/>
        <v>0</v>
      </c>
    </row>
    <row r="175" spans="1:22" x14ac:dyDescent="0.25">
      <c r="A175" s="18" t="s">
        <v>2</v>
      </c>
      <c r="B175" s="23">
        <f t="shared" ref="B175:M175" si="81">+B105-B35</f>
        <v>0</v>
      </c>
      <c r="C175" s="23">
        <f t="shared" si="81"/>
        <v>0</v>
      </c>
      <c r="D175" s="23">
        <f t="shared" si="81"/>
        <v>0</v>
      </c>
      <c r="E175" s="23">
        <f t="shared" si="81"/>
        <v>0</v>
      </c>
      <c r="F175" s="23">
        <f t="shared" si="81"/>
        <v>0</v>
      </c>
      <c r="G175" s="23">
        <f t="shared" si="81"/>
        <v>0</v>
      </c>
      <c r="H175" s="23">
        <f t="shared" si="81"/>
        <v>0</v>
      </c>
      <c r="I175" s="23">
        <f t="shared" si="81"/>
        <v>0</v>
      </c>
      <c r="J175" s="23">
        <f t="shared" si="81"/>
        <v>0</v>
      </c>
      <c r="K175" s="23">
        <f t="shared" si="81"/>
        <v>0</v>
      </c>
      <c r="L175" s="23">
        <f t="shared" si="81"/>
        <v>0</v>
      </c>
      <c r="M175" s="23">
        <f t="shared" si="81"/>
        <v>0</v>
      </c>
      <c r="O175" s="23">
        <f t="shared" si="66"/>
        <v>0</v>
      </c>
      <c r="Q175" s="23">
        <f t="shared" si="55"/>
        <v>0</v>
      </c>
      <c r="R175" s="23">
        <f t="shared" si="56"/>
        <v>0</v>
      </c>
      <c r="S175" s="23">
        <f t="shared" si="57"/>
        <v>0</v>
      </c>
      <c r="T175" s="23">
        <f t="shared" si="58"/>
        <v>0</v>
      </c>
      <c r="V175" s="23">
        <f t="shared" si="59"/>
        <v>0</v>
      </c>
    </row>
    <row r="176" spans="1:22" x14ac:dyDescent="0.25">
      <c r="A176" s="18" t="s">
        <v>92</v>
      </c>
      <c r="B176" s="23">
        <f t="shared" ref="B176:M176" si="82">+B106-B36</f>
        <v>0</v>
      </c>
      <c r="C176" s="23">
        <f t="shared" si="82"/>
        <v>0</v>
      </c>
      <c r="D176" s="23">
        <f t="shared" si="82"/>
        <v>0</v>
      </c>
      <c r="E176" s="23">
        <f t="shared" si="82"/>
        <v>0</v>
      </c>
      <c r="F176" s="23">
        <f t="shared" si="82"/>
        <v>0</v>
      </c>
      <c r="G176" s="23">
        <f t="shared" si="82"/>
        <v>0</v>
      </c>
      <c r="H176" s="23">
        <f t="shared" si="82"/>
        <v>0</v>
      </c>
      <c r="I176" s="23">
        <f t="shared" si="82"/>
        <v>0</v>
      </c>
      <c r="J176" s="23">
        <f t="shared" si="82"/>
        <v>0</v>
      </c>
      <c r="K176" s="23">
        <f t="shared" si="82"/>
        <v>0</v>
      </c>
      <c r="L176" s="23">
        <f t="shared" si="82"/>
        <v>0</v>
      </c>
      <c r="M176" s="23">
        <f t="shared" si="82"/>
        <v>0</v>
      </c>
      <c r="O176" s="23">
        <f t="shared" si="66"/>
        <v>0</v>
      </c>
      <c r="Q176" s="23">
        <f t="shared" si="55"/>
        <v>0</v>
      </c>
      <c r="R176" s="23">
        <f t="shared" si="56"/>
        <v>0</v>
      </c>
      <c r="S176" s="23">
        <f t="shared" si="57"/>
        <v>0</v>
      </c>
      <c r="T176" s="23">
        <f t="shared" si="58"/>
        <v>0</v>
      </c>
      <c r="V176" s="23">
        <f t="shared" si="59"/>
        <v>0</v>
      </c>
    </row>
    <row r="177" spans="1:22" x14ac:dyDescent="0.25">
      <c r="A177" s="18" t="s">
        <v>52</v>
      </c>
      <c r="B177" s="23">
        <f t="shared" ref="B177:M177" si="83">+B107-B37</f>
        <v>0</v>
      </c>
      <c r="C177" s="23">
        <f t="shared" si="83"/>
        <v>0</v>
      </c>
      <c r="D177" s="23">
        <f t="shared" si="83"/>
        <v>0</v>
      </c>
      <c r="E177" s="23">
        <f t="shared" si="83"/>
        <v>0</v>
      </c>
      <c r="F177" s="23">
        <f t="shared" si="83"/>
        <v>0</v>
      </c>
      <c r="G177" s="23">
        <f t="shared" si="83"/>
        <v>0</v>
      </c>
      <c r="H177" s="23">
        <f t="shared" si="83"/>
        <v>0</v>
      </c>
      <c r="I177" s="23">
        <f t="shared" si="83"/>
        <v>0</v>
      </c>
      <c r="J177" s="23">
        <f t="shared" si="83"/>
        <v>0</v>
      </c>
      <c r="K177" s="23">
        <f t="shared" si="83"/>
        <v>0</v>
      </c>
      <c r="L177" s="23">
        <f t="shared" si="83"/>
        <v>0</v>
      </c>
      <c r="M177" s="23">
        <f t="shared" si="83"/>
        <v>0</v>
      </c>
      <c r="O177" s="23">
        <f t="shared" si="66"/>
        <v>0</v>
      </c>
      <c r="Q177" s="23">
        <f t="shared" si="55"/>
        <v>0</v>
      </c>
      <c r="R177" s="23">
        <f t="shared" si="56"/>
        <v>0</v>
      </c>
      <c r="S177" s="23">
        <f t="shared" si="57"/>
        <v>0</v>
      </c>
      <c r="T177" s="23">
        <f t="shared" si="58"/>
        <v>0</v>
      </c>
      <c r="V177" s="23">
        <f t="shared" si="59"/>
        <v>0</v>
      </c>
    </row>
    <row r="178" spans="1:22" x14ac:dyDescent="0.25">
      <c r="A178" s="18" t="s">
        <v>53</v>
      </c>
      <c r="B178" s="23">
        <f t="shared" ref="B178:M178" si="84">+B108-B38</f>
        <v>0</v>
      </c>
      <c r="C178" s="23">
        <f t="shared" si="84"/>
        <v>0</v>
      </c>
      <c r="D178" s="23">
        <f t="shared" si="84"/>
        <v>0</v>
      </c>
      <c r="E178" s="23">
        <f t="shared" si="84"/>
        <v>0</v>
      </c>
      <c r="F178" s="23">
        <f t="shared" si="84"/>
        <v>0</v>
      </c>
      <c r="G178" s="23">
        <f t="shared" si="84"/>
        <v>0</v>
      </c>
      <c r="H178" s="23">
        <f t="shared" si="84"/>
        <v>0</v>
      </c>
      <c r="I178" s="23">
        <f t="shared" si="84"/>
        <v>0</v>
      </c>
      <c r="J178" s="23">
        <f t="shared" si="84"/>
        <v>0</v>
      </c>
      <c r="K178" s="23">
        <f t="shared" si="84"/>
        <v>0</v>
      </c>
      <c r="L178" s="23">
        <f t="shared" si="84"/>
        <v>0</v>
      </c>
      <c r="M178" s="23">
        <f t="shared" si="84"/>
        <v>0</v>
      </c>
      <c r="O178" s="23">
        <f t="shared" si="66"/>
        <v>0</v>
      </c>
      <c r="Q178" s="23">
        <f t="shared" si="55"/>
        <v>0</v>
      </c>
      <c r="R178" s="23">
        <f t="shared" si="56"/>
        <v>0</v>
      </c>
      <c r="S178" s="23">
        <f t="shared" si="57"/>
        <v>0</v>
      </c>
      <c r="T178" s="23">
        <f t="shared" si="58"/>
        <v>0</v>
      </c>
      <c r="V178" s="23">
        <f t="shared" si="59"/>
        <v>0</v>
      </c>
    </row>
    <row r="179" spans="1:22" x14ac:dyDescent="0.25">
      <c r="A179" s="18" t="s">
        <v>93</v>
      </c>
      <c r="B179" s="23">
        <f t="shared" ref="B179:M179" si="85">+B109-B39</f>
        <v>0</v>
      </c>
      <c r="C179" s="23">
        <f t="shared" si="85"/>
        <v>0</v>
      </c>
      <c r="D179" s="23">
        <f t="shared" si="85"/>
        <v>0</v>
      </c>
      <c r="E179" s="23">
        <f t="shared" si="85"/>
        <v>0</v>
      </c>
      <c r="F179" s="23">
        <f t="shared" si="85"/>
        <v>0</v>
      </c>
      <c r="G179" s="23">
        <f t="shared" si="85"/>
        <v>0</v>
      </c>
      <c r="H179" s="23">
        <f t="shared" si="85"/>
        <v>0</v>
      </c>
      <c r="I179" s="23">
        <f t="shared" si="85"/>
        <v>0</v>
      </c>
      <c r="J179" s="23">
        <f t="shared" si="85"/>
        <v>0</v>
      </c>
      <c r="K179" s="23">
        <f t="shared" si="85"/>
        <v>0</v>
      </c>
      <c r="L179" s="23">
        <f t="shared" si="85"/>
        <v>0</v>
      </c>
      <c r="M179" s="23">
        <f t="shared" si="85"/>
        <v>0</v>
      </c>
      <c r="O179" s="23">
        <f t="shared" si="66"/>
        <v>0</v>
      </c>
      <c r="Q179" s="23">
        <f t="shared" si="55"/>
        <v>0</v>
      </c>
      <c r="R179" s="23">
        <f t="shared" si="56"/>
        <v>0</v>
      </c>
      <c r="S179" s="23">
        <f t="shared" si="57"/>
        <v>0</v>
      </c>
      <c r="T179" s="23">
        <f t="shared" si="58"/>
        <v>0</v>
      </c>
      <c r="V179" s="23">
        <f t="shared" si="59"/>
        <v>0</v>
      </c>
    </row>
    <row r="180" spans="1:22" x14ac:dyDescent="0.25">
      <c r="A180" s="18" t="s">
        <v>54</v>
      </c>
      <c r="B180" s="23">
        <f t="shared" ref="B180:M180" si="86">+B110-B40</f>
        <v>0</v>
      </c>
      <c r="C180" s="23">
        <f t="shared" si="86"/>
        <v>0</v>
      </c>
      <c r="D180" s="23">
        <f t="shared" si="86"/>
        <v>0</v>
      </c>
      <c r="E180" s="23">
        <f t="shared" si="86"/>
        <v>0</v>
      </c>
      <c r="F180" s="23">
        <f t="shared" si="86"/>
        <v>0</v>
      </c>
      <c r="G180" s="23">
        <f t="shared" si="86"/>
        <v>0</v>
      </c>
      <c r="H180" s="23">
        <f t="shared" si="86"/>
        <v>0</v>
      </c>
      <c r="I180" s="23">
        <f t="shared" si="86"/>
        <v>0</v>
      </c>
      <c r="J180" s="23">
        <f t="shared" si="86"/>
        <v>0</v>
      </c>
      <c r="K180" s="23">
        <f t="shared" si="86"/>
        <v>0</v>
      </c>
      <c r="L180" s="23">
        <f t="shared" si="86"/>
        <v>0</v>
      </c>
      <c r="M180" s="23">
        <f t="shared" si="86"/>
        <v>0</v>
      </c>
      <c r="O180" s="23">
        <f t="shared" si="66"/>
        <v>0</v>
      </c>
      <c r="Q180" s="23">
        <f>SUM(B180:D180)</f>
        <v>0</v>
      </c>
      <c r="R180" s="23">
        <f>SUM(E180:G180)</f>
        <v>0</v>
      </c>
      <c r="S180" s="23">
        <f>SUM(H180:J180)</f>
        <v>0</v>
      </c>
      <c r="T180" s="23">
        <f>SUM(K180:M180)</f>
        <v>0</v>
      </c>
      <c r="V180" s="23">
        <f>SUM(Q180:U180)</f>
        <v>0</v>
      </c>
    </row>
    <row r="181" spans="1:22" x14ac:dyDescent="0.25">
      <c r="A181" s="18"/>
      <c r="Q181" s="23">
        <f>SUM(B181:D181)</f>
        <v>0</v>
      </c>
      <c r="R181" s="23">
        <f>SUM(E181:G181)</f>
        <v>0</v>
      </c>
      <c r="S181" s="23">
        <f>SUM(H181:J181)</f>
        <v>0</v>
      </c>
      <c r="T181" s="23">
        <f>SUM(K181:M181)</f>
        <v>0</v>
      </c>
      <c r="V181" s="23">
        <f>SUM(Q181:U181)</f>
        <v>0</v>
      </c>
    </row>
    <row r="182" spans="1:22" x14ac:dyDescent="0.25">
      <c r="A182" s="19" t="s">
        <v>28</v>
      </c>
      <c r="B182" s="27">
        <f t="shared" ref="B182:M182" si="87">SUM(B153:B181)</f>
        <v>0</v>
      </c>
      <c r="C182" s="27">
        <f t="shared" si="87"/>
        <v>0</v>
      </c>
      <c r="D182" s="27">
        <f t="shared" si="87"/>
        <v>0</v>
      </c>
      <c r="E182" s="27">
        <f t="shared" si="87"/>
        <v>0</v>
      </c>
      <c r="F182" s="27">
        <f t="shared" si="87"/>
        <v>0</v>
      </c>
      <c r="G182" s="27">
        <f t="shared" si="87"/>
        <v>0</v>
      </c>
      <c r="H182" s="27">
        <f t="shared" si="87"/>
        <v>0</v>
      </c>
      <c r="I182" s="27">
        <f t="shared" si="87"/>
        <v>0</v>
      </c>
      <c r="J182" s="27">
        <f t="shared" si="87"/>
        <v>0</v>
      </c>
      <c r="K182" s="27">
        <f t="shared" si="87"/>
        <v>0</v>
      </c>
      <c r="L182" s="27">
        <f t="shared" si="87"/>
        <v>0</v>
      </c>
      <c r="M182" s="27">
        <f t="shared" si="87"/>
        <v>0</v>
      </c>
      <c r="O182" s="27">
        <f>SUM(O153:O181)</f>
        <v>0</v>
      </c>
      <c r="Q182" s="27">
        <f>SUM(B182:D182)</f>
        <v>0</v>
      </c>
      <c r="R182" s="27">
        <f>SUM(E182:G182)</f>
        <v>0</v>
      </c>
      <c r="S182" s="27">
        <f>SUM(H182:J182)</f>
        <v>0</v>
      </c>
      <c r="T182" s="27">
        <f>SUM(K182:M182)</f>
        <v>0</v>
      </c>
      <c r="V182" s="27">
        <f>SUM(Q182:U182)</f>
        <v>0</v>
      </c>
    </row>
    <row r="183" spans="1:22" x14ac:dyDescent="0.25">
      <c r="A183" s="19"/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O183" s="26"/>
      <c r="Q183" s="26"/>
      <c r="R183" s="26"/>
      <c r="S183" s="26"/>
      <c r="T183" s="26"/>
      <c r="V183" s="26"/>
    </row>
    <row r="184" spans="1:22" x14ac:dyDescent="0.25">
      <c r="A184" s="17" t="s">
        <v>29</v>
      </c>
      <c r="B184" s="25">
        <f t="shared" ref="B184:M184" si="88">+B114-B44</f>
        <v>0</v>
      </c>
      <c r="C184" s="25">
        <f t="shared" si="88"/>
        <v>0</v>
      </c>
      <c r="D184" s="25">
        <f t="shared" si="88"/>
        <v>0</v>
      </c>
      <c r="E184" s="25">
        <f t="shared" si="88"/>
        <v>0</v>
      </c>
      <c r="F184" s="25">
        <f t="shared" si="88"/>
        <v>0</v>
      </c>
      <c r="G184" s="25">
        <f t="shared" si="88"/>
        <v>-11904.761904761905</v>
      </c>
      <c r="H184" s="25">
        <f t="shared" si="88"/>
        <v>-11904.761904761905</v>
      </c>
      <c r="I184" s="25">
        <f t="shared" si="88"/>
        <v>-11904.761904761905</v>
      </c>
      <c r="J184" s="25">
        <f t="shared" si="88"/>
        <v>-11904.761904761905</v>
      </c>
      <c r="K184" s="25">
        <f t="shared" si="88"/>
        <v>-11904.761904761905</v>
      </c>
      <c r="L184" s="25">
        <f t="shared" si="88"/>
        <v>-11904.761904761905</v>
      </c>
      <c r="M184" s="25">
        <f t="shared" si="88"/>
        <v>-11904.761904761905</v>
      </c>
      <c r="O184" s="25">
        <f>SUM(B184:M184)</f>
        <v>-83333.333333333343</v>
      </c>
      <c r="Q184" s="25">
        <f>SUM(B184:D184)</f>
        <v>0</v>
      </c>
      <c r="R184" s="25">
        <f>SUM(E184:G184)</f>
        <v>-11904.761904761905</v>
      </c>
      <c r="S184" s="25">
        <f>SUM(H184:J184)</f>
        <v>-35714.28571428571</v>
      </c>
      <c r="T184" s="25">
        <f>SUM(K184:M184)</f>
        <v>-35714.28571428571</v>
      </c>
      <c r="V184" s="25">
        <f>SUM(Q184:U184)</f>
        <v>-83333.333333333328</v>
      </c>
    </row>
    <row r="185" spans="1:22" x14ac:dyDescent="0.25">
      <c r="A185" s="17"/>
    </row>
    <row r="186" spans="1:22" x14ac:dyDescent="0.25">
      <c r="A186" s="17" t="s">
        <v>30</v>
      </c>
      <c r="B186" s="25">
        <f t="shared" ref="B186:M186" si="89">+B116-B46</f>
        <v>0</v>
      </c>
      <c r="C186" s="25">
        <f t="shared" si="89"/>
        <v>0</v>
      </c>
      <c r="D186" s="25">
        <f t="shared" si="89"/>
        <v>0</v>
      </c>
      <c r="E186" s="25">
        <f t="shared" si="89"/>
        <v>0</v>
      </c>
      <c r="F186" s="25">
        <f t="shared" si="89"/>
        <v>0</v>
      </c>
      <c r="G186" s="25">
        <f t="shared" si="89"/>
        <v>-1</v>
      </c>
      <c r="H186" s="25">
        <f t="shared" si="89"/>
        <v>0</v>
      </c>
      <c r="I186" s="25">
        <f t="shared" si="89"/>
        <v>0</v>
      </c>
      <c r="J186" s="25">
        <f t="shared" si="89"/>
        <v>-1</v>
      </c>
      <c r="K186" s="25">
        <f t="shared" si="89"/>
        <v>0</v>
      </c>
      <c r="L186" s="25">
        <f t="shared" si="89"/>
        <v>1</v>
      </c>
      <c r="M186" s="25">
        <f t="shared" si="89"/>
        <v>1</v>
      </c>
      <c r="O186" s="25">
        <f>SUM(B186:M186)</f>
        <v>0</v>
      </c>
      <c r="Q186" s="25">
        <f>SUM(B186:D186)</f>
        <v>0</v>
      </c>
      <c r="R186" s="25">
        <f>SUM(E186:G186)</f>
        <v>-1</v>
      </c>
      <c r="S186" s="25">
        <f>SUM(H186:J186)</f>
        <v>-1</v>
      </c>
      <c r="T186" s="25">
        <f>SUM(K186:M186)</f>
        <v>2</v>
      </c>
      <c r="V186" s="25">
        <f>SUM(Q186:U186)</f>
        <v>0</v>
      </c>
    </row>
    <row r="187" spans="1:22" x14ac:dyDescent="0.25">
      <c r="A187" s="17"/>
    </row>
    <row r="188" spans="1:22" ht="13.8" thickBot="1" x14ac:dyDescent="0.3">
      <c r="A188" s="4" t="s">
        <v>16</v>
      </c>
      <c r="B188" s="24">
        <f t="shared" ref="B188:M188" si="90">+B182+B184+B186</f>
        <v>0</v>
      </c>
      <c r="C188" s="24">
        <f t="shared" si="90"/>
        <v>0</v>
      </c>
      <c r="D188" s="24">
        <f t="shared" si="90"/>
        <v>0</v>
      </c>
      <c r="E188" s="24">
        <f t="shared" si="90"/>
        <v>0</v>
      </c>
      <c r="F188" s="24">
        <f t="shared" si="90"/>
        <v>0</v>
      </c>
      <c r="G188" s="24">
        <f t="shared" si="90"/>
        <v>-11905.761904761905</v>
      </c>
      <c r="H188" s="24">
        <f t="shared" si="90"/>
        <v>-11904.761904761905</v>
      </c>
      <c r="I188" s="24">
        <f t="shared" si="90"/>
        <v>-11904.761904761905</v>
      </c>
      <c r="J188" s="24">
        <f t="shared" si="90"/>
        <v>-11905.761904761905</v>
      </c>
      <c r="K188" s="24">
        <f t="shared" si="90"/>
        <v>-11904.761904761905</v>
      </c>
      <c r="L188" s="24">
        <f t="shared" si="90"/>
        <v>-11903.761904761905</v>
      </c>
      <c r="M188" s="24">
        <f t="shared" si="90"/>
        <v>-11903.761904761905</v>
      </c>
      <c r="O188" s="24">
        <f>+O182+O184+O186</f>
        <v>-83333.333333333343</v>
      </c>
      <c r="Q188" s="24">
        <f>+Q182+Q184+Q186</f>
        <v>0</v>
      </c>
      <c r="R188" s="24">
        <f>+R182+R184+R186</f>
        <v>-11905.761904761905</v>
      </c>
      <c r="S188" s="24">
        <f>+S182+S184+S186</f>
        <v>-35715.28571428571</v>
      </c>
      <c r="T188" s="24">
        <f>+T182+T184+T186</f>
        <v>-35712.28571428571</v>
      </c>
      <c r="V188" s="24">
        <f>+V182+V184+V186</f>
        <v>-83333.333333333328</v>
      </c>
    </row>
    <row r="189" spans="1:22" x14ac:dyDescent="0.25">
      <c r="A189" s="1"/>
    </row>
    <row r="190" spans="1:22" x14ac:dyDescent="0.25">
      <c r="A190" s="1" t="s">
        <v>11</v>
      </c>
    </row>
    <row r="191" spans="1:22" x14ac:dyDescent="0.25">
      <c r="A191" s="3" t="s">
        <v>0</v>
      </c>
      <c r="B191" s="23">
        <f t="shared" ref="B191:M191" si="91">+B121-B51</f>
        <v>0</v>
      </c>
      <c r="C191" s="23">
        <f t="shared" si="91"/>
        <v>0</v>
      </c>
      <c r="D191" s="23">
        <f t="shared" si="91"/>
        <v>0</v>
      </c>
      <c r="E191" s="23">
        <f t="shared" si="91"/>
        <v>0</v>
      </c>
      <c r="F191" s="23">
        <f t="shared" si="91"/>
        <v>0</v>
      </c>
      <c r="G191" s="23">
        <f t="shared" si="91"/>
        <v>0</v>
      </c>
      <c r="H191" s="23">
        <f t="shared" si="91"/>
        <v>0</v>
      </c>
      <c r="I191" s="23">
        <f t="shared" si="91"/>
        <v>0</v>
      </c>
      <c r="J191" s="23">
        <f t="shared" si="91"/>
        <v>0</v>
      </c>
      <c r="K191" s="23">
        <f t="shared" si="91"/>
        <v>0</v>
      </c>
      <c r="L191" s="23">
        <f t="shared" si="91"/>
        <v>0</v>
      </c>
      <c r="M191" s="23">
        <f t="shared" si="91"/>
        <v>0</v>
      </c>
      <c r="O191" s="23">
        <f t="shared" ref="O191:O197" si="92">SUM(B191:M191)</f>
        <v>0</v>
      </c>
      <c r="Q191" s="23">
        <f t="shared" ref="Q191:Q198" si="93">SUM(B191:D191)</f>
        <v>0</v>
      </c>
      <c r="R191" s="23">
        <f t="shared" ref="R191:R198" si="94">SUM(E191:G191)</f>
        <v>0</v>
      </c>
      <c r="S191" s="23">
        <f t="shared" ref="S191:S198" si="95">SUM(H191:J191)</f>
        <v>0</v>
      </c>
      <c r="T191" s="23">
        <f t="shared" ref="T191:T198" si="96">SUM(K191:M191)</f>
        <v>0</v>
      </c>
      <c r="V191" s="23">
        <f t="shared" ref="V191:V198" si="97">SUM(Q191:U191)</f>
        <v>0</v>
      </c>
    </row>
    <row r="192" spans="1:22" x14ac:dyDescent="0.25">
      <c r="A192" s="3" t="s">
        <v>1</v>
      </c>
      <c r="B192" s="23">
        <f t="shared" ref="B192:M192" si="98">+B122-B52</f>
        <v>0</v>
      </c>
      <c r="C192" s="23">
        <f t="shared" si="98"/>
        <v>0</v>
      </c>
      <c r="D192" s="23">
        <f t="shared" si="98"/>
        <v>0</v>
      </c>
      <c r="E192" s="23">
        <f t="shared" si="98"/>
        <v>0</v>
      </c>
      <c r="F192" s="23">
        <f t="shared" si="98"/>
        <v>0</v>
      </c>
      <c r="G192" s="23">
        <f t="shared" si="98"/>
        <v>-14520</v>
      </c>
      <c r="H192" s="23">
        <f t="shared" si="98"/>
        <v>-14520</v>
      </c>
      <c r="I192" s="23">
        <f t="shared" si="98"/>
        <v>-14520</v>
      </c>
      <c r="J192" s="23">
        <f t="shared" si="98"/>
        <v>-14520</v>
      </c>
      <c r="K192" s="23">
        <f t="shared" si="98"/>
        <v>-14520</v>
      </c>
      <c r="L192" s="23">
        <f t="shared" si="98"/>
        <v>-14520</v>
      </c>
      <c r="M192" s="23">
        <f t="shared" si="98"/>
        <v>-14517</v>
      </c>
      <c r="O192" s="23">
        <f t="shared" si="92"/>
        <v>-101637</v>
      </c>
      <c r="Q192" s="23">
        <f t="shared" si="93"/>
        <v>0</v>
      </c>
      <c r="R192" s="23">
        <f t="shared" si="94"/>
        <v>-14520</v>
      </c>
      <c r="S192" s="23">
        <f t="shared" si="95"/>
        <v>-43560</v>
      </c>
      <c r="T192" s="23">
        <f t="shared" si="96"/>
        <v>-43557</v>
      </c>
      <c r="V192" s="23">
        <f t="shared" si="97"/>
        <v>-101637</v>
      </c>
    </row>
    <row r="193" spans="1:22" x14ac:dyDescent="0.25">
      <c r="A193" s="3" t="s">
        <v>3</v>
      </c>
      <c r="B193" s="23">
        <f t="shared" ref="B193:M193" si="99">+B123-B53</f>
        <v>0</v>
      </c>
      <c r="C193" s="23">
        <f t="shared" si="99"/>
        <v>0</v>
      </c>
      <c r="D193" s="23">
        <f t="shared" si="99"/>
        <v>0</v>
      </c>
      <c r="E193" s="23">
        <f t="shared" si="99"/>
        <v>0</v>
      </c>
      <c r="F193" s="23">
        <f t="shared" si="99"/>
        <v>0</v>
      </c>
      <c r="G193" s="23">
        <f t="shared" si="99"/>
        <v>0</v>
      </c>
      <c r="H193" s="23">
        <f t="shared" si="99"/>
        <v>0</v>
      </c>
      <c r="I193" s="23">
        <f t="shared" si="99"/>
        <v>0</v>
      </c>
      <c r="J193" s="23">
        <f t="shared" si="99"/>
        <v>0</v>
      </c>
      <c r="K193" s="23">
        <f t="shared" si="99"/>
        <v>0</v>
      </c>
      <c r="L193" s="23">
        <f t="shared" si="99"/>
        <v>0</v>
      </c>
      <c r="M193" s="23">
        <f t="shared" si="99"/>
        <v>0</v>
      </c>
      <c r="O193" s="23">
        <f t="shared" si="92"/>
        <v>0</v>
      </c>
      <c r="Q193" s="23">
        <f t="shared" si="93"/>
        <v>0</v>
      </c>
      <c r="R193" s="23">
        <f t="shared" si="94"/>
        <v>0</v>
      </c>
      <c r="S193" s="23">
        <f t="shared" si="95"/>
        <v>0</v>
      </c>
      <c r="T193" s="23">
        <f t="shared" si="96"/>
        <v>0</v>
      </c>
      <c r="V193" s="23">
        <f t="shared" si="97"/>
        <v>0</v>
      </c>
    </row>
    <row r="194" spans="1:22" x14ac:dyDescent="0.25">
      <c r="A194" s="3" t="s">
        <v>4</v>
      </c>
      <c r="B194" s="23">
        <f t="shared" ref="B194:M194" si="100">+B124-B54</f>
        <v>0</v>
      </c>
      <c r="C194" s="23">
        <f t="shared" si="100"/>
        <v>0</v>
      </c>
      <c r="D194" s="23">
        <f t="shared" si="100"/>
        <v>0</v>
      </c>
      <c r="E194" s="23">
        <f t="shared" si="100"/>
        <v>0</v>
      </c>
      <c r="F194" s="23">
        <f t="shared" si="100"/>
        <v>0</v>
      </c>
      <c r="G194" s="23">
        <f t="shared" si="100"/>
        <v>0</v>
      </c>
      <c r="H194" s="23">
        <f t="shared" si="100"/>
        <v>0</v>
      </c>
      <c r="I194" s="23">
        <f t="shared" si="100"/>
        <v>0</v>
      </c>
      <c r="J194" s="23">
        <f t="shared" si="100"/>
        <v>0</v>
      </c>
      <c r="K194" s="23">
        <f t="shared" si="100"/>
        <v>0</v>
      </c>
      <c r="L194" s="23">
        <f t="shared" si="100"/>
        <v>0</v>
      </c>
      <c r="M194" s="23">
        <f t="shared" si="100"/>
        <v>0</v>
      </c>
      <c r="O194" s="23">
        <f t="shared" si="92"/>
        <v>0</v>
      </c>
      <c r="Q194" s="23">
        <f t="shared" si="93"/>
        <v>0</v>
      </c>
      <c r="R194" s="23">
        <f t="shared" si="94"/>
        <v>0</v>
      </c>
      <c r="S194" s="23">
        <f t="shared" si="95"/>
        <v>0</v>
      </c>
      <c r="T194" s="23">
        <f t="shared" si="96"/>
        <v>0</v>
      </c>
      <c r="V194" s="23">
        <f t="shared" si="97"/>
        <v>0</v>
      </c>
    </row>
    <row r="195" spans="1:22" x14ac:dyDescent="0.25">
      <c r="A195" s="3" t="s">
        <v>5</v>
      </c>
      <c r="B195" s="23">
        <f t="shared" ref="B195:M195" si="101">+B125-B55</f>
        <v>0</v>
      </c>
      <c r="C195" s="23">
        <f t="shared" si="101"/>
        <v>0</v>
      </c>
      <c r="D195" s="23">
        <f t="shared" si="101"/>
        <v>0</v>
      </c>
      <c r="E195" s="23">
        <f t="shared" si="101"/>
        <v>0</v>
      </c>
      <c r="F195" s="23">
        <f t="shared" si="101"/>
        <v>0</v>
      </c>
      <c r="G195" s="23">
        <f t="shared" si="101"/>
        <v>0</v>
      </c>
      <c r="H195" s="23">
        <f t="shared" si="101"/>
        <v>0</v>
      </c>
      <c r="I195" s="23">
        <f t="shared" si="101"/>
        <v>0</v>
      </c>
      <c r="J195" s="23">
        <f t="shared" si="101"/>
        <v>0</v>
      </c>
      <c r="K195" s="23">
        <f t="shared" si="101"/>
        <v>0</v>
      </c>
      <c r="L195" s="23">
        <f t="shared" si="101"/>
        <v>0</v>
      </c>
      <c r="M195" s="23">
        <f t="shared" si="101"/>
        <v>0</v>
      </c>
      <c r="O195" s="23">
        <f t="shared" si="92"/>
        <v>0</v>
      </c>
      <c r="Q195" s="23">
        <f t="shared" si="93"/>
        <v>0</v>
      </c>
      <c r="R195" s="23">
        <f t="shared" si="94"/>
        <v>0</v>
      </c>
      <c r="S195" s="23">
        <f t="shared" si="95"/>
        <v>0</v>
      </c>
      <c r="T195" s="23">
        <f t="shared" si="96"/>
        <v>0</v>
      </c>
      <c r="V195" s="23">
        <f t="shared" si="97"/>
        <v>0</v>
      </c>
    </row>
    <row r="196" spans="1:22" x14ac:dyDescent="0.25">
      <c r="A196" s="3" t="s">
        <v>14</v>
      </c>
      <c r="B196" s="23">
        <f t="shared" ref="B196:M196" si="102">+B126-B56</f>
        <v>0</v>
      </c>
      <c r="C196" s="23">
        <f t="shared" si="102"/>
        <v>0</v>
      </c>
      <c r="D196" s="23">
        <f t="shared" si="102"/>
        <v>0</v>
      </c>
      <c r="E196" s="23">
        <f t="shared" si="102"/>
        <v>0</v>
      </c>
      <c r="F196" s="23">
        <f t="shared" si="102"/>
        <v>0</v>
      </c>
      <c r="G196" s="23">
        <f t="shared" si="102"/>
        <v>0</v>
      </c>
      <c r="H196" s="23">
        <f t="shared" si="102"/>
        <v>0</v>
      </c>
      <c r="I196" s="23">
        <f t="shared" si="102"/>
        <v>0</v>
      </c>
      <c r="J196" s="23">
        <f t="shared" si="102"/>
        <v>0</v>
      </c>
      <c r="K196" s="23">
        <f t="shared" si="102"/>
        <v>0</v>
      </c>
      <c r="L196" s="23">
        <f t="shared" si="102"/>
        <v>0</v>
      </c>
      <c r="M196" s="23">
        <f t="shared" si="102"/>
        <v>0</v>
      </c>
      <c r="O196" s="23">
        <f t="shared" si="92"/>
        <v>0</v>
      </c>
      <c r="Q196" s="23">
        <f t="shared" si="93"/>
        <v>0</v>
      </c>
      <c r="R196" s="23">
        <f t="shared" si="94"/>
        <v>0</v>
      </c>
      <c r="S196" s="23">
        <f t="shared" si="95"/>
        <v>0</v>
      </c>
      <c r="T196" s="23">
        <f t="shared" si="96"/>
        <v>0</v>
      </c>
      <c r="V196" s="23">
        <f t="shared" si="97"/>
        <v>0</v>
      </c>
    </row>
    <row r="197" spans="1:22" x14ac:dyDescent="0.25">
      <c r="A197" s="3"/>
      <c r="B197" s="23">
        <f t="shared" ref="B197:M197" si="103">+B127-B57</f>
        <v>0</v>
      </c>
      <c r="C197" s="23">
        <f t="shared" si="103"/>
        <v>0</v>
      </c>
      <c r="D197" s="23">
        <f t="shared" si="103"/>
        <v>0</v>
      </c>
      <c r="E197" s="23">
        <f t="shared" si="103"/>
        <v>0</v>
      </c>
      <c r="F197" s="23">
        <f t="shared" si="103"/>
        <v>0</v>
      </c>
      <c r="G197" s="23">
        <f t="shared" si="103"/>
        <v>0</v>
      </c>
      <c r="H197" s="23">
        <f t="shared" si="103"/>
        <v>0</v>
      </c>
      <c r="I197" s="23">
        <f t="shared" si="103"/>
        <v>0</v>
      </c>
      <c r="J197" s="23">
        <f t="shared" si="103"/>
        <v>0</v>
      </c>
      <c r="K197" s="23">
        <f t="shared" si="103"/>
        <v>0</v>
      </c>
      <c r="L197" s="23">
        <f t="shared" si="103"/>
        <v>0</v>
      </c>
      <c r="M197" s="23">
        <f t="shared" si="103"/>
        <v>0</v>
      </c>
      <c r="O197" s="23">
        <f t="shared" si="92"/>
        <v>0</v>
      </c>
      <c r="Q197" s="23">
        <f t="shared" si="93"/>
        <v>0</v>
      </c>
      <c r="R197" s="23">
        <f t="shared" si="94"/>
        <v>0</v>
      </c>
      <c r="S197" s="23">
        <f t="shared" si="95"/>
        <v>0</v>
      </c>
      <c r="T197" s="23">
        <f t="shared" si="96"/>
        <v>0</v>
      </c>
      <c r="V197" s="23">
        <f t="shared" si="97"/>
        <v>0</v>
      </c>
    </row>
    <row r="198" spans="1:22" ht="13.8" thickBot="1" x14ac:dyDescent="0.3">
      <c r="A198" s="4" t="s">
        <v>15</v>
      </c>
      <c r="B198" s="28">
        <f t="shared" ref="B198:M198" si="104">SUM(B190:B197)</f>
        <v>0</v>
      </c>
      <c r="C198" s="28">
        <f t="shared" si="104"/>
        <v>0</v>
      </c>
      <c r="D198" s="28">
        <f t="shared" si="104"/>
        <v>0</v>
      </c>
      <c r="E198" s="28">
        <f t="shared" si="104"/>
        <v>0</v>
      </c>
      <c r="F198" s="28">
        <f t="shared" si="104"/>
        <v>0</v>
      </c>
      <c r="G198" s="28">
        <f t="shared" si="104"/>
        <v>-14520</v>
      </c>
      <c r="H198" s="28">
        <f t="shared" si="104"/>
        <v>-14520</v>
      </c>
      <c r="I198" s="28">
        <f t="shared" si="104"/>
        <v>-14520</v>
      </c>
      <c r="J198" s="28">
        <f t="shared" si="104"/>
        <v>-14520</v>
      </c>
      <c r="K198" s="28">
        <f t="shared" si="104"/>
        <v>-14520</v>
      </c>
      <c r="L198" s="28">
        <f t="shared" si="104"/>
        <v>-14520</v>
      </c>
      <c r="M198" s="28">
        <f t="shared" si="104"/>
        <v>-14517</v>
      </c>
      <c r="O198" s="28">
        <f>SUM(O190:O197)</f>
        <v>-101637</v>
      </c>
      <c r="Q198" s="28">
        <f t="shared" si="93"/>
        <v>0</v>
      </c>
      <c r="R198" s="28">
        <f t="shared" si="94"/>
        <v>-14520</v>
      </c>
      <c r="S198" s="28">
        <f t="shared" si="95"/>
        <v>-43560</v>
      </c>
      <c r="T198" s="28">
        <f t="shared" si="96"/>
        <v>-43557</v>
      </c>
      <c r="V198" s="28">
        <f t="shared" si="97"/>
        <v>-101637</v>
      </c>
    </row>
    <row r="199" spans="1:22" x14ac:dyDescent="0.25">
      <c r="A199" s="3"/>
    </row>
    <row r="200" spans="1:22" x14ac:dyDescent="0.25">
      <c r="A200" s="1" t="s">
        <v>12</v>
      </c>
    </row>
    <row r="201" spans="1:22" x14ac:dyDescent="0.25">
      <c r="A201" s="3" t="s">
        <v>6</v>
      </c>
      <c r="B201" s="23">
        <f t="shared" ref="B201:M201" si="105">+B131-B61</f>
        <v>0</v>
      </c>
      <c r="C201" s="23">
        <f t="shared" si="105"/>
        <v>0</v>
      </c>
      <c r="D201" s="23">
        <f t="shared" si="105"/>
        <v>0</v>
      </c>
      <c r="E201" s="23">
        <f t="shared" si="105"/>
        <v>0</v>
      </c>
      <c r="F201" s="23">
        <f t="shared" si="105"/>
        <v>0</v>
      </c>
      <c r="G201" s="23">
        <f t="shared" si="105"/>
        <v>0</v>
      </c>
      <c r="H201" s="23">
        <f t="shared" si="105"/>
        <v>0</v>
      </c>
      <c r="I201" s="23">
        <f t="shared" si="105"/>
        <v>0</v>
      </c>
      <c r="J201" s="23">
        <f t="shared" si="105"/>
        <v>0</v>
      </c>
      <c r="K201" s="23">
        <f t="shared" si="105"/>
        <v>0</v>
      </c>
      <c r="L201" s="23">
        <f t="shared" si="105"/>
        <v>0</v>
      </c>
      <c r="M201" s="23">
        <f t="shared" si="105"/>
        <v>0</v>
      </c>
      <c r="O201" s="23">
        <f>SUM(B201:M201)</f>
        <v>0</v>
      </c>
      <c r="Q201" s="23">
        <f>SUM(B201:D201)</f>
        <v>0</v>
      </c>
      <c r="R201" s="23">
        <f>SUM(E201:G201)</f>
        <v>0</v>
      </c>
      <c r="S201" s="23">
        <f>SUM(H201:J201)</f>
        <v>0</v>
      </c>
      <c r="T201" s="23">
        <f>SUM(K201:M201)</f>
        <v>0</v>
      </c>
      <c r="V201" s="23">
        <f>SUM(Q201:U201)</f>
        <v>0</v>
      </c>
    </row>
    <row r="202" spans="1:22" x14ac:dyDescent="0.25">
      <c r="A202" s="3" t="s">
        <v>7</v>
      </c>
      <c r="B202" s="23">
        <f t="shared" ref="B202:M202" si="106">+B132-B62</f>
        <v>0</v>
      </c>
      <c r="C202" s="23">
        <f t="shared" si="106"/>
        <v>0</v>
      </c>
      <c r="D202" s="23">
        <f t="shared" si="106"/>
        <v>0</v>
      </c>
      <c r="E202" s="23">
        <f t="shared" si="106"/>
        <v>0</v>
      </c>
      <c r="F202" s="23">
        <f t="shared" si="106"/>
        <v>0</v>
      </c>
      <c r="G202" s="23">
        <f t="shared" si="106"/>
        <v>-140503</v>
      </c>
      <c r="H202" s="23">
        <f t="shared" si="106"/>
        <v>-152801</v>
      </c>
      <c r="I202" s="23">
        <f t="shared" si="106"/>
        <v>-86250</v>
      </c>
      <c r="J202" s="23">
        <f t="shared" si="106"/>
        <v>18826</v>
      </c>
      <c r="K202" s="23">
        <f t="shared" si="106"/>
        <v>-51579</v>
      </c>
      <c r="L202" s="23">
        <f t="shared" si="106"/>
        <v>-53218</v>
      </c>
      <c r="M202" s="23">
        <f t="shared" si="106"/>
        <v>-55063</v>
      </c>
      <c r="O202" s="23">
        <f>SUM(B202:M202)</f>
        <v>-520588</v>
      </c>
      <c r="Q202" s="23">
        <f>SUM(B202:D202)</f>
        <v>0</v>
      </c>
      <c r="R202" s="23">
        <f>SUM(E202:G202)</f>
        <v>-140503</v>
      </c>
      <c r="S202" s="23">
        <f>SUM(H202:J202)</f>
        <v>-220225</v>
      </c>
      <c r="T202" s="23">
        <f>SUM(K202:M202)</f>
        <v>-159860</v>
      </c>
      <c r="V202" s="23">
        <f>SUM(Q202:U202)</f>
        <v>-520588</v>
      </c>
    </row>
    <row r="203" spans="1:22" x14ac:dyDescent="0.25">
      <c r="A203" s="3" t="s">
        <v>8</v>
      </c>
      <c r="B203" s="23">
        <f t="shared" ref="B203:M203" si="107">+B133-B63</f>
        <v>0</v>
      </c>
      <c r="C203" s="23">
        <f t="shared" si="107"/>
        <v>0</v>
      </c>
      <c r="D203" s="23">
        <f t="shared" si="107"/>
        <v>0</v>
      </c>
      <c r="E203" s="23">
        <f t="shared" si="107"/>
        <v>0</v>
      </c>
      <c r="F203" s="23">
        <f t="shared" si="107"/>
        <v>0</v>
      </c>
      <c r="G203" s="23">
        <f t="shared" si="107"/>
        <v>0</v>
      </c>
      <c r="H203" s="23">
        <f t="shared" si="107"/>
        <v>-46265.666666666686</v>
      </c>
      <c r="I203" s="23">
        <f t="shared" si="107"/>
        <v>-46265.666666666686</v>
      </c>
      <c r="J203" s="23">
        <f t="shared" si="107"/>
        <v>-46265.666666666686</v>
      </c>
      <c r="K203" s="23">
        <f t="shared" si="107"/>
        <v>-46265.666666666686</v>
      </c>
      <c r="L203" s="23">
        <f t="shared" si="107"/>
        <v>-46265.666666666686</v>
      </c>
      <c r="M203" s="23">
        <f t="shared" si="107"/>
        <v>-46265.666666666686</v>
      </c>
      <c r="O203" s="23">
        <f>SUM(B203:M203)</f>
        <v>-277594.00000000012</v>
      </c>
      <c r="Q203" s="23">
        <f>SUM(B203:D203)</f>
        <v>0</v>
      </c>
      <c r="R203" s="23">
        <f>SUM(E203:G203)</f>
        <v>0</v>
      </c>
      <c r="S203" s="23">
        <f>SUM(H203:J203)</f>
        <v>-138797.00000000006</v>
      </c>
      <c r="T203" s="23">
        <f>SUM(K203:M203)</f>
        <v>-138797.00000000006</v>
      </c>
      <c r="V203" s="23">
        <f>SUM(Q203:U203)</f>
        <v>-277594.00000000012</v>
      </c>
    </row>
    <row r="204" spans="1:22" x14ac:dyDescent="0.25">
      <c r="A204" s="3"/>
      <c r="O204" s="23">
        <f>SUM(B204:M204)</f>
        <v>0</v>
      </c>
      <c r="Q204" s="23">
        <f>SUM(B204:D204)</f>
        <v>0</v>
      </c>
      <c r="R204" s="23">
        <f>SUM(E204:G204)</f>
        <v>0</v>
      </c>
      <c r="S204" s="23">
        <f>SUM(H204:J204)</f>
        <v>0</v>
      </c>
      <c r="T204" s="23">
        <f>SUM(K204:M204)</f>
        <v>0</v>
      </c>
      <c r="V204" s="23">
        <f>SUM(Q204:U204)</f>
        <v>0</v>
      </c>
    </row>
    <row r="205" spans="1:22" ht="13.8" thickBot="1" x14ac:dyDescent="0.3">
      <c r="A205" s="4" t="s">
        <v>17</v>
      </c>
      <c r="B205" s="28">
        <f t="shared" ref="B205:M205" si="108">SUM(B200:B204)</f>
        <v>0</v>
      </c>
      <c r="C205" s="28">
        <f t="shared" si="108"/>
        <v>0</v>
      </c>
      <c r="D205" s="28">
        <f t="shared" si="108"/>
        <v>0</v>
      </c>
      <c r="E205" s="28">
        <f t="shared" si="108"/>
        <v>0</v>
      </c>
      <c r="F205" s="28">
        <f t="shared" si="108"/>
        <v>0</v>
      </c>
      <c r="G205" s="28">
        <f t="shared" si="108"/>
        <v>-140503</v>
      </c>
      <c r="H205" s="28">
        <f t="shared" si="108"/>
        <v>-199066.66666666669</v>
      </c>
      <c r="I205" s="28">
        <f t="shared" si="108"/>
        <v>-132515.66666666669</v>
      </c>
      <c r="J205" s="28">
        <f t="shared" si="108"/>
        <v>-27439.666666666686</v>
      </c>
      <c r="K205" s="28">
        <f t="shared" si="108"/>
        <v>-97844.666666666686</v>
      </c>
      <c r="L205" s="28">
        <f t="shared" si="108"/>
        <v>-99483.666666666686</v>
      </c>
      <c r="M205" s="28">
        <f t="shared" si="108"/>
        <v>-101328.66666666669</v>
      </c>
      <c r="O205" s="28">
        <f>SUM(O200:O204)</f>
        <v>-798182.00000000012</v>
      </c>
      <c r="Q205" s="28">
        <f>SUM(B205:D205)</f>
        <v>0</v>
      </c>
      <c r="R205" s="28">
        <f>SUM(E205:G205)</f>
        <v>-140503</v>
      </c>
      <c r="S205" s="28">
        <f>SUM(H205:J205)</f>
        <v>-359022.00000000006</v>
      </c>
      <c r="T205" s="28">
        <f>SUM(K205:M205)</f>
        <v>-298657.00000000006</v>
      </c>
      <c r="V205" s="28">
        <f>SUM(Q205:U205)</f>
        <v>-798182.00000000012</v>
      </c>
    </row>
    <row r="207" spans="1:22" ht="13.8" thickBot="1" x14ac:dyDescent="0.3">
      <c r="A207" s="1" t="s">
        <v>13</v>
      </c>
      <c r="B207" s="29">
        <f t="shared" ref="B207:M207" si="109">+B150+B188+B198+B205</f>
        <v>170256</v>
      </c>
      <c r="C207" s="29">
        <f t="shared" si="109"/>
        <v>97885.18</v>
      </c>
      <c r="D207" s="29">
        <f t="shared" si="109"/>
        <v>71846</v>
      </c>
      <c r="E207" s="29">
        <f t="shared" si="109"/>
        <v>7784.929999999993</v>
      </c>
      <c r="F207" s="29">
        <f t="shared" si="109"/>
        <v>-66504</v>
      </c>
      <c r="G207" s="29">
        <f t="shared" si="109"/>
        <v>-448196.87190476188</v>
      </c>
      <c r="H207" s="29">
        <f t="shared" si="109"/>
        <v>-225491.42857142858</v>
      </c>
      <c r="I207" s="29">
        <f t="shared" si="109"/>
        <v>-158940.42857142858</v>
      </c>
      <c r="J207" s="29">
        <f t="shared" si="109"/>
        <v>-53865.428571428594</v>
      </c>
      <c r="K207" s="29">
        <f t="shared" si="109"/>
        <v>-124269.42857142859</v>
      </c>
      <c r="L207" s="29">
        <f t="shared" si="109"/>
        <v>-125907.42857142859</v>
      </c>
      <c r="M207" s="29">
        <f t="shared" si="109"/>
        <v>-127749.42857142859</v>
      </c>
      <c r="O207" s="29">
        <f>+O150+O188+O198+O205</f>
        <v>-983152.33333333349</v>
      </c>
      <c r="Q207" s="29">
        <f>SUM(B207:D207)</f>
        <v>339987.18</v>
      </c>
      <c r="R207" s="29">
        <f>SUM(E207:G207)</f>
        <v>-506915.94190476189</v>
      </c>
      <c r="S207" s="29">
        <f>SUM(H207:J207)</f>
        <v>-438297.28571428574</v>
      </c>
      <c r="T207" s="29">
        <f>SUM(K207:M207)</f>
        <v>-377926.2857142858</v>
      </c>
      <c r="V207" s="29">
        <f>SUM(Q207:U207)</f>
        <v>-983152.33333333337</v>
      </c>
    </row>
    <row r="208" spans="1:22" ht="13.8" thickTop="1" x14ac:dyDescent="0.25"/>
  </sheetData>
  <mergeCells count="12">
    <mergeCell ref="A141:V141"/>
    <mergeCell ref="A142:V142"/>
    <mergeCell ref="A143:V143"/>
    <mergeCell ref="A144:V144"/>
    <mergeCell ref="A1:V1"/>
    <mergeCell ref="A2:V2"/>
    <mergeCell ref="A4:V4"/>
    <mergeCell ref="A72:V72"/>
    <mergeCell ref="A74:V74"/>
    <mergeCell ref="A3:V3"/>
    <mergeCell ref="A73:V73"/>
    <mergeCell ref="A71:V71"/>
  </mergeCells>
  <printOptions horizontalCentered="1"/>
  <pageMargins left="0.25" right="0.25" top="0.5" bottom="0.5" header="0.5" footer="0.5"/>
  <pageSetup scale="55" fitToHeight="0" orientation="landscape" r:id="rId1"/>
  <headerFooter alignWithMargins="0"/>
  <rowBreaks count="2" manualBreakCount="2">
    <brk id="70" max="16383" man="1"/>
    <brk id="140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208"/>
  <sheetViews>
    <sheetView zoomScale="75" zoomScaleNormal="100" workbookViewId="0">
      <pane xSplit="1" ySplit="8" topLeftCell="C125" activePane="bottomRight" state="frozen"/>
      <selection activeCell="B7" sqref="B7:D7"/>
      <selection pane="topRight" activeCell="B7" sqref="B7:D7"/>
      <selection pane="bottomLeft" activeCell="B7" sqref="B7:D7"/>
      <selection pane="bottomRight" activeCell="D80" sqref="D80:D138"/>
    </sheetView>
  </sheetViews>
  <sheetFormatPr defaultRowHeight="13.2" x14ac:dyDescent="0.25"/>
  <cols>
    <col min="1" max="1" width="41.109375" customWidth="1"/>
    <col min="2" max="9" width="14.88671875" style="23" bestFit="1" customWidth="1"/>
    <col min="10" max="10" width="14.88671875" style="23" customWidth="1"/>
    <col min="11" max="13" width="14.88671875" style="23" bestFit="1" customWidth="1"/>
    <col min="14" max="71" width="8.88671875" style="23" customWidth="1"/>
  </cols>
  <sheetData>
    <row r="1" spans="1:71" s="2" customFormat="1" ht="15.6" x14ac:dyDescent="0.3">
      <c r="A1" s="41" t="str">
        <f>+'WH MO'!A1:V1</f>
        <v>GENCO - Wheatland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</row>
    <row r="2" spans="1:71" s="2" customFormat="1" ht="15.6" x14ac:dyDescent="0.3">
      <c r="A2" s="41" t="s">
        <v>26</v>
      </c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</row>
    <row r="3" spans="1:71" s="2" customFormat="1" ht="15.6" x14ac:dyDescent="0.3">
      <c r="A3" s="42" t="s">
        <v>58</v>
      </c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</row>
    <row r="4" spans="1:71" s="2" customFormat="1" ht="15.6" x14ac:dyDescent="0.3">
      <c r="A4" s="43">
        <f>'Consol Summary'!A4:N4</f>
        <v>36616</v>
      </c>
      <c r="B4" s="43"/>
      <c r="C4" s="43"/>
      <c r="D4" s="43"/>
      <c r="E4" s="43"/>
      <c r="F4" s="43"/>
      <c r="G4" s="43"/>
      <c r="H4" s="43"/>
      <c r="I4" s="43"/>
      <c r="J4" s="43"/>
      <c r="K4" s="43"/>
      <c r="L4" s="43"/>
      <c r="M4" s="43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</row>
    <row r="5" spans="1:71" s="2" customFormat="1" ht="15.6" x14ac:dyDescent="0.3">
      <c r="A5" s="14" t="str">
        <f ca="1">CELL("filename")</f>
        <v>H:\Genco\Valuation\06-19-00\[00 O&amp;M analysis - 0003.xls]Consol Summary</v>
      </c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</row>
    <row r="6" spans="1:71" s="2" customFormat="1" ht="15.6" x14ac:dyDescent="0.3">
      <c r="A6" s="15">
        <f ca="1">NOW()</f>
        <v>36697.489127430556</v>
      </c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</row>
    <row r="7" spans="1:71" x14ac:dyDescent="0.25">
      <c r="B7" s="16" t="s">
        <v>69</v>
      </c>
      <c r="C7" s="16" t="s">
        <v>69</v>
      </c>
      <c r="D7" s="16" t="s">
        <v>57</v>
      </c>
      <c r="E7" s="16" t="s">
        <v>57</v>
      </c>
      <c r="F7" s="16" t="s">
        <v>57</v>
      </c>
      <c r="G7" s="16" t="s">
        <v>57</v>
      </c>
      <c r="H7" s="16" t="s">
        <v>57</v>
      </c>
      <c r="I7" s="16" t="s">
        <v>57</v>
      </c>
      <c r="J7" s="16" t="s">
        <v>57</v>
      </c>
      <c r="K7" s="16" t="s">
        <v>57</v>
      </c>
      <c r="L7" s="16" t="s">
        <v>57</v>
      </c>
      <c r="M7" s="16" t="s">
        <v>57</v>
      </c>
    </row>
    <row r="8" spans="1:71" s="10" customFormat="1" x14ac:dyDescent="0.25">
      <c r="B8" s="11">
        <v>36526</v>
      </c>
      <c r="C8" s="11">
        <v>36557</v>
      </c>
      <c r="D8" s="11">
        <v>36586</v>
      </c>
      <c r="E8" s="11">
        <v>36617</v>
      </c>
      <c r="F8" s="11">
        <v>36647</v>
      </c>
      <c r="G8" s="11">
        <v>36678</v>
      </c>
      <c r="H8" s="11">
        <v>36708</v>
      </c>
      <c r="I8" s="11">
        <v>36739</v>
      </c>
      <c r="J8" s="11">
        <v>36770</v>
      </c>
      <c r="K8" s="11">
        <v>36800</v>
      </c>
      <c r="L8" s="11">
        <v>36831</v>
      </c>
      <c r="M8" s="11">
        <v>36861</v>
      </c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</row>
    <row r="10" spans="1:71" ht="13.8" thickBot="1" x14ac:dyDescent="0.3">
      <c r="A10" s="1" t="s">
        <v>9</v>
      </c>
      <c r="B10" s="24">
        <f>SUM('WH MO'!$B10:B10)</f>
        <v>0</v>
      </c>
      <c r="C10" s="24">
        <f>SUM('WH MO'!$B10:C10)</f>
        <v>99387.82</v>
      </c>
      <c r="D10" s="24">
        <f>SUM('WH MO'!$B10:D10)</f>
        <v>247319.82</v>
      </c>
      <c r="E10" s="24">
        <f>SUM('WH MO'!$B10:E10)</f>
        <v>409812.89</v>
      </c>
      <c r="F10" s="24">
        <f>SUM('WH MO'!$B10:F10)</f>
        <v>609812.89</v>
      </c>
      <c r="G10" s="24">
        <f>SUM('WH MO'!$B10:G10)</f>
        <v>921914</v>
      </c>
      <c r="H10" s="24">
        <f>SUM('WH MO'!$B10:H10)</f>
        <v>921914</v>
      </c>
      <c r="I10" s="24">
        <f>SUM('WH MO'!$B10:I10)</f>
        <v>921914</v>
      </c>
      <c r="J10" s="24">
        <f>SUM('WH MO'!$B10:J10)</f>
        <v>921914</v>
      </c>
      <c r="K10" s="24">
        <f>SUM('WH MO'!$B10:K10)</f>
        <v>921914</v>
      </c>
      <c r="L10" s="24">
        <f>SUM('WH MO'!$B10:L10)</f>
        <v>921914</v>
      </c>
      <c r="M10" s="24">
        <f>SUM('WH MO'!$B10:M10)</f>
        <v>921914</v>
      </c>
    </row>
    <row r="12" spans="1:71" x14ac:dyDescent="0.25">
      <c r="A12" s="1" t="s">
        <v>10</v>
      </c>
    </row>
    <row r="13" spans="1:71" x14ac:dyDescent="0.25">
      <c r="A13" s="17" t="s">
        <v>55</v>
      </c>
    </row>
    <row r="14" spans="1:71" x14ac:dyDescent="0.25">
      <c r="A14" s="18" t="s">
        <v>80</v>
      </c>
      <c r="B14" s="23">
        <f>SUM('WH MO'!$B14:B14)</f>
        <v>0</v>
      </c>
      <c r="C14" s="23">
        <f>SUM('WH MO'!$B14:C14)</f>
        <v>0</v>
      </c>
      <c r="D14" s="23">
        <f>SUM('WH MO'!$B14:D14)</f>
        <v>0</v>
      </c>
      <c r="E14" s="23">
        <f>SUM('WH MO'!$B14:E14)</f>
        <v>0</v>
      </c>
      <c r="F14" s="23">
        <f>SUM('WH MO'!$B14:F14)</f>
        <v>0</v>
      </c>
      <c r="G14" s="23">
        <f>SUM('WH MO'!$B14:G14)</f>
        <v>0</v>
      </c>
      <c r="H14" s="23">
        <f>SUM('WH MO'!$B14:H14)</f>
        <v>0</v>
      </c>
      <c r="I14" s="23">
        <f>SUM('WH MO'!$B14:I14)</f>
        <v>0</v>
      </c>
      <c r="J14" s="23">
        <f>SUM('WH MO'!$B14:J14)</f>
        <v>0</v>
      </c>
      <c r="K14" s="23">
        <f>SUM('WH MO'!$B14:K14)</f>
        <v>0</v>
      </c>
      <c r="L14" s="23">
        <f>SUM('WH MO'!$B14:L14)</f>
        <v>0</v>
      </c>
      <c r="M14" s="23">
        <f>SUM('WH MO'!$B14:M14)</f>
        <v>0</v>
      </c>
    </row>
    <row r="15" spans="1:71" x14ac:dyDescent="0.25">
      <c r="A15" s="18" t="s">
        <v>81</v>
      </c>
      <c r="B15" s="23">
        <f>SUM('WH MO'!$B15:B15)</f>
        <v>0</v>
      </c>
      <c r="C15" s="23">
        <f>SUM('WH MO'!$B15:C15)</f>
        <v>0</v>
      </c>
      <c r="D15" s="23">
        <f>SUM('WH MO'!$B15:D15)</f>
        <v>0</v>
      </c>
      <c r="E15" s="23">
        <f>SUM('WH MO'!$B15:E15)</f>
        <v>0</v>
      </c>
      <c r="F15" s="23">
        <f>SUM('WH MO'!$B15:F15)</f>
        <v>0</v>
      </c>
      <c r="G15" s="23">
        <f>SUM('WH MO'!$B15:G15)</f>
        <v>0</v>
      </c>
      <c r="H15" s="23">
        <f>SUM('WH MO'!$B15:H15)</f>
        <v>0</v>
      </c>
      <c r="I15" s="23">
        <f>SUM('WH MO'!$B15:I15)</f>
        <v>0</v>
      </c>
      <c r="J15" s="23">
        <f>SUM('WH MO'!$B15:J15)</f>
        <v>0</v>
      </c>
      <c r="K15" s="23">
        <f>SUM('WH MO'!$B15:K15)</f>
        <v>0</v>
      </c>
      <c r="L15" s="23">
        <f>SUM('WH MO'!$B15:L15)</f>
        <v>0</v>
      </c>
      <c r="M15" s="23">
        <f>SUM('WH MO'!$B15:M15)</f>
        <v>0</v>
      </c>
    </row>
    <row r="16" spans="1:71" x14ac:dyDescent="0.25">
      <c r="A16" s="18" t="s">
        <v>82</v>
      </c>
      <c r="B16" s="23">
        <f>SUM('WH MO'!$B16:B16)</f>
        <v>0</v>
      </c>
      <c r="C16" s="23">
        <f>SUM('WH MO'!$B16:C16)</f>
        <v>0</v>
      </c>
      <c r="D16" s="23">
        <f>SUM('WH MO'!$B16:D16)</f>
        <v>0</v>
      </c>
      <c r="E16" s="23">
        <f>SUM('WH MO'!$B16:E16)</f>
        <v>0</v>
      </c>
      <c r="F16" s="23">
        <f>SUM('WH MO'!$B16:F16)</f>
        <v>0</v>
      </c>
      <c r="G16" s="23">
        <f>SUM('WH MO'!$B16:G16)</f>
        <v>0</v>
      </c>
      <c r="H16" s="23">
        <f>SUM('WH MO'!$B16:H16)</f>
        <v>0</v>
      </c>
      <c r="I16" s="23">
        <f>SUM('WH MO'!$B16:I16)</f>
        <v>0</v>
      </c>
      <c r="J16" s="23">
        <f>SUM('WH MO'!$B16:J16)</f>
        <v>0</v>
      </c>
      <c r="K16" s="23">
        <f>SUM('WH MO'!$B16:K16)</f>
        <v>0</v>
      </c>
      <c r="L16" s="23">
        <f>SUM('WH MO'!$B16:L16)</f>
        <v>0</v>
      </c>
      <c r="M16" s="23">
        <f>SUM('WH MO'!$B16:M16)</f>
        <v>0</v>
      </c>
    </row>
    <row r="17" spans="1:13" x14ac:dyDescent="0.25">
      <c r="A17" s="18" t="s">
        <v>83</v>
      </c>
      <c r="B17" s="23">
        <f>SUM('WH MO'!$B17:B17)</f>
        <v>0</v>
      </c>
      <c r="C17" s="23">
        <f>SUM('WH MO'!$B17:C17)</f>
        <v>0</v>
      </c>
      <c r="D17" s="23">
        <f>SUM('WH MO'!$B17:D17)</f>
        <v>0</v>
      </c>
      <c r="E17" s="23">
        <f>SUM('WH MO'!$B17:E17)</f>
        <v>0</v>
      </c>
      <c r="F17" s="23">
        <f>SUM('WH MO'!$B17:F17)</f>
        <v>0</v>
      </c>
      <c r="G17" s="23">
        <f>SUM('WH MO'!$B17:G17)</f>
        <v>0</v>
      </c>
      <c r="H17" s="23">
        <f>SUM('WH MO'!$B17:H17)</f>
        <v>0</v>
      </c>
      <c r="I17" s="23">
        <f>SUM('WH MO'!$B17:I17)</f>
        <v>0</v>
      </c>
      <c r="J17" s="23">
        <f>SUM('WH MO'!$B17:J17)</f>
        <v>0</v>
      </c>
      <c r="K17" s="23">
        <f>SUM('WH MO'!$B17:K17)</f>
        <v>0</v>
      </c>
      <c r="L17" s="23">
        <f>SUM('WH MO'!$B17:L17)</f>
        <v>0</v>
      </c>
      <c r="M17" s="23">
        <f>SUM('WH MO'!$B17:M17)</f>
        <v>0</v>
      </c>
    </row>
    <row r="18" spans="1:13" x14ac:dyDescent="0.25">
      <c r="A18" s="18" t="s">
        <v>84</v>
      </c>
      <c r="B18" s="23">
        <f>SUM('WH MO'!$B18:B18)</f>
        <v>0</v>
      </c>
      <c r="C18" s="23">
        <f>SUM('WH MO'!$B18:C18)</f>
        <v>0</v>
      </c>
      <c r="D18" s="23">
        <f>SUM('WH MO'!$B18:D18)</f>
        <v>0</v>
      </c>
      <c r="E18" s="23">
        <f>SUM('WH MO'!$B18:E18)</f>
        <v>0</v>
      </c>
      <c r="F18" s="23">
        <f>SUM('WH MO'!$B18:F18)</f>
        <v>0</v>
      </c>
      <c r="G18" s="23">
        <f>SUM('WH MO'!$B18:G18)</f>
        <v>0</v>
      </c>
      <c r="H18" s="23">
        <f>SUM('WH MO'!$B18:H18)</f>
        <v>0</v>
      </c>
      <c r="I18" s="23">
        <f>SUM('WH MO'!$B18:I18)</f>
        <v>0</v>
      </c>
      <c r="J18" s="23">
        <f>SUM('WH MO'!$B18:J18)</f>
        <v>0</v>
      </c>
      <c r="K18" s="23">
        <f>SUM('WH MO'!$B18:K18)</f>
        <v>0</v>
      </c>
      <c r="L18" s="23">
        <f>SUM('WH MO'!$B18:L18)</f>
        <v>0</v>
      </c>
      <c r="M18" s="23">
        <f>SUM('WH MO'!$B18:M18)</f>
        <v>0</v>
      </c>
    </row>
    <row r="19" spans="1:13" x14ac:dyDescent="0.25">
      <c r="A19" s="18" t="s">
        <v>85</v>
      </c>
      <c r="B19" s="23">
        <f>SUM('WH MO'!$B19:B19)</f>
        <v>0</v>
      </c>
      <c r="C19" s="23">
        <f>SUM('WH MO'!$B19:C19)</f>
        <v>0</v>
      </c>
      <c r="D19" s="23">
        <f>SUM('WH MO'!$B19:D19)</f>
        <v>0</v>
      </c>
      <c r="E19" s="23">
        <f>SUM('WH MO'!$B19:E19)</f>
        <v>0</v>
      </c>
      <c r="F19" s="23">
        <f>SUM('WH MO'!$B19:F19)</f>
        <v>0</v>
      </c>
      <c r="G19" s="23">
        <f>SUM('WH MO'!$B19:G19)</f>
        <v>0</v>
      </c>
      <c r="H19" s="23">
        <f>SUM('WH MO'!$B19:H19)</f>
        <v>0</v>
      </c>
      <c r="I19" s="23">
        <f>SUM('WH MO'!$B19:I19)</f>
        <v>0</v>
      </c>
      <c r="J19" s="23">
        <f>SUM('WH MO'!$B19:J19)</f>
        <v>0</v>
      </c>
      <c r="K19" s="23">
        <f>SUM('WH MO'!$B19:K19)</f>
        <v>0</v>
      </c>
      <c r="L19" s="23">
        <f>SUM('WH MO'!$B19:L19)</f>
        <v>0</v>
      </c>
      <c r="M19" s="23">
        <f>SUM('WH MO'!$B19:M19)</f>
        <v>0</v>
      </c>
    </row>
    <row r="20" spans="1:13" x14ac:dyDescent="0.25">
      <c r="A20" s="18" t="s">
        <v>44</v>
      </c>
      <c r="B20" s="23">
        <f>SUM('WH MO'!$B20:B20)</f>
        <v>0</v>
      </c>
      <c r="C20" s="23">
        <f>SUM('WH MO'!$B20:C20)</f>
        <v>0</v>
      </c>
      <c r="D20" s="23">
        <f>SUM('WH MO'!$B20:D20)</f>
        <v>0</v>
      </c>
      <c r="E20" s="23">
        <f>SUM('WH MO'!$B20:E20)</f>
        <v>0</v>
      </c>
      <c r="F20" s="23">
        <f>SUM('WH MO'!$B20:F20)</f>
        <v>0</v>
      </c>
      <c r="G20" s="23">
        <f>SUM('WH MO'!$B20:G20)</f>
        <v>1974</v>
      </c>
      <c r="H20" s="23">
        <f>SUM('WH MO'!$B20:H20)</f>
        <v>3949</v>
      </c>
      <c r="I20" s="23">
        <f>SUM('WH MO'!$B20:I20)</f>
        <v>5924</v>
      </c>
      <c r="J20" s="23">
        <f>SUM('WH MO'!$B20:J20)</f>
        <v>7898</v>
      </c>
      <c r="K20" s="23">
        <f>SUM('WH MO'!$B20:K20)</f>
        <v>15796</v>
      </c>
      <c r="L20" s="23">
        <f>SUM('WH MO'!$B20:L20)</f>
        <v>17771</v>
      </c>
      <c r="M20" s="23">
        <f>SUM('WH MO'!$B20:M20)</f>
        <v>19745</v>
      </c>
    </row>
    <row r="21" spans="1:13" x14ac:dyDescent="0.25">
      <c r="A21" s="18" t="s">
        <v>86</v>
      </c>
      <c r="B21" s="23">
        <f>SUM('WH MO'!$B21:B21)</f>
        <v>0</v>
      </c>
      <c r="C21" s="23">
        <f>SUM('WH MO'!$B21:C21)</f>
        <v>0</v>
      </c>
      <c r="D21" s="23">
        <f>SUM('WH MO'!$B21:D21)</f>
        <v>0</v>
      </c>
      <c r="E21" s="23">
        <f>SUM('WH MO'!$B21:E21)</f>
        <v>0</v>
      </c>
      <c r="F21" s="23">
        <f>SUM('WH MO'!$B21:F21)</f>
        <v>0</v>
      </c>
      <c r="G21" s="23">
        <f>SUM('WH MO'!$B21:G21)</f>
        <v>0</v>
      </c>
      <c r="H21" s="23">
        <f>SUM('WH MO'!$B21:H21)</f>
        <v>0</v>
      </c>
      <c r="I21" s="23">
        <f>SUM('WH MO'!$B21:I21)</f>
        <v>0</v>
      </c>
      <c r="J21" s="23">
        <f>SUM('WH MO'!$B21:J21)</f>
        <v>0</v>
      </c>
      <c r="K21" s="23">
        <f>SUM('WH MO'!$B21:K21)</f>
        <v>0</v>
      </c>
      <c r="L21" s="23">
        <f>SUM('WH MO'!$B21:L21)</f>
        <v>0</v>
      </c>
      <c r="M21" s="23">
        <f>SUM('WH MO'!$B21:M21)</f>
        <v>0</v>
      </c>
    </row>
    <row r="22" spans="1:13" x14ac:dyDescent="0.25">
      <c r="A22" s="18" t="s">
        <v>87</v>
      </c>
      <c r="B22" s="23">
        <f>SUM('WH MO'!$B22:B22)</f>
        <v>0</v>
      </c>
      <c r="C22" s="23">
        <f>SUM('WH MO'!$B22:C22)</f>
        <v>0</v>
      </c>
      <c r="D22" s="23">
        <f>SUM('WH MO'!$B22:D22)</f>
        <v>0</v>
      </c>
      <c r="E22" s="23">
        <f>SUM('WH MO'!$B22:E22)</f>
        <v>0</v>
      </c>
      <c r="F22" s="23">
        <f>SUM('WH MO'!$B22:F22)</f>
        <v>0</v>
      </c>
      <c r="G22" s="23">
        <f>SUM('WH MO'!$B22:G22)</f>
        <v>0</v>
      </c>
      <c r="H22" s="23">
        <f>SUM('WH MO'!$B22:H22)</f>
        <v>0</v>
      </c>
      <c r="I22" s="23">
        <f>SUM('WH MO'!$B22:I22)</f>
        <v>0</v>
      </c>
      <c r="J22" s="23">
        <f>SUM('WH MO'!$B22:J22)</f>
        <v>0</v>
      </c>
      <c r="K22" s="23">
        <f>SUM('WH MO'!$B22:K22)</f>
        <v>0</v>
      </c>
      <c r="L22" s="23">
        <f>SUM('WH MO'!$B22:L22)</f>
        <v>0</v>
      </c>
      <c r="M22" s="23">
        <f>SUM('WH MO'!$B22:M22)</f>
        <v>0</v>
      </c>
    </row>
    <row r="23" spans="1:13" x14ac:dyDescent="0.25">
      <c r="A23" s="18" t="s">
        <v>45</v>
      </c>
      <c r="B23" s="23">
        <f>SUM('WH MO'!$B23:B23)</f>
        <v>0</v>
      </c>
      <c r="C23" s="23">
        <f>SUM('WH MO'!$B23:C23)</f>
        <v>0</v>
      </c>
      <c r="D23" s="23">
        <f>SUM('WH MO'!$B23:D23)</f>
        <v>0</v>
      </c>
      <c r="E23" s="23">
        <f>SUM('WH MO'!$B23:E23)</f>
        <v>0</v>
      </c>
      <c r="F23" s="23">
        <f>SUM('WH MO'!$B23:F23)</f>
        <v>0</v>
      </c>
      <c r="G23" s="23">
        <f>SUM('WH MO'!$B23:G23)</f>
        <v>10626</v>
      </c>
      <c r="H23" s="23">
        <f>SUM('WH MO'!$B23:H23)</f>
        <v>21252</v>
      </c>
      <c r="I23" s="23">
        <f>SUM('WH MO'!$B23:I23)</f>
        <v>31878</v>
      </c>
      <c r="J23" s="23">
        <f>SUM('WH MO'!$B23:J23)</f>
        <v>42504</v>
      </c>
      <c r="K23" s="23">
        <f>SUM('WH MO'!$B23:K23)</f>
        <v>85008</v>
      </c>
      <c r="L23" s="23">
        <f>SUM('WH MO'!$B23:L23)</f>
        <v>95634</v>
      </c>
      <c r="M23" s="23">
        <f>SUM('WH MO'!$B23:M23)</f>
        <v>106260</v>
      </c>
    </row>
    <row r="24" spans="1:13" x14ac:dyDescent="0.25">
      <c r="A24" s="18" t="s">
        <v>88</v>
      </c>
      <c r="B24" s="23">
        <f>SUM('WH MO'!$B24:B24)</f>
        <v>0</v>
      </c>
      <c r="C24" s="23">
        <f>SUM('WH MO'!$B24:C24)</f>
        <v>0</v>
      </c>
      <c r="D24" s="23">
        <f>SUM('WH MO'!$B24:D24)</f>
        <v>0</v>
      </c>
      <c r="E24" s="23">
        <f>SUM('WH MO'!$B24:E24)</f>
        <v>0</v>
      </c>
      <c r="F24" s="23">
        <f>SUM('WH MO'!$B24:F24)</f>
        <v>0</v>
      </c>
      <c r="G24" s="23">
        <f>SUM('WH MO'!$B24:G24)</f>
        <v>0</v>
      </c>
      <c r="H24" s="23">
        <f>SUM('WH MO'!$B24:H24)</f>
        <v>0</v>
      </c>
      <c r="I24" s="23">
        <f>SUM('WH MO'!$B24:I24)</f>
        <v>0</v>
      </c>
      <c r="J24" s="23">
        <f>SUM('WH MO'!$B24:J24)</f>
        <v>0</v>
      </c>
      <c r="K24" s="23">
        <f>SUM('WH MO'!$B24:K24)</f>
        <v>0</v>
      </c>
      <c r="L24" s="23">
        <f>SUM('WH MO'!$B24:L24)</f>
        <v>0</v>
      </c>
      <c r="M24" s="23">
        <f>SUM('WH MO'!$B24:M24)</f>
        <v>0</v>
      </c>
    </row>
    <row r="25" spans="1:13" x14ac:dyDescent="0.25">
      <c r="A25" s="18" t="s">
        <v>89</v>
      </c>
      <c r="B25" s="23">
        <f>SUM('WH MO'!$B25:B25)</f>
        <v>0</v>
      </c>
      <c r="C25" s="23">
        <f>SUM('WH MO'!$B25:C25)</f>
        <v>0</v>
      </c>
      <c r="D25" s="23">
        <f>SUM('WH MO'!$B25:D25)</f>
        <v>0</v>
      </c>
      <c r="E25" s="23">
        <f>SUM('WH MO'!$B25:E25)</f>
        <v>0</v>
      </c>
      <c r="F25" s="23">
        <f>SUM('WH MO'!$B25:F25)</f>
        <v>0</v>
      </c>
      <c r="G25" s="23">
        <f>SUM('WH MO'!$B25:G25)</f>
        <v>0</v>
      </c>
      <c r="H25" s="23">
        <f>SUM('WH MO'!$B25:H25)</f>
        <v>0</v>
      </c>
      <c r="I25" s="23">
        <f>SUM('WH MO'!$B25:I25)</f>
        <v>0</v>
      </c>
      <c r="J25" s="23">
        <f>SUM('WH MO'!$B25:J25)</f>
        <v>0</v>
      </c>
      <c r="K25" s="23">
        <f>SUM('WH MO'!$B25:K25)</f>
        <v>0</v>
      </c>
      <c r="L25" s="23">
        <f>SUM('WH MO'!$B25:L25)</f>
        <v>0</v>
      </c>
      <c r="M25" s="23">
        <f>SUM('WH MO'!$B25:M25)</f>
        <v>0</v>
      </c>
    </row>
    <row r="26" spans="1:13" x14ac:dyDescent="0.25">
      <c r="A26" s="18" t="s">
        <v>90</v>
      </c>
      <c r="B26" s="23">
        <f>SUM('WH MO'!$B26:B26)</f>
        <v>0</v>
      </c>
      <c r="C26" s="23">
        <f>SUM('WH MO'!$B26:C26)</f>
        <v>0</v>
      </c>
      <c r="D26" s="23">
        <f>SUM('WH MO'!$B26:D26)</f>
        <v>0</v>
      </c>
      <c r="E26" s="23">
        <f>SUM('WH MO'!$B26:E26)</f>
        <v>0</v>
      </c>
      <c r="F26" s="23">
        <f>SUM('WH MO'!$B26:F26)</f>
        <v>0</v>
      </c>
      <c r="G26" s="23">
        <f>SUM('WH MO'!$B26:G26)</f>
        <v>0</v>
      </c>
      <c r="H26" s="23">
        <f>SUM('WH MO'!$B26:H26)</f>
        <v>0</v>
      </c>
      <c r="I26" s="23">
        <f>SUM('WH MO'!$B26:I26)</f>
        <v>0</v>
      </c>
      <c r="J26" s="23">
        <f>SUM('WH MO'!$B26:J26)</f>
        <v>0</v>
      </c>
      <c r="K26" s="23">
        <f>SUM('WH MO'!$B26:K26)</f>
        <v>0</v>
      </c>
      <c r="L26" s="23">
        <f>SUM('WH MO'!$B26:L26)</f>
        <v>0</v>
      </c>
      <c r="M26" s="23">
        <f>SUM('WH MO'!$B26:M26)</f>
        <v>0</v>
      </c>
    </row>
    <row r="27" spans="1:13" x14ac:dyDescent="0.25">
      <c r="A27" s="18" t="s">
        <v>46</v>
      </c>
      <c r="B27" s="23">
        <f>SUM('WH MO'!$B27:B27)</f>
        <v>0</v>
      </c>
      <c r="C27" s="23">
        <f>SUM('WH MO'!$B27:C27)</f>
        <v>0</v>
      </c>
      <c r="D27" s="23">
        <f>SUM('WH MO'!$B27:D27)</f>
        <v>0</v>
      </c>
      <c r="E27" s="23">
        <f>SUM('WH MO'!$B27:E27)</f>
        <v>0</v>
      </c>
      <c r="F27" s="23">
        <f>SUM('WH MO'!$B27:F27)</f>
        <v>0</v>
      </c>
      <c r="G27" s="23">
        <f>SUM('WH MO'!$B27:G27)</f>
        <v>225</v>
      </c>
      <c r="H27" s="23">
        <f>SUM('WH MO'!$B27:H27)</f>
        <v>449</v>
      </c>
      <c r="I27" s="23">
        <f>SUM('WH MO'!$B27:I27)</f>
        <v>674</v>
      </c>
      <c r="J27" s="23">
        <f>SUM('WH MO'!$B27:J27)</f>
        <v>899</v>
      </c>
      <c r="K27" s="23">
        <f>SUM('WH MO'!$B27:K27)</f>
        <v>1797</v>
      </c>
      <c r="L27" s="23">
        <f>SUM('WH MO'!$B27:L27)</f>
        <v>2022</v>
      </c>
      <c r="M27" s="23">
        <f>SUM('WH MO'!$B27:M27)</f>
        <v>2246</v>
      </c>
    </row>
    <row r="28" spans="1:13" x14ac:dyDescent="0.25">
      <c r="A28" s="18" t="s">
        <v>47</v>
      </c>
      <c r="B28" s="23">
        <f>SUM('WH MO'!$B28:B28)</f>
        <v>0</v>
      </c>
      <c r="C28" s="23">
        <f>SUM('WH MO'!$B28:C28)</f>
        <v>0</v>
      </c>
      <c r="D28" s="23">
        <f>SUM('WH MO'!$B28:D28)</f>
        <v>0</v>
      </c>
      <c r="E28" s="23">
        <f>SUM('WH MO'!$B28:E28)</f>
        <v>0</v>
      </c>
      <c r="F28" s="23">
        <f>SUM('WH MO'!$B28:F28)</f>
        <v>0</v>
      </c>
      <c r="G28" s="23">
        <f>SUM('WH MO'!$B28:G28)</f>
        <v>1193</v>
      </c>
      <c r="H28" s="23">
        <f>SUM('WH MO'!$B28:H28)</f>
        <v>2386</v>
      </c>
      <c r="I28" s="23">
        <f>SUM('WH MO'!$B28:I28)</f>
        <v>3578</v>
      </c>
      <c r="J28" s="23">
        <f>SUM('WH MO'!$B28:J28)</f>
        <v>4771</v>
      </c>
      <c r="K28" s="23">
        <f>SUM('WH MO'!$B28:K28)</f>
        <v>9543</v>
      </c>
      <c r="L28" s="23">
        <f>SUM('WH MO'!$B28:L28)</f>
        <v>10736</v>
      </c>
      <c r="M28" s="23">
        <f>SUM('WH MO'!$B28:M28)</f>
        <v>11929</v>
      </c>
    </row>
    <row r="29" spans="1:13" x14ac:dyDescent="0.25">
      <c r="A29" s="18" t="s">
        <v>91</v>
      </c>
      <c r="B29" s="23">
        <f>SUM('WH MO'!$B29:B29)</f>
        <v>0</v>
      </c>
      <c r="C29" s="23">
        <f>SUM('WH MO'!$B29:C29)</f>
        <v>0</v>
      </c>
      <c r="D29" s="23">
        <f>SUM('WH MO'!$B29:D29)</f>
        <v>0</v>
      </c>
      <c r="E29" s="23">
        <f>SUM('WH MO'!$B29:E29)</f>
        <v>0</v>
      </c>
      <c r="F29" s="23">
        <f>SUM('WH MO'!$B29:F29)</f>
        <v>0</v>
      </c>
      <c r="G29" s="23">
        <f>SUM('WH MO'!$B29:G29)</f>
        <v>0</v>
      </c>
      <c r="H29" s="23">
        <f>SUM('WH MO'!$B29:H29)</f>
        <v>0</v>
      </c>
      <c r="I29" s="23">
        <f>SUM('WH MO'!$B29:I29)</f>
        <v>0</v>
      </c>
      <c r="J29" s="23">
        <f>SUM('WH MO'!$B29:J29)</f>
        <v>0</v>
      </c>
      <c r="K29" s="23">
        <f>SUM('WH MO'!$B29:K29)</f>
        <v>0</v>
      </c>
      <c r="L29" s="23">
        <f>SUM('WH MO'!$B29:L29)</f>
        <v>0</v>
      </c>
      <c r="M29" s="23">
        <f>SUM('WH MO'!$B29:M29)</f>
        <v>0</v>
      </c>
    </row>
    <row r="30" spans="1:13" x14ac:dyDescent="0.25">
      <c r="A30" s="18" t="s">
        <v>48</v>
      </c>
      <c r="B30" s="23">
        <f>SUM('WH MO'!$B30:B30)</f>
        <v>0</v>
      </c>
      <c r="C30" s="23">
        <f>SUM('WH MO'!$B30:C30)</f>
        <v>0</v>
      </c>
      <c r="D30" s="23">
        <f>SUM('WH MO'!$B30:D30)</f>
        <v>0</v>
      </c>
      <c r="E30" s="23">
        <f>SUM('WH MO'!$B30:E30)</f>
        <v>0</v>
      </c>
      <c r="F30" s="23">
        <f>SUM('WH MO'!$B30:F30)</f>
        <v>0</v>
      </c>
      <c r="G30" s="23">
        <f>SUM('WH MO'!$B30:G30)</f>
        <v>467</v>
      </c>
      <c r="H30" s="23">
        <f>SUM('WH MO'!$B30:H30)</f>
        <v>934</v>
      </c>
      <c r="I30" s="23">
        <f>SUM('WH MO'!$B30:I30)</f>
        <v>1401</v>
      </c>
      <c r="J30" s="23">
        <f>SUM('WH MO'!$B30:J30)</f>
        <v>1867</v>
      </c>
      <c r="K30" s="23">
        <f>SUM('WH MO'!$B30:K30)</f>
        <v>3734</v>
      </c>
      <c r="L30" s="23">
        <f>SUM('WH MO'!$B30:L30)</f>
        <v>4200</v>
      </c>
      <c r="M30" s="23">
        <f>SUM('WH MO'!$B30:M30)</f>
        <v>4667</v>
      </c>
    </row>
    <row r="31" spans="1:13" x14ac:dyDescent="0.25">
      <c r="A31" s="18" t="s">
        <v>49</v>
      </c>
      <c r="B31" s="23">
        <f>SUM('WH MO'!$B31:B31)</f>
        <v>0</v>
      </c>
      <c r="C31" s="23">
        <f>SUM('WH MO'!$B31:C31)</f>
        <v>0</v>
      </c>
      <c r="D31" s="23">
        <f>SUM('WH MO'!$B31:D31)</f>
        <v>0</v>
      </c>
      <c r="E31" s="23">
        <f>SUM('WH MO'!$B31:E31)</f>
        <v>0</v>
      </c>
      <c r="F31" s="23">
        <f>SUM('WH MO'!$B31:F31)</f>
        <v>0</v>
      </c>
      <c r="G31" s="23">
        <f>SUM('WH MO'!$B31:G31)</f>
        <v>1379</v>
      </c>
      <c r="H31" s="23">
        <f>SUM('WH MO'!$B31:H31)</f>
        <v>2758</v>
      </c>
      <c r="I31" s="23">
        <f>SUM('WH MO'!$B31:I31)</f>
        <v>4137</v>
      </c>
      <c r="J31" s="23">
        <f>SUM('WH MO'!$B31:J31)</f>
        <v>5516</v>
      </c>
      <c r="K31" s="23">
        <f>SUM('WH MO'!$B31:K31)</f>
        <v>6896</v>
      </c>
      <c r="L31" s="23">
        <f>SUM('WH MO'!$B31:L31)</f>
        <v>8275</v>
      </c>
      <c r="M31" s="23">
        <f>SUM('WH MO'!$B31:M31)</f>
        <v>9654</v>
      </c>
    </row>
    <row r="32" spans="1:13" x14ac:dyDescent="0.25">
      <c r="A32" s="18" t="s">
        <v>50</v>
      </c>
      <c r="B32" s="23">
        <f>SUM('WH MO'!$B32:B32)</f>
        <v>0</v>
      </c>
      <c r="C32" s="23">
        <f>SUM('WH MO'!$B32:C32)</f>
        <v>0</v>
      </c>
      <c r="D32" s="23">
        <f>SUM('WH MO'!$B32:D32)</f>
        <v>0</v>
      </c>
      <c r="E32" s="23">
        <f>SUM('WH MO'!$B32:E32)</f>
        <v>0</v>
      </c>
      <c r="F32" s="23">
        <f>SUM('WH MO'!$B32:F32)</f>
        <v>0</v>
      </c>
      <c r="G32" s="23">
        <f>SUM('WH MO'!$B32:G32)</f>
        <v>16877.142857142859</v>
      </c>
      <c r="H32" s="23">
        <f>SUM('WH MO'!$B32:H32)</f>
        <v>33754.285714285717</v>
      </c>
      <c r="I32" s="23">
        <f>SUM('WH MO'!$B32:I32)</f>
        <v>50631.42857142858</v>
      </c>
      <c r="J32" s="23">
        <f>SUM('WH MO'!$B32:J32)</f>
        <v>67508.571428571435</v>
      </c>
      <c r="K32" s="23">
        <f>SUM('WH MO'!$B32:K32)</f>
        <v>84385.71428571429</v>
      </c>
      <c r="L32" s="23">
        <f>SUM('WH MO'!$B32:L32)</f>
        <v>101262.85714285714</v>
      </c>
      <c r="M32" s="23">
        <f>SUM('WH MO'!$B32:M32)</f>
        <v>118140</v>
      </c>
    </row>
    <row r="33" spans="1:13" x14ac:dyDescent="0.25">
      <c r="A33" s="18" t="s">
        <v>43</v>
      </c>
      <c r="B33" s="23">
        <f>SUM('WH MO'!$B33:B33)</f>
        <v>0</v>
      </c>
      <c r="C33" s="23">
        <f>SUM('WH MO'!$B33:C33)</f>
        <v>0</v>
      </c>
      <c r="D33" s="23">
        <f>SUM('WH MO'!$B33:D33)</f>
        <v>0</v>
      </c>
      <c r="E33" s="23">
        <f>SUM('WH MO'!$B33:E33)</f>
        <v>0</v>
      </c>
      <c r="F33" s="23">
        <f>SUM('WH MO'!$B33:F33)</f>
        <v>0</v>
      </c>
      <c r="G33" s="23">
        <f>SUM('WH MO'!$B33:G33)</f>
        <v>84250</v>
      </c>
      <c r="H33" s="23">
        <f>SUM('WH MO'!$B33:H33)</f>
        <v>168500</v>
      </c>
      <c r="I33" s="23">
        <f>SUM('WH MO'!$B33:I33)</f>
        <v>252750</v>
      </c>
      <c r="J33" s="23">
        <f>SUM('WH MO'!$B33:J33)</f>
        <v>337000</v>
      </c>
      <c r="K33" s="23">
        <f>SUM('WH MO'!$B33:K33)</f>
        <v>421250</v>
      </c>
      <c r="L33" s="23">
        <f>SUM('WH MO'!$B33:L33)</f>
        <v>505500</v>
      </c>
      <c r="M33" s="23">
        <f>SUM('WH MO'!$B33:M33)</f>
        <v>589750</v>
      </c>
    </row>
    <row r="34" spans="1:13" x14ac:dyDescent="0.25">
      <c r="A34" s="18" t="s">
        <v>51</v>
      </c>
      <c r="B34" s="23">
        <f>SUM('WH MO'!$B34:B34)</f>
        <v>0</v>
      </c>
      <c r="C34" s="23">
        <f>SUM('WH MO'!$B34:C34)</f>
        <v>0</v>
      </c>
      <c r="D34" s="23">
        <f>SUM('WH MO'!$B34:D34)</f>
        <v>0</v>
      </c>
      <c r="E34" s="23">
        <f>SUM('WH MO'!$B34:E34)</f>
        <v>0</v>
      </c>
      <c r="F34" s="23">
        <f>SUM('WH MO'!$B34:F34)</f>
        <v>0</v>
      </c>
      <c r="G34" s="23">
        <f>SUM('WH MO'!$B34:G34)</f>
        <v>2222</v>
      </c>
      <c r="H34" s="23">
        <f>SUM('WH MO'!$B34:H34)</f>
        <v>4443</v>
      </c>
      <c r="I34" s="23">
        <f>SUM('WH MO'!$B34:I34)</f>
        <v>6664</v>
      </c>
      <c r="J34" s="23">
        <f>SUM('WH MO'!$B34:J34)</f>
        <v>8886</v>
      </c>
      <c r="K34" s="23">
        <f>SUM('WH MO'!$B34:K34)</f>
        <v>11107</v>
      </c>
      <c r="L34" s="23">
        <f>SUM('WH MO'!$B34:L34)</f>
        <v>13328</v>
      </c>
      <c r="M34" s="23">
        <f>SUM('WH MO'!$B34:M34)</f>
        <v>15550</v>
      </c>
    </row>
    <row r="35" spans="1:13" x14ac:dyDescent="0.25">
      <c r="A35" s="18" t="s">
        <v>2</v>
      </c>
      <c r="B35" s="23">
        <f>SUM('WH MO'!$B35:B35)</f>
        <v>0</v>
      </c>
      <c r="C35" s="23">
        <f>SUM('WH MO'!$B35:C35)</f>
        <v>0</v>
      </c>
      <c r="D35" s="23">
        <f>SUM('WH MO'!$B35:D35)</f>
        <v>0</v>
      </c>
      <c r="E35" s="23">
        <f>SUM('WH MO'!$B35:E35)</f>
        <v>0</v>
      </c>
      <c r="F35" s="23">
        <f>SUM('WH MO'!$B35:F35)</f>
        <v>0</v>
      </c>
      <c r="G35" s="23">
        <f>SUM('WH MO'!$B35:G35)</f>
        <v>14555</v>
      </c>
      <c r="H35" s="23">
        <f>SUM('WH MO'!$B35:H35)</f>
        <v>29110</v>
      </c>
      <c r="I35" s="23">
        <f>SUM('WH MO'!$B35:I35)</f>
        <v>43665</v>
      </c>
      <c r="J35" s="23">
        <f>SUM('WH MO'!$B35:J35)</f>
        <v>58220</v>
      </c>
      <c r="K35" s="23">
        <f>SUM('WH MO'!$B35:K35)</f>
        <v>72775</v>
      </c>
      <c r="L35" s="23">
        <f>SUM('WH MO'!$B35:L35)</f>
        <v>87330</v>
      </c>
      <c r="M35" s="23">
        <f>SUM('WH MO'!$B35:M35)</f>
        <v>101885</v>
      </c>
    </row>
    <row r="36" spans="1:13" x14ac:dyDescent="0.25">
      <c r="A36" s="18" t="s">
        <v>92</v>
      </c>
      <c r="B36" s="23">
        <f>SUM('WH MO'!$B36:B36)</f>
        <v>0</v>
      </c>
      <c r="C36" s="23">
        <f>SUM('WH MO'!$B36:C36)</f>
        <v>0</v>
      </c>
      <c r="D36" s="23">
        <f>SUM('WH MO'!$B36:D36)</f>
        <v>0</v>
      </c>
      <c r="E36" s="23">
        <f>SUM('WH MO'!$B36:E36)</f>
        <v>0</v>
      </c>
      <c r="F36" s="23">
        <f>SUM('WH MO'!$B36:F36)</f>
        <v>0</v>
      </c>
      <c r="G36" s="23">
        <f>SUM('WH MO'!$B36:G36)</f>
        <v>0</v>
      </c>
      <c r="H36" s="23">
        <f>SUM('WH MO'!$B36:H36)</f>
        <v>0</v>
      </c>
      <c r="I36" s="23">
        <f>SUM('WH MO'!$B36:I36)</f>
        <v>0</v>
      </c>
      <c r="J36" s="23">
        <f>SUM('WH MO'!$B36:J36)</f>
        <v>0</v>
      </c>
      <c r="K36" s="23">
        <f>SUM('WH MO'!$B36:K36)</f>
        <v>0</v>
      </c>
      <c r="L36" s="23">
        <f>SUM('WH MO'!$B36:L36)</f>
        <v>0</v>
      </c>
      <c r="M36" s="23">
        <f>SUM('WH MO'!$B36:M36)</f>
        <v>0</v>
      </c>
    </row>
    <row r="37" spans="1:13" x14ac:dyDescent="0.25">
      <c r="A37" s="18" t="s">
        <v>52</v>
      </c>
      <c r="B37" s="23">
        <f>SUM('WH MO'!$B37:B37)</f>
        <v>0</v>
      </c>
      <c r="C37" s="23">
        <f>SUM('WH MO'!$B37:C37)</f>
        <v>0</v>
      </c>
      <c r="D37" s="23">
        <f>SUM('WH MO'!$B37:D37)</f>
        <v>0</v>
      </c>
      <c r="E37" s="23">
        <f>SUM('WH MO'!$B37:E37)</f>
        <v>0</v>
      </c>
      <c r="F37" s="23">
        <f>SUM('WH MO'!$B37:F37)</f>
        <v>0</v>
      </c>
      <c r="G37" s="23">
        <f>SUM('WH MO'!$B37:G37)</f>
        <v>43</v>
      </c>
      <c r="H37" s="23">
        <f>SUM('WH MO'!$B37:H37)</f>
        <v>87</v>
      </c>
      <c r="I37" s="23">
        <f>SUM('WH MO'!$B37:I37)</f>
        <v>131</v>
      </c>
      <c r="J37" s="23">
        <f>SUM('WH MO'!$B37:J37)</f>
        <v>175</v>
      </c>
      <c r="K37" s="23">
        <f>SUM('WH MO'!$B37:K37)</f>
        <v>350</v>
      </c>
      <c r="L37" s="23">
        <f>SUM('WH MO'!$B37:L37)</f>
        <v>394</v>
      </c>
      <c r="M37" s="23">
        <f>SUM('WH MO'!$B37:M37)</f>
        <v>438</v>
      </c>
    </row>
    <row r="38" spans="1:13" x14ac:dyDescent="0.25">
      <c r="A38" s="18" t="s">
        <v>53</v>
      </c>
      <c r="B38" s="23">
        <f>SUM('WH MO'!$B38:B38)</f>
        <v>0</v>
      </c>
      <c r="C38" s="23">
        <f>SUM('WH MO'!$B38:C38)</f>
        <v>0</v>
      </c>
      <c r="D38" s="23">
        <f>SUM('WH MO'!$B38:D38)</f>
        <v>0</v>
      </c>
      <c r="E38" s="23">
        <f>SUM('WH MO'!$B38:E38)</f>
        <v>0</v>
      </c>
      <c r="F38" s="23">
        <f>SUM('WH MO'!$B38:F38)</f>
        <v>0</v>
      </c>
      <c r="G38" s="23">
        <f>SUM('WH MO'!$B38:G38)</f>
        <v>15400</v>
      </c>
      <c r="H38" s="23">
        <f>SUM('WH MO'!$B38:H38)</f>
        <v>30800</v>
      </c>
      <c r="I38" s="23">
        <f>SUM('WH MO'!$B38:I38)</f>
        <v>46200</v>
      </c>
      <c r="J38" s="23">
        <f>SUM('WH MO'!$B38:J38)</f>
        <v>61600</v>
      </c>
      <c r="K38" s="23">
        <f>SUM('WH MO'!$B38:K38)</f>
        <v>123200</v>
      </c>
      <c r="L38" s="23">
        <f>SUM('WH MO'!$B38:L38)</f>
        <v>138600</v>
      </c>
      <c r="M38" s="23">
        <f>SUM('WH MO'!$B38:M38)</f>
        <v>154000</v>
      </c>
    </row>
    <row r="39" spans="1:13" x14ac:dyDescent="0.25">
      <c r="A39" s="18" t="s">
        <v>93</v>
      </c>
      <c r="B39" s="23">
        <f>SUM('WH MO'!$B39:B39)</f>
        <v>0</v>
      </c>
      <c r="C39" s="23">
        <f>SUM('WH MO'!$B39:C39)</f>
        <v>0</v>
      </c>
      <c r="D39" s="23">
        <f>SUM('WH MO'!$B39:D39)</f>
        <v>0</v>
      </c>
      <c r="E39" s="23">
        <f>SUM('WH MO'!$B39:E39)</f>
        <v>0</v>
      </c>
      <c r="F39" s="23">
        <f>SUM('WH MO'!$B39:F39)</f>
        <v>0</v>
      </c>
      <c r="G39" s="23">
        <f>SUM('WH MO'!$B39:G39)</f>
        <v>0</v>
      </c>
      <c r="H39" s="23">
        <f>SUM('WH MO'!$B39:H39)</f>
        <v>0</v>
      </c>
      <c r="I39" s="23">
        <f>SUM('WH MO'!$B39:I39)</f>
        <v>0</v>
      </c>
      <c r="J39" s="23">
        <f>SUM('WH MO'!$B39:J39)</f>
        <v>0</v>
      </c>
      <c r="K39" s="23">
        <f>SUM('WH MO'!$B39:K39)</f>
        <v>0</v>
      </c>
      <c r="L39" s="23">
        <f>SUM('WH MO'!$B39:L39)</f>
        <v>0</v>
      </c>
      <c r="M39" s="23">
        <f>SUM('WH MO'!$B39:M39)</f>
        <v>0</v>
      </c>
    </row>
    <row r="40" spans="1:13" x14ac:dyDescent="0.25">
      <c r="A40" s="18" t="s">
        <v>54</v>
      </c>
      <c r="B40" s="23">
        <f>SUM('WH MO'!$B40:B40)</f>
        <v>0</v>
      </c>
      <c r="C40" s="23">
        <f>SUM('WH MO'!$B40:C40)</f>
        <v>0</v>
      </c>
      <c r="D40" s="23">
        <f>SUM('WH MO'!$B40:D40)</f>
        <v>0</v>
      </c>
      <c r="E40" s="23">
        <f>SUM('WH MO'!$B40:E40)</f>
        <v>0</v>
      </c>
      <c r="F40" s="23">
        <f>SUM('WH MO'!$B40:F40)</f>
        <v>0</v>
      </c>
      <c r="G40" s="23">
        <f>SUM('WH MO'!$B40:G40)</f>
        <v>1458</v>
      </c>
      <c r="H40" s="23">
        <f>SUM('WH MO'!$B40:H40)</f>
        <v>2916</v>
      </c>
      <c r="I40" s="23">
        <f>SUM('WH MO'!$B40:I40)</f>
        <v>4374</v>
      </c>
      <c r="J40" s="23">
        <f>SUM('WH MO'!$B40:J40)</f>
        <v>5832</v>
      </c>
      <c r="K40" s="23">
        <f>SUM('WH MO'!$B40:K40)</f>
        <v>7290</v>
      </c>
      <c r="L40" s="23">
        <f>SUM('WH MO'!$B40:L40)</f>
        <v>8748</v>
      </c>
      <c r="M40" s="23">
        <f>SUM('WH MO'!$B40:M40)</f>
        <v>10207</v>
      </c>
    </row>
    <row r="41" spans="1:13" x14ac:dyDescent="0.25">
      <c r="A41" s="18"/>
    </row>
    <row r="42" spans="1:13" x14ac:dyDescent="0.25">
      <c r="A42" s="19" t="s">
        <v>28</v>
      </c>
      <c r="B42" s="27">
        <f>SUM('WH MO'!$B42:B42)</f>
        <v>0</v>
      </c>
      <c r="C42" s="27">
        <f>SUM('WH MO'!$B42:C42)</f>
        <v>0</v>
      </c>
      <c r="D42" s="27">
        <f>SUM('WH MO'!$B42:D42)</f>
        <v>0</v>
      </c>
      <c r="E42" s="27">
        <f>SUM('WH MO'!$B42:E42)</f>
        <v>0</v>
      </c>
      <c r="F42" s="27">
        <f>SUM('WH MO'!$B42:F42)</f>
        <v>0</v>
      </c>
      <c r="G42" s="27">
        <f>SUM('WH MO'!$B42:G42)</f>
        <v>150669.14285714284</v>
      </c>
      <c r="H42" s="27">
        <f>SUM('WH MO'!$B42:H42)</f>
        <v>301338.28571428568</v>
      </c>
      <c r="I42" s="27">
        <f>SUM('WH MO'!$B42:I42)</f>
        <v>452007.42857142852</v>
      </c>
      <c r="J42" s="27">
        <f>SUM('WH MO'!$B42:J42)</f>
        <v>602676.57142857136</v>
      </c>
      <c r="K42" s="27">
        <f>SUM('WH MO'!$B42:K42)</f>
        <v>843131.7142857142</v>
      </c>
      <c r="L42" s="27">
        <f>SUM('WH MO'!$B42:L42)</f>
        <v>993800.85714285704</v>
      </c>
      <c r="M42" s="27">
        <f>SUM('WH MO'!$B42:M42)</f>
        <v>1144471</v>
      </c>
    </row>
    <row r="43" spans="1:13" x14ac:dyDescent="0.25">
      <c r="A43" s="19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</row>
    <row r="44" spans="1:13" x14ac:dyDescent="0.25">
      <c r="A44" s="17" t="s">
        <v>29</v>
      </c>
      <c r="B44" s="25">
        <f>SUM('WH MO'!$B44:B44)</f>
        <v>0</v>
      </c>
      <c r="C44" s="25">
        <f>SUM('WH MO'!$B44:C44)</f>
        <v>0</v>
      </c>
      <c r="D44" s="25">
        <f>SUM('WH MO'!$B44:D44)</f>
        <v>0</v>
      </c>
      <c r="E44" s="25">
        <f>SUM('WH MO'!$B44:E44)</f>
        <v>0</v>
      </c>
      <c r="F44" s="25">
        <f>SUM('WH MO'!$B44:F44)</f>
        <v>0</v>
      </c>
      <c r="G44" s="25">
        <f>SUM('WH MO'!$B44:G44)</f>
        <v>28571.428571428572</v>
      </c>
      <c r="H44" s="25">
        <f>SUM('WH MO'!$B44:H44)</f>
        <v>57142.857142857145</v>
      </c>
      <c r="I44" s="25">
        <f>SUM('WH MO'!$B44:I44)</f>
        <v>85714.28571428571</v>
      </c>
      <c r="J44" s="25">
        <f>SUM('WH MO'!$B44:J44)</f>
        <v>114285.71428571429</v>
      </c>
      <c r="K44" s="25">
        <f>SUM('WH MO'!$B44:K44)</f>
        <v>142857.14285714287</v>
      </c>
      <c r="L44" s="25">
        <f>SUM('WH MO'!$B44:L44)</f>
        <v>171428.57142857145</v>
      </c>
      <c r="M44" s="25">
        <f>SUM('WH MO'!$B44:M44)</f>
        <v>200000.00000000003</v>
      </c>
    </row>
    <row r="45" spans="1:13" x14ac:dyDescent="0.25">
      <c r="A45" s="17"/>
    </row>
    <row r="46" spans="1:13" x14ac:dyDescent="0.25">
      <c r="A46" s="17" t="s">
        <v>30</v>
      </c>
      <c r="B46" s="25">
        <f>SUM('WH MO'!$B46:B46)</f>
        <v>0</v>
      </c>
      <c r="C46" s="25">
        <f>SUM('WH MO'!$B46:C46)</f>
        <v>0</v>
      </c>
      <c r="D46" s="25">
        <f>SUM('WH MO'!$B46:D46)</f>
        <v>0</v>
      </c>
      <c r="E46" s="25">
        <f>SUM('WH MO'!$B46:E46)</f>
        <v>0</v>
      </c>
      <c r="F46" s="25">
        <f>SUM('WH MO'!$B46:F46)</f>
        <v>0</v>
      </c>
      <c r="G46" s="25">
        <f>SUM('WH MO'!$B46:G46)</f>
        <v>85715</v>
      </c>
      <c r="H46" s="25">
        <f>SUM('WH MO'!$B46:H46)</f>
        <v>171429</v>
      </c>
      <c r="I46" s="25">
        <f>SUM('WH MO'!$B46:I46)</f>
        <v>257143</v>
      </c>
      <c r="J46" s="25">
        <f>SUM('WH MO'!$B46:J46)</f>
        <v>342858</v>
      </c>
      <c r="K46" s="25">
        <f>SUM('WH MO'!$B46:K46)</f>
        <v>428572</v>
      </c>
      <c r="L46" s="25">
        <f>SUM('WH MO'!$B46:L46)</f>
        <v>514286</v>
      </c>
      <c r="M46" s="25">
        <f>SUM('WH MO'!$B46:M46)</f>
        <v>600000</v>
      </c>
    </row>
    <row r="47" spans="1:13" x14ac:dyDescent="0.25">
      <c r="A47" s="17"/>
    </row>
    <row r="48" spans="1:13" ht="13.8" thickBot="1" x14ac:dyDescent="0.3">
      <c r="A48" s="4" t="s">
        <v>16</v>
      </c>
      <c r="B48" s="24">
        <f>SUM('WH MO'!$B48:B48)</f>
        <v>0</v>
      </c>
      <c r="C48" s="24">
        <f>SUM('WH MO'!$B48:C48)</f>
        <v>0</v>
      </c>
      <c r="D48" s="24">
        <f>SUM('WH MO'!$B48:D48)</f>
        <v>0</v>
      </c>
      <c r="E48" s="24">
        <f>SUM('WH MO'!$B48:E48)</f>
        <v>0</v>
      </c>
      <c r="F48" s="24">
        <f>SUM('WH MO'!$B48:F48)</f>
        <v>0</v>
      </c>
      <c r="G48" s="24">
        <f>SUM('WH MO'!$B48:G48)</f>
        <v>264955.57142857142</v>
      </c>
      <c r="H48" s="24">
        <f>SUM('WH MO'!$B48:H48)</f>
        <v>529910.14285714284</v>
      </c>
      <c r="I48" s="24">
        <f>SUM('WH MO'!$B48:I48)</f>
        <v>794864.71428571432</v>
      </c>
      <c r="J48" s="24">
        <f>SUM('WH MO'!$B48:J48)</f>
        <v>1059820.2857142857</v>
      </c>
      <c r="K48" s="24">
        <f>SUM('WH MO'!$B48:K48)</f>
        <v>1414560.857142857</v>
      </c>
      <c r="L48" s="24">
        <f>SUM('WH MO'!$B48:L48)</f>
        <v>1679515.4285714284</v>
      </c>
      <c r="M48" s="24">
        <f>SUM('WH MO'!$B48:M48)</f>
        <v>1944470.9999999998</v>
      </c>
    </row>
    <row r="49" spans="1:13" x14ac:dyDescent="0.25">
      <c r="A49" s="1"/>
    </row>
    <row r="50" spans="1:13" x14ac:dyDescent="0.25">
      <c r="A50" s="1" t="s">
        <v>11</v>
      </c>
    </row>
    <row r="51" spans="1:13" x14ac:dyDescent="0.25">
      <c r="A51" s="3" t="s">
        <v>0</v>
      </c>
      <c r="B51" s="23">
        <f>SUM('WH MO'!$B51:B51)</f>
        <v>0</v>
      </c>
      <c r="C51" s="23">
        <f>SUM('WH MO'!$B51:C51)</f>
        <v>0</v>
      </c>
      <c r="D51" s="23">
        <f>SUM('WH MO'!$B51:D51)</f>
        <v>0</v>
      </c>
      <c r="E51" s="23">
        <f>SUM('WH MO'!$B51:E51)</f>
        <v>0</v>
      </c>
      <c r="F51" s="23">
        <f>SUM('WH MO'!$B51:F51)</f>
        <v>0</v>
      </c>
      <c r="G51" s="23">
        <f>SUM('WH MO'!$B51:G51)</f>
        <v>15908.833333333332</v>
      </c>
      <c r="H51" s="23">
        <f>SUM('WH MO'!$B51:H51)</f>
        <v>31817.666666666664</v>
      </c>
      <c r="I51" s="23">
        <f>SUM('WH MO'!$B51:I51)</f>
        <v>47726.5</v>
      </c>
      <c r="J51" s="23">
        <f>SUM('WH MO'!$B51:J51)</f>
        <v>63635.333333333328</v>
      </c>
      <c r="K51" s="23">
        <f>SUM('WH MO'!$B51:K51)</f>
        <v>79544.166666666657</v>
      </c>
      <c r="L51" s="23">
        <f>SUM('WH MO'!$B51:L51)</f>
        <v>95453.999999999985</v>
      </c>
      <c r="M51" s="23">
        <f>SUM('WH MO'!$B51:M51)</f>
        <v>111362.83333333331</v>
      </c>
    </row>
    <row r="52" spans="1:13" x14ac:dyDescent="0.25">
      <c r="A52" s="3" t="s">
        <v>1</v>
      </c>
      <c r="B52" s="23">
        <f>SUM('WH MO'!$B52:B52)</f>
        <v>0</v>
      </c>
      <c r="C52" s="23">
        <f>SUM('WH MO'!$B52:C52)</f>
        <v>0</v>
      </c>
      <c r="D52" s="23">
        <f>SUM('WH MO'!$B52:D52)</f>
        <v>0</v>
      </c>
      <c r="E52" s="23">
        <f>SUM('WH MO'!$B52:E52)</f>
        <v>0</v>
      </c>
      <c r="F52" s="23">
        <f>SUM('WH MO'!$B52:F52)</f>
        <v>0</v>
      </c>
      <c r="G52" s="23">
        <f>SUM('WH MO'!$B52:G52)</f>
        <v>14520</v>
      </c>
      <c r="H52" s="23">
        <f>SUM('WH MO'!$B52:H52)</f>
        <v>29040</v>
      </c>
      <c r="I52" s="23">
        <f>SUM('WH MO'!$B52:I52)</f>
        <v>43560</v>
      </c>
      <c r="J52" s="23">
        <f>SUM('WH MO'!$B52:J52)</f>
        <v>58080</v>
      </c>
      <c r="K52" s="23">
        <f>SUM('WH MO'!$B52:K52)</f>
        <v>72600</v>
      </c>
      <c r="L52" s="23">
        <f>SUM('WH MO'!$B52:L52)</f>
        <v>87120</v>
      </c>
      <c r="M52" s="23">
        <f>SUM('WH MO'!$B52:M52)</f>
        <v>101637</v>
      </c>
    </row>
    <row r="53" spans="1:13" x14ac:dyDescent="0.25">
      <c r="A53" s="3" t="s">
        <v>3</v>
      </c>
      <c r="B53" s="23">
        <f>SUM('WH MO'!$B53:B53)</f>
        <v>0</v>
      </c>
      <c r="C53" s="23">
        <f>SUM('WH MO'!$B53:C53)</f>
        <v>0</v>
      </c>
      <c r="D53" s="23">
        <f>SUM('WH MO'!$B53:D53)</f>
        <v>0</v>
      </c>
      <c r="E53" s="23">
        <f>SUM('WH MO'!$B53:E53)</f>
        <v>0</v>
      </c>
      <c r="F53" s="23">
        <f>SUM('WH MO'!$B53:F53)</f>
        <v>0</v>
      </c>
      <c r="G53" s="23">
        <f>SUM('WH MO'!$B53:G53)</f>
        <v>7038.333333333333</v>
      </c>
      <c r="H53" s="23">
        <f>SUM('WH MO'!$B53:H53)</f>
        <v>14076.666666666666</v>
      </c>
      <c r="I53" s="23">
        <f>SUM('WH MO'!$B53:I53)</f>
        <v>21115</v>
      </c>
      <c r="J53" s="23">
        <f>SUM('WH MO'!$B53:J53)</f>
        <v>28153.333333333332</v>
      </c>
      <c r="K53" s="23">
        <f>SUM('WH MO'!$B53:K53)</f>
        <v>35191.666666666664</v>
      </c>
      <c r="L53" s="23">
        <f>SUM('WH MO'!$B53:L53)</f>
        <v>42230</v>
      </c>
      <c r="M53" s="23">
        <f>SUM('WH MO'!$B53:M53)</f>
        <v>49268.333333333336</v>
      </c>
    </row>
    <row r="54" spans="1:13" x14ac:dyDescent="0.25">
      <c r="A54" s="3" t="s">
        <v>4</v>
      </c>
      <c r="B54" s="23">
        <f>SUM('WH MO'!$B54:B54)</f>
        <v>0</v>
      </c>
      <c r="C54" s="23">
        <f>SUM('WH MO'!$B54:C54)</f>
        <v>0</v>
      </c>
      <c r="D54" s="23">
        <f>SUM('WH MO'!$B54:D54)</f>
        <v>0</v>
      </c>
      <c r="E54" s="23">
        <f>SUM('WH MO'!$B54:E54)</f>
        <v>0</v>
      </c>
      <c r="F54" s="23">
        <f>SUM('WH MO'!$B54:F54)</f>
        <v>0</v>
      </c>
      <c r="G54" s="23">
        <f>SUM('WH MO'!$B54:G54)</f>
        <v>2575</v>
      </c>
      <c r="H54" s="23">
        <f>SUM('WH MO'!$B54:H54)</f>
        <v>5150</v>
      </c>
      <c r="I54" s="23">
        <f>SUM('WH MO'!$B54:I54)</f>
        <v>7725</v>
      </c>
      <c r="J54" s="23">
        <f>SUM('WH MO'!$B54:J54)</f>
        <v>10300</v>
      </c>
      <c r="K54" s="23">
        <f>SUM('WH MO'!$B54:K54)</f>
        <v>12875</v>
      </c>
      <c r="L54" s="23">
        <f>SUM('WH MO'!$B54:L54)</f>
        <v>15450</v>
      </c>
      <c r="M54" s="23">
        <f>SUM('WH MO'!$B54:M54)</f>
        <v>18025</v>
      </c>
    </row>
    <row r="55" spans="1:13" x14ac:dyDescent="0.25">
      <c r="A55" s="3" t="s">
        <v>5</v>
      </c>
      <c r="B55" s="23">
        <f>SUM('WH MO'!$B55:B55)</f>
        <v>0</v>
      </c>
      <c r="C55" s="23">
        <f>SUM('WH MO'!$B55:C55)</f>
        <v>0</v>
      </c>
      <c r="D55" s="23">
        <f>SUM('WH MO'!$B55:D55)</f>
        <v>0</v>
      </c>
      <c r="E55" s="23">
        <f>SUM('WH MO'!$B55:E55)</f>
        <v>0</v>
      </c>
      <c r="F55" s="23">
        <f>SUM('WH MO'!$B55:F55)</f>
        <v>0</v>
      </c>
      <c r="G55" s="23">
        <f>SUM('WH MO'!$B55:G55)</f>
        <v>0</v>
      </c>
      <c r="H55" s="23">
        <f>SUM('WH MO'!$B55:H55)</f>
        <v>0</v>
      </c>
      <c r="I55" s="23">
        <f>SUM('WH MO'!$B55:I55)</f>
        <v>0</v>
      </c>
      <c r="J55" s="23">
        <f>SUM('WH MO'!$B55:J55)</f>
        <v>0</v>
      </c>
      <c r="K55" s="23">
        <f>SUM('WH MO'!$B55:K55)</f>
        <v>0</v>
      </c>
      <c r="L55" s="23">
        <f>SUM('WH MO'!$B55:L55)</f>
        <v>0</v>
      </c>
      <c r="M55" s="23">
        <f>SUM('WH MO'!$B55:M55)</f>
        <v>0</v>
      </c>
    </row>
    <row r="56" spans="1:13" x14ac:dyDescent="0.25">
      <c r="A56" s="3" t="s">
        <v>14</v>
      </c>
      <c r="B56" s="23">
        <f>SUM('WH MO'!$B56:B56)</f>
        <v>0</v>
      </c>
      <c r="C56" s="23">
        <f>SUM('WH MO'!$B56:C56)</f>
        <v>0</v>
      </c>
      <c r="D56" s="23">
        <f>SUM('WH MO'!$B56:D56)</f>
        <v>0</v>
      </c>
      <c r="E56" s="23">
        <f>SUM('WH MO'!$B56:E56)</f>
        <v>0</v>
      </c>
      <c r="F56" s="23">
        <f>SUM('WH MO'!$B56:F56)</f>
        <v>0</v>
      </c>
      <c r="G56" s="23">
        <f>SUM('WH MO'!$B56:G56)</f>
        <v>0</v>
      </c>
      <c r="H56" s="23">
        <f>SUM('WH MO'!$B56:H56)</f>
        <v>0</v>
      </c>
      <c r="I56" s="23">
        <f>SUM('WH MO'!$B56:I56)</f>
        <v>0</v>
      </c>
      <c r="J56" s="23">
        <f>SUM('WH MO'!$B56:J56)</f>
        <v>0</v>
      </c>
      <c r="K56" s="23">
        <f>SUM('WH MO'!$B56:K56)</f>
        <v>0</v>
      </c>
      <c r="L56" s="23">
        <f>SUM('WH MO'!$B56:L56)</f>
        <v>0</v>
      </c>
      <c r="M56" s="23">
        <f>SUM('WH MO'!$B56:M56)</f>
        <v>0</v>
      </c>
    </row>
    <row r="57" spans="1:13" x14ac:dyDescent="0.25">
      <c r="A57" s="3"/>
      <c r="B57" s="23">
        <f>SUM('WH MO'!$B57:B57)</f>
        <v>0</v>
      </c>
      <c r="C57" s="23">
        <f>SUM('WH MO'!$B57:C57)</f>
        <v>0</v>
      </c>
      <c r="D57" s="23">
        <f>SUM('WH MO'!$B57:D57)</f>
        <v>0</v>
      </c>
      <c r="E57" s="23">
        <f>SUM('WH MO'!$B57:E57)</f>
        <v>0</v>
      </c>
      <c r="F57" s="23">
        <f>SUM('WH MO'!$B57:F57)</f>
        <v>0</v>
      </c>
      <c r="G57" s="23">
        <f>SUM('WH MO'!$B57:G57)</f>
        <v>0</v>
      </c>
      <c r="H57" s="23">
        <f>SUM('WH MO'!$B57:H57)</f>
        <v>0</v>
      </c>
      <c r="I57" s="23">
        <f>SUM('WH MO'!$B57:I57)</f>
        <v>0</v>
      </c>
      <c r="J57" s="23">
        <f>SUM('WH MO'!$B57:J57)</f>
        <v>0</v>
      </c>
      <c r="K57" s="23">
        <f>SUM('WH MO'!$B57:K57)</f>
        <v>0</v>
      </c>
      <c r="L57" s="23">
        <f>SUM('WH MO'!$B57:L57)</f>
        <v>0</v>
      </c>
      <c r="M57" s="23">
        <f>SUM('WH MO'!$B57:M57)</f>
        <v>0</v>
      </c>
    </row>
    <row r="58" spans="1:13" ht="13.8" thickBot="1" x14ac:dyDescent="0.3">
      <c r="A58" s="4" t="s">
        <v>15</v>
      </c>
      <c r="B58" s="28">
        <f>SUM('WH MO'!$B58:B58)</f>
        <v>0</v>
      </c>
      <c r="C58" s="28">
        <f>SUM('WH MO'!$B58:C58)</f>
        <v>0</v>
      </c>
      <c r="D58" s="28">
        <f>SUM('WH MO'!$B58:D58)</f>
        <v>0</v>
      </c>
      <c r="E58" s="28">
        <f>SUM('WH MO'!$B58:E58)</f>
        <v>0</v>
      </c>
      <c r="F58" s="28">
        <f>SUM('WH MO'!$B58:F58)</f>
        <v>0</v>
      </c>
      <c r="G58" s="28">
        <f>SUM('WH MO'!$B58:G58)</f>
        <v>40042.166666666664</v>
      </c>
      <c r="H58" s="28">
        <f>SUM('WH MO'!$B58:H58)</f>
        <v>80084.333333333328</v>
      </c>
      <c r="I58" s="28">
        <f>SUM('WH MO'!$B58:I58)</f>
        <v>120126.5</v>
      </c>
      <c r="J58" s="28">
        <f>SUM('WH MO'!$B58:J58)</f>
        <v>160168.66666666666</v>
      </c>
      <c r="K58" s="28">
        <f>SUM('WH MO'!$B58:K58)</f>
        <v>200210.83333333331</v>
      </c>
      <c r="L58" s="28">
        <f>SUM('WH MO'!$B58:L58)</f>
        <v>240253.99999999997</v>
      </c>
      <c r="M58" s="28">
        <f>SUM('WH MO'!$B58:M58)</f>
        <v>280293.16666666663</v>
      </c>
    </row>
    <row r="59" spans="1:13" x14ac:dyDescent="0.25">
      <c r="A59" s="3"/>
    </row>
    <row r="60" spans="1:13" x14ac:dyDescent="0.25">
      <c r="A60" s="1" t="s">
        <v>12</v>
      </c>
    </row>
    <row r="61" spans="1:13" x14ac:dyDescent="0.25">
      <c r="A61" s="3" t="s">
        <v>6</v>
      </c>
      <c r="B61" s="23">
        <f>SUM('WH MO'!$B61:B61)</f>
        <v>0</v>
      </c>
      <c r="C61" s="23">
        <f>SUM('WH MO'!$B61:C61)</f>
        <v>0</v>
      </c>
      <c r="D61" s="23">
        <f>SUM('WH MO'!$B61:D61)</f>
        <v>0</v>
      </c>
      <c r="E61" s="23">
        <f>SUM('WH MO'!$B61:E61)</f>
        <v>0</v>
      </c>
      <c r="F61" s="23">
        <f>SUM('WH MO'!$B61:F61)</f>
        <v>0</v>
      </c>
      <c r="G61" s="23">
        <f>SUM('WH MO'!$B61:G61)</f>
        <v>0</v>
      </c>
      <c r="H61" s="23">
        <f>SUM('WH MO'!$B61:H61)</f>
        <v>0</v>
      </c>
      <c r="I61" s="23">
        <f>SUM('WH MO'!$B61:I61)</f>
        <v>0</v>
      </c>
      <c r="J61" s="23">
        <f>SUM('WH MO'!$B61:J61)</f>
        <v>0</v>
      </c>
      <c r="K61" s="23">
        <f>SUM('WH MO'!$B61:K61)</f>
        <v>0</v>
      </c>
      <c r="L61" s="23">
        <f>SUM('WH MO'!$B61:L61)</f>
        <v>0</v>
      </c>
      <c r="M61" s="23">
        <f>SUM('WH MO'!$B61:M61)</f>
        <v>0</v>
      </c>
    </row>
    <row r="62" spans="1:13" x14ac:dyDescent="0.25">
      <c r="A62" s="3" t="s">
        <v>7</v>
      </c>
      <c r="B62" s="23">
        <f>SUM('WH MO'!$B62:B62)</f>
        <v>0</v>
      </c>
      <c r="C62" s="23">
        <f>SUM('WH MO'!$B62:C62)</f>
        <v>0</v>
      </c>
      <c r="D62" s="23">
        <f>SUM('WH MO'!$B62:D62)</f>
        <v>0</v>
      </c>
      <c r="E62" s="23">
        <f>SUM('WH MO'!$B62:E62)</f>
        <v>0</v>
      </c>
      <c r="F62" s="23">
        <f>SUM('WH MO'!$B62:F62)</f>
        <v>0</v>
      </c>
      <c r="G62" s="23">
        <f>SUM('WH MO'!$B62:G62)</f>
        <v>981091</v>
      </c>
      <c r="H62" s="23">
        <f>SUM('WH MO'!$B62:H62)</f>
        <v>1944994</v>
      </c>
      <c r="I62" s="23">
        <f>SUM('WH MO'!$B62:I62)</f>
        <v>2813263</v>
      </c>
      <c r="J62" s="23">
        <f>SUM('WH MO'!$B62:J62)</f>
        <v>3574332</v>
      </c>
      <c r="K62" s="23">
        <f>SUM('WH MO'!$B62:K62)</f>
        <v>4409054</v>
      </c>
      <c r="L62" s="23">
        <f>SUM('WH MO'!$B62:L62)</f>
        <v>5249590</v>
      </c>
      <c r="M62" s="23">
        <f>SUM('WH MO'!$B62:M62)</f>
        <v>6096180</v>
      </c>
    </row>
    <row r="63" spans="1:13" x14ac:dyDescent="0.25">
      <c r="A63" s="3" t="s">
        <v>8</v>
      </c>
      <c r="B63" s="23">
        <f>SUM('WH MO'!$B63:B63)</f>
        <v>0</v>
      </c>
      <c r="C63" s="23">
        <f>SUM('WH MO'!$B63:C63)</f>
        <v>0</v>
      </c>
      <c r="D63" s="23">
        <f>SUM('WH MO'!$B63:D63)</f>
        <v>0</v>
      </c>
      <c r="E63" s="23">
        <f>SUM('WH MO'!$B63:E63)</f>
        <v>0</v>
      </c>
      <c r="F63" s="23">
        <f>SUM('WH MO'!$B63:F63)</f>
        <v>0</v>
      </c>
      <c r="G63" s="23">
        <f>SUM('WH MO'!$B63:G63)</f>
        <v>0</v>
      </c>
      <c r="H63" s="23">
        <f>SUM('WH MO'!$B63:H63)</f>
        <v>446099</v>
      </c>
      <c r="I63" s="23">
        <f>SUM('WH MO'!$B63:I63)</f>
        <v>892198</v>
      </c>
      <c r="J63" s="23">
        <f>SUM('WH MO'!$B63:J63)</f>
        <v>1338297</v>
      </c>
      <c r="K63" s="23">
        <f>SUM('WH MO'!$B63:K63)</f>
        <v>1784396</v>
      </c>
      <c r="L63" s="23">
        <f>SUM('WH MO'!$B63:L63)</f>
        <v>2230495</v>
      </c>
      <c r="M63" s="23">
        <f>SUM('WH MO'!$B63:M63)</f>
        <v>2676594</v>
      </c>
    </row>
    <row r="64" spans="1:13" x14ac:dyDescent="0.25">
      <c r="A64" s="3"/>
      <c r="B64" s="23">
        <f>SUM('WH MO'!$B64:B64)</f>
        <v>0</v>
      </c>
      <c r="C64" s="23">
        <f>SUM('WH MO'!$B64:C64)</f>
        <v>0</v>
      </c>
      <c r="D64" s="23">
        <f>SUM('WH MO'!$B64:D64)</f>
        <v>0</v>
      </c>
      <c r="E64" s="23">
        <f>SUM('WH MO'!$B64:E64)</f>
        <v>0</v>
      </c>
      <c r="F64" s="23">
        <f>SUM('WH MO'!$B64:F64)</f>
        <v>0</v>
      </c>
      <c r="G64" s="23">
        <f>SUM('WH MO'!$B64:G64)</f>
        <v>0</v>
      </c>
      <c r="H64" s="23">
        <f>SUM('WH MO'!$B64:H64)</f>
        <v>0</v>
      </c>
      <c r="I64" s="23">
        <f>SUM('WH MO'!$B64:I64)</f>
        <v>0</v>
      </c>
      <c r="J64" s="23">
        <f>SUM('WH MO'!$B64:J64)</f>
        <v>0</v>
      </c>
      <c r="K64" s="23">
        <f>SUM('WH MO'!$B64:K64)</f>
        <v>0</v>
      </c>
      <c r="L64" s="23">
        <f>SUM('WH MO'!$B64:L64)</f>
        <v>0</v>
      </c>
      <c r="M64" s="23">
        <f>SUM('WH MO'!$B64:M64)</f>
        <v>0</v>
      </c>
    </row>
    <row r="65" spans="1:13" ht="13.8" thickBot="1" x14ac:dyDescent="0.3">
      <c r="A65" s="4" t="s">
        <v>17</v>
      </c>
      <c r="B65" s="28">
        <f>SUM('WH MO'!$B65:B65)</f>
        <v>0</v>
      </c>
      <c r="C65" s="28">
        <f>SUM('WH MO'!$B65:C65)</f>
        <v>0</v>
      </c>
      <c r="D65" s="28">
        <f>SUM('WH MO'!$B65:D65)</f>
        <v>0</v>
      </c>
      <c r="E65" s="28">
        <f>SUM('WH MO'!$B65:E65)</f>
        <v>0</v>
      </c>
      <c r="F65" s="28">
        <f>SUM('WH MO'!$B65:F65)</f>
        <v>0</v>
      </c>
      <c r="G65" s="28">
        <f>SUM('WH MO'!$B65:G65)</f>
        <v>981091</v>
      </c>
      <c r="H65" s="28">
        <f>SUM('WH MO'!$B65:H65)</f>
        <v>2391093</v>
      </c>
      <c r="I65" s="28">
        <f>SUM('WH MO'!$B65:I65)</f>
        <v>3705461</v>
      </c>
      <c r="J65" s="28">
        <f>SUM('WH MO'!$B65:J65)</f>
        <v>4912629</v>
      </c>
      <c r="K65" s="28">
        <f>SUM('WH MO'!$B65:K65)</f>
        <v>6193450</v>
      </c>
      <c r="L65" s="28">
        <f>SUM('WH MO'!$B65:L65)</f>
        <v>7480085</v>
      </c>
      <c r="M65" s="28">
        <f>SUM('WH MO'!$B65:M65)</f>
        <v>8772774</v>
      </c>
    </row>
    <row r="67" spans="1:13" ht="13.8" thickBot="1" x14ac:dyDescent="0.3">
      <c r="A67" s="1" t="s">
        <v>13</v>
      </c>
      <c r="B67" s="29">
        <f>SUM('WH MO'!$B67:B67)</f>
        <v>0</v>
      </c>
      <c r="C67" s="29">
        <f>SUM('WH MO'!$B67:C67)</f>
        <v>99387.82</v>
      </c>
      <c r="D67" s="29">
        <f>SUM('WH MO'!$B67:D67)</f>
        <v>247319.82</v>
      </c>
      <c r="E67" s="29">
        <f>SUM('WH MO'!$B67:E67)</f>
        <v>409812.89</v>
      </c>
      <c r="F67" s="29">
        <f>SUM('WH MO'!$B67:F67)</f>
        <v>609812.89</v>
      </c>
      <c r="G67" s="29">
        <f>SUM('WH MO'!$B67:G67)</f>
        <v>2208002.7380952383</v>
      </c>
      <c r="H67" s="29">
        <f>SUM('WH MO'!$B67:H67)</f>
        <v>3923001.4761904767</v>
      </c>
      <c r="I67" s="29">
        <f>SUM('WH MO'!$B67:I67)</f>
        <v>5542366.2142857146</v>
      </c>
      <c r="J67" s="29">
        <f>SUM('WH MO'!$B67:J67)</f>
        <v>7054531.9523809524</v>
      </c>
      <c r="K67" s="29">
        <f>SUM('WH MO'!$B67:K67)</f>
        <v>8730135.6904761903</v>
      </c>
      <c r="L67" s="29">
        <f>SUM('WH MO'!$B67:L67)</f>
        <v>10321768.428571429</v>
      </c>
      <c r="M67" s="29">
        <f>SUM('WH MO'!$B67:M67)</f>
        <v>11919452.166666668</v>
      </c>
    </row>
    <row r="68" spans="1:13" ht="13.8" thickTop="1" x14ac:dyDescent="0.25">
      <c r="A68" s="1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/>
    </row>
    <row r="69" spans="1:13" x14ac:dyDescent="0.25">
      <c r="A69" s="1"/>
      <c r="B69" s="26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/>
    </row>
    <row r="71" spans="1:13" ht="15.6" x14ac:dyDescent="0.3">
      <c r="A71" s="41" t="str">
        <f>+A1</f>
        <v>GENCO - Wheatland</v>
      </c>
      <c r="B71" s="41"/>
      <c r="C71" s="41"/>
      <c r="D71" s="41"/>
      <c r="E71" s="41"/>
      <c r="F71" s="41"/>
      <c r="G71" s="41"/>
      <c r="H71" s="41"/>
      <c r="I71" s="41"/>
      <c r="J71" s="41"/>
      <c r="K71" s="41"/>
      <c r="L71" s="41"/>
      <c r="M71" s="41"/>
    </row>
    <row r="72" spans="1:13" ht="15.6" x14ac:dyDescent="0.3">
      <c r="A72" s="41" t="str">
        <f>+A2</f>
        <v>Expense Analysis Summary</v>
      </c>
      <c r="B72" s="41"/>
      <c r="C72" s="41"/>
      <c r="D72" s="41"/>
      <c r="E72" s="41"/>
      <c r="F72" s="41"/>
      <c r="G72" s="41"/>
      <c r="H72" s="41"/>
      <c r="I72" s="41"/>
      <c r="J72" s="41"/>
      <c r="K72" s="41"/>
      <c r="L72" s="41"/>
      <c r="M72" s="41"/>
    </row>
    <row r="73" spans="1:13" ht="15.6" x14ac:dyDescent="0.3">
      <c r="A73" s="42" t="s">
        <v>62</v>
      </c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</row>
    <row r="74" spans="1:13" ht="15.6" x14ac:dyDescent="0.3">
      <c r="A74" s="43">
        <f>+A4</f>
        <v>36616</v>
      </c>
      <c r="B74" s="43"/>
      <c r="C74" s="43"/>
      <c r="D74" s="43"/>
      <c r="E74" s="43"/>
      <c r="F74" s="43"/>
      <c r="G74" s="43"/>
      <c r="H74" s="43"/>
      <c r="I74" s="43"/>
      <c r="J74" s="43"/>
      <c r="K74" s="43"/>
      <c r="L74" s="43"/>
      <c r="M74" s="43"/>
    </row>
    <row r="75" spans="1:13" ht="15.6" x14ac:dyDescent="0.3">
      <c r="A75" s="14" t="str">
        <f ca="1">CELL("filename")</f>
        <v>H:\Genco\Valuation\06-19-00\[00 O&amp;M analysis - 0003.xls]Consol Summary</v>
      </c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</row>
    <row r="76" spans="1:13" ht="15.6" x14ac:dyDescent="0.3">
      <c r="A76" s="15">
        <f ca="1">NOW()</f>
        <v>36697.489127430556</v>
      </c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</row>
    <row r="77" spans="1:13" x14ac:dyDescent="0.25">
      <c r="B77" s="16" t="s">
        <v>59</v>
      </c>
      <c r="C77" s="16" t="s">
        <v>59</v>
      </c>
      <c r="D77" s="16" t="s">
        <v>59</v>
      </c>
      <c r="E77" s="16" t="s">
        <v>59</v>
      </c>
      <c r="F77" s="16" t="s">
        <v>59</v>
      </c>
      <c r="G77" s="16" t="s">
        <v>59</v>
      </c>
      <c r="H77" s="16" t="s">
        <v>59</v>
      </c>
      <c r="I77" s="16" t="s">
        <v>59</v>
      </c>
      <c r="J77" s="16" t="s">
        <v>59</v>
      </c>
      <c r="K77" s="16" t="s">
        <v>59</v>
      </c>
      <c r="L77" s="16" t="s">
        <v>59</v>
      </c>
      <c r="M77" s="16" t="s">
        <v>59</v>
      </c>
    </row>
    <row r="78" spans="1:13" x14ac:dyDescent="0.25">
      <c r="A78" s="10"/>
      <c r="B78" s="11">
        <v>36161</v>
      </c>
      <c r="C78" s="11">
        <v>36192</v>
      </c>
      <c r="D78" s="11">
        <v>36220</v>
      </c>
      <c r="E78" s="11">
        <v>36251</v>
      </c>
      <c r="F78" s="11">
        <v>36281</v>
      </c>
      <c r="G78" s="11">
        <v>36312</v>
      </c>
      <c r="H78" s="11">
        <v>36342</v>
      </c>
      <c r="I78" s="11">
        <v>36373</v>
      </c>
      <c r="J78" s="11">
        <v>36404</v>
      </c>
      <c r="K78" s="11">
        <v>36434</v>
      </c>
      <c r="L78" s="11">
        <v>36465</v>
      </c>
      <c r="M78" s="11">
        <v>36495</v>
      </c>
    </row>
    <row r="80" spans="1:13" ht="13.8" thickBot="1" x14ac:dyDescent="0.3">
      <c r="A80" s="1" t="s">
        <v>9</v>
      </c>
      <c r="B80" s="24">
        <f>SUM('WH MO'!$B80:B80)</f>
        <v>170256</v>
      </c>
      <c r="C80" s="24">
        <f>SUM('WH MO'!$B80:C80)</f>
        <v>367529</v>
      </c>
      <c r="D80" s="24">
        <f>SUM('WH MO'!$B80:D80)</f>
        <v>587307</v>
      </c>
      <c r="E80" s="24">
        <f>SUM('WH MO'!$B80:E80)</f>
        <v>757585</v>
      </c>
      <c r="F80" s="24">
        <f>SUM('WH MO'!$B80:F80)</f>
        <v>891081</v>
      </c>
      <c r="G80" s="24">
        <f>SUM('WH MO'!$B80:G80)</f>
        <v>921914</v>
      </c>
      <c r="H80" s="24">
        <f>SUM('WH MO'!$B80:H80)</f>
        <v>921914</v>
      </c>
      <c r="I80" s="24">
        <f>SUM('WH MO'!$B80:I80)</f>
        <v>921914</v>
      </c>
      <c r="J80" s="24">
        <f>SUM('WH MO'!$B80:J80)</f>
        <v>921914</v>
      </c>
      <c r="K80" s="24">
        <f>SUM('WH MO'!$B80:K80)</f>
        <v>921914</v>
      </c>
      <c r="L80" s="24">
        <f>SUM('WH MO'!$B80:L80)</f>
        <v>921914</v>
      </c>
      <c r="M80" s="24">
        <f>SUM('WH MO'!$B80:M80)</f>
        <v>921914</v>
      </c>
    </row>
    <row r="82" spans="1:13" x14ac:dyDescent="0.25">
      <c r="A82" s="1" t="s">
        <v>10</v>
      </c>
    </row>
    <row r="83" spans="1:13" x14ac:dyDescent="0.25">
      <c r="A83" s="17" t="s">
        <v>55</v>
      </c>
    </row>
    <row r="84" spans="1:13" x14ac:dyDescent="0.25">
      <c r="A84" s="18" t="s">
        <v>80</v>
      </c>
      <c r="B84" s="23">
        <f>SUM('WH MO'!$B84:B84)</f>
        <v>0</v>
      </c>
      <c r="C84" s="23">
        <f>SUM('WH MO'!$B84:C84)</f>
        <v>0</v>
      </c>
      <c r="D84" s="23">
        <f>SUM('WH MO'!$B84:D84)</f>
        <v>0</v>
      </c>
      <c r="E84" s="23">
        <f>SUM('WH MO'!$B84:E84)</f>
        <v>0</v>
      </c>
      <c r="F84" s="23">
        <f>SUM('WH MO'!$B84:F84)</f>
        <v>0</v>
      </c>
      <c r="G84" s="23">
        <f>SUM('WH MO'!$B84:G84)</f>
        <v>0</v>
      </c>
      <c r="H84" s="23">
        <f>SUM('WH MO'!$B84:H84)</f>
        <v>0</v>
      </c>
      <c r="I84" s="23">
        <f>SUM('WH MO'!$B84:I84)</f>
        <v>0</v>
      </c>
      <c r="J84" s="23">
        <f>SUM('WH MO'!$B84:J84)</f>
        <v>0</v>
      </c>
      <c r="K84" s="23">
        <f>SUM('WH MO'!$B84:K84)</f>
        <v>0</v>
      </c>
      <c r="L84" s="23">
        <f>SUM('WH MO'!$B84:L84)</f>
        <v>0</v>
      </c>
      <c r="M84" s="23">
        <f>SUM('WH MO'!$B84:M84)</f>
        <v>0</v>
      </c>
    </row>
    <row r="85" spans="1:13" x14ac:dyDescent="0.25">
      <c r="A85" s="18" t="s">
        <v>81</v>
      </c>
      <c r="B85" s="23">
        <f>SUM('WH MO'!$B85:B85)</f>
        <v>0</v>
      </c>
      <c r="C85" s="23">
        <f>SUM('WH MO'!$B85:C85)</f>
        <v>0</v>
      </c>
      <c r="D85" s="23">
        <f>SUM('WH MO'!$B85:D85)</f>
        <v>0</v>
      </c>
      <c r="E85" s="23">
        <f>SUM('WH MO'!$B85:E85)</f>
        <v>0</v>
      </c>
      <c r="F85" s="23">
        <f>SUM('WH MO'!$B85:F85)</f>
        <v>0</v>
      </c>
      <c r="G85" s="23">
        <f>SUM('WH MO'!$B85:G85)</f>
        <v>0</v>
      </c>
      <c r="H85" s="23">
        <f>SUM('WH MO'!$B85:H85)</f>
        <v>0</v>
      </c>
      <c r="I85" s="23">
        <f>SUM('WH MO'!$B85:I85)</f>
        <v>0</v>
      </c>
      <c r="J85" s="23">
        <f>SUM('WH MO'!$B85:J85)</f>
        <v>0</v>
      </c>
      <c r="K85" s="23">
        <f>SUM('WH MO'!$B85:K85)</f>
        <v>0</v>
      </c>
      <c r="L85" s="23">
        <f>SUM('WH MO'!$B85:L85)</f>
        <v>0</v>
      </c>
      <c r="M85" s="23">
        <f>SUM('WH MO'!$B85:M85)</f>
        <v>0</v>
      </c>
    </row>
    <row r="86" spans="1:13" x14ac:dyDescent="0.25">
      <c r="A86" s="18" t="s">
        <v>82</v>
      </c>
      <c r="B86" s="23">
        <f>SUM('WH MO'!$B86:B86)</f>
        <v>0</v>
      </c>
      <c r="C86" s="23">
        <f>SUM('WH MO'!$B86:C86)</f>
        <v>0</v>
      </c>
      <c r="D86" s="23">
        <f>SUM('WH MO'!$B86:D86)</f>
        <v>0</v>
      </c>
      <c r="E86" s="23">
        <f>SUM('WH MO'!$B86:E86)</f>
        <v>0</v>
      </c>
      <c r="F86" s="23">
        <f>SUM('WH MO'!$B86:F86)</f>
        <v>0</v>
      </c>
      <c r="G86" s="23">
        <f>SUM('WH MO'!$B86:G86)</f>
        <v>0</v>
      </c>
      <c r="H86" s="23">
        <f>SUM('WH MO'!$B86:H86)</f>
        <v>0</v>
      </c>
      <c r="I86" s="23">
        <f>SUM('WH MO'!$B86:I86)</f>
        <v>0</v>
      </c>
      <c r="J86" s="23">
        <f>SUM('WH MO'!$B86:J86)</f>
        <v>0</v>
      </c>
      <c r="K86" s="23">
        <f>SUM('WH MO'!$B86:K86)</f>
        <v>0</v>
      </c>
      <c r="L86" s="23">
        <f>SUM('WH MO'!$B86:L86)</f>
        <v>0</v>
      </c>
      <c r="M86" s="23">
        <f>SUM('WH MO'!$B86:M86)</f>
        <v>0</v>
      </c>
    </row>
    <row r="87" spans="1:13" x14ac:dyDescent="0.25">
      <c r="A87" s="18" t="s">
        <v>83</v>
      </c>
      <c r="B87" s="23">
        <f>SUM('WH MO'!$B87:B87)</f>
        <v>0</v>
      </c>
      <c r="C87" s="23">
        <f>SUM('WH MO'!$B87:C87)</f>
        <v>0</v>
      </c>
      <c r="D87" s="23">
        <f>SUM('WH MO'!$B87:D87)</f>
        <v>0</v>
      </c>
      <c r="E87" s="23">
        <f>SUM('WH MO'!$B87:E87)</f>
        <v>0</v>
      </c>
      <c r="F87" s="23">
        <f>SUM('WH MO'!$B87:F87)</f>
        <v>0</v>
      </c>
      <c r="G87" s="23">
        <f>SUM('WH MO'!$B87:G87)</f>
        <v>0</v>
      </c>
      <c r="H87" s="23">
        <f>SUM('WH MO'!$B87:H87)</f>
        <v>0</v>
      </c>
      <c r="I87" s="23">
        <f>SUM('WH MO'!$B87:I87)</f>
        <v>0</v>
      </c>
      <c r="J87" s="23">
        <f>SUM('WH MO'!$B87:J87)</f>
        <v>0</v>
      </c>
      <c r="K87" s="23">
        <f>SUM('WH MO'!$B87:K87)</f>
        <v>0</v>
      </c>
      <c r="L87" s="23">
        <f>SUM('WH MO'!$B87:L87)</f>
        <v>0</v>
      </c>
      <c r="M87" s="23">
        <f>SUM('WH MO'!$B87:M87)</f>
        <v>0</v>
      </c>
    </row>
    <row r="88" spans="1:13" x14ac:dyDescent="0.25">
      <c r="A88" s="18" t="s">
        <v>84</v>
      </c>
      <c r="B88" s="23">
        <f>SUM('WH MO'!$B88:B88)</f>
        <v>0</v>
      </c>
      <c r="C88" s="23">
        <f>SUM('WH MO'!$B88:C88)</f>
        <v>0</v>
      </c>
      <c r="D88" s="23">
        <f>SUM('WH MO'!$B88:D88)</f>
        <v>0</v>
      </c>
      <c r="E88" s="23">
        <f>SUM('WH MO'!$B88:E88)</f>
        <v>0</v>
      </c>
      <c r="F88" s="23">
        <f>SUM('WH MO'!$B88:F88)</f>
        <v>0</v>
      </c>
      <c r="G88" s="23">
        <f>SUM('WH MO'!$B88:G88)</f>
        <v>0</v>
      </c>
      <c r="H88" s="23">
        <f>SUM('WH MO'!$B88:H88)</f>
        <v>0</v>
      </c>
      <c r="I88" s="23">
        <f>SUM('WH MO'!$B88:I88)</f>
        <v>0</v>
      </c>
      <c r="J88" s="23">
        <f>SUM('WH MO'!$B88:J88)</f>
        <v>0</v>
      </c>
      <c r="K88" s="23">
        <f>SUM('WH MO'!$B88:K88)</f>
        <v>0</v>
      </c>
      <c r="L88" s="23">
        <f>SUM('WH MO'!$B88:L88)</f>
        <v>0</v>
      </c>
      <c r="M88" s="23">
        <f>SUM('WH MO'!$B88:M88)</f>
        <v>0</v>
      </c>
    </row>
    <row r="89" spans="1:13" x14ac:dyDescent="0.25">
      <c r="A89" s="18" t="s">
        <v>85</v>
      </c>
      <c r="B89" s="23">
        <f>SUM('WH MO'!$B89:B89)</f>
        <v>0</v>
      </c>
      <c r="C89" s="23">
        <f>SUM('WH MO'!$B89:C89)</f>
        <v>0</v>
      </c>
      <c r="D89" s="23">
        <f>SUM('WH MO'!$B89:D89)</f>
        <v>0</v>
      </c>
      <c r="E89" s="23">
        <f>SUM('WH MO'!$B89:E89)</f>
        <v>0</v>
      </c>
      <c r="F89" s="23">
        <f>SUM('WH MO'!$B89:F89)</f>
        <v>0</v>
      </c>
      <c r="G89" s="23">
        <f>SUM('WH MO'!$B89:G89)</f>
        <v>0</v>
      </c>
      <c r="H89" s="23">
        <f>SUM('WH MO'!$B89:H89)</f>
        <v>0</v>
      </c>
      <c r="I89" s="23">
        <f>SUM('WH MO'!$B89:I89)</f>
        <v>0</v>
      </c>
      <c r="J89" s="23">
        <f>SUM('WH MO'!$B89:J89)</f>
        <v>0</v>
      </c>
      <c r="K89" s="23">
        <f>SUM('WH MO'!$B89:K89)</f>
        <v>0</v>
      </c>
      <c r="L89" s="23">
        <f>SUM('WH MO'!$B89:L89)</f>
        <v>0</v>
      </c>
      <c r="M89" s="23">
        <f>SUM('WH MO'!$B89:M89)</f>
        <v>0</v>
      </c>
    </row>
    <row r="90" spans="1:13" x14ac:dyDescent="0.25">
      <c r="A90" s="18" t="s">
        <v>44</v>
      </c>
      <c r="B90" s="23">
        <f>SUM('WH MO'!$B90:B90)</f>
        <v>0</v>
      </c>
      <c r="C90" s="23">
        <f>SUM('WH MO'!$B90:C90)</f>
        <v>0</v>
      </c>
      <c r="D90" s="23">
        <f>SUM('WH MO'!$B90:D90)</f>
        <v>0</v>
      </c>
      <c r="E90" s="23">
        <f>SUM('WH MO'!$B90:E90)</f>
        <v>0</v>
      </c>
      <c r="F90" s="23">
        <f>SUM('WH MO'!$B90:F90)</f>
        <v>0</v>
      </c>
      <c r="G90" s="23">
        <f>SUM('WH MO'!$B90:G90)</f>
        <v>1974</v>
      </c>
      <c r="H90" s="23">
        <f>SUM('WH MO'!$B90:H90)</f>
        <v>3949</v>
      </c>
      <c r="I90" s="23">
        <f>SUM('WH MO'!$B90:I90)</f>
        <v>5924</v>
      </c>
      <c r="J90" s="23">
        <f>SUM('WH MO'!$B90:J90)</f>
        <v>7898</v>
      </c>
      <c r="K90" s="23">
        <f>SUM('WH MO'!$B90:K90)</f>
        <v>15796</v>
      </c>
      <c r="L90" s="23">
        <f>SUM('WH MO'!$B90:L90)</f>
        <v>17771</v>
      </c>
      <c r="M90" s="23">
        <f>SUM('WH MO'!$B90:M90)</f>
        <v>19745</v>
      </c>
    </row>
    <row r="91" spans="1:13" x14ac:dyDescent="0.25">
      <c r="A91" s="18" t="s">
        <v>86</v>
      </c>
      <c r="B91" s="23">
        <f>SUM('WH MO'!$B91:B91)</f>
        <v>0</v>
      </c>
      <c r="C91" s="23">
        <f>SUM('WH MO'!$B91:C91)</f>
        <v>0</v>
      </c>
      <c r="D91" s="23">
        <f>SUM('WH MO'!$B91:D91)</f>
        <v>0</v>
      </c>
      <c r="E91" s="23">
        <f>SUM('WH MO'!$B91:E91)</f>
        <v>0</v>
      </c>
      <c r="F91" s="23">
        <f>SUM('WH MO'!$B91:F91)</f>
        <v>0</v>
      </c>
      <c r="G91" s="23">
        <f>SUM('WH MO'!$B91:G91)</f>
        <v>0</v>
      </c>
      <c r="H91" s="23">
        <f>SUM('WH MO'!$B91:H91)</f>
        <v>0</v>
      </c>
      <c r="I91" s="23">
        <f>SUM('WH MO'!$B91:I91)</f>
        <v>0</v>
      </c>
      <c r="J91" s="23">
        <f>SUM('WH MO'!$B91:J91)</f>
        <v>0</v>
      </c>
      <c r="K91" s="23">
        <f>SUM('WH MO'!$B91:K91)</f>
        <v>0</v>
      </c>
      <c r="L91" s="23">
        <f>SUM('WH MO'!$B91:L91)</f>
        <v>0</v>
      </c>
      <c r="M91" s="23">
        <f>SUM('WH MO'!$B91:M91)</f>
        <v>0</v>
      </c>
    </row>
    <row r="92" spans="1:13" x14ac:dyDescent="0.25">
      <c r="A92" s="18" t="s">
        <v>87</v>
      </c>
      <c r="B92" s="23">
        <f>SUM('WH MO'!$B92:B92)</f>
        <v>0</v>
      </c>
      <c r="C92" s="23">
        <f>SUM('WH MO'!$B92:C92)</f>
        <v>0</v>
      </c>
      <c r="D92" s="23">
        <f>SUM('WH MO'!$B92:D92)</f>
        <v>0</v>
      </c>
      <c r="E92" s="23">
        <f>SUM('WH MO'!$B92:E92)</f>
        <v>0</v>
      </c>
      <c r="F92" s="23">
        <f>SUM('WH MO'!$B92:F92)</f>
        <v>0</v>
      </c>
      <c r="G92" s="23">
        <f>SUM('WH MO'!$B92:G92)</f>
        <v>0</v>
      </c>
      <c r="H92" s="23">
        <f>SUM('WH MO'!$B92:H92)</f>
        <v>0</v>
      </c>
      <c r="I92" s="23">
        <f>SUM('WH MO'!$B92:I92)</f>
        <v>0</v>
      </c>
      <c r="J92" s="23">
        <f>SUM('WH MO'!$B92:J92)</f>
        <v>0</v>
      </c>
      <c r="K92" s="23">
        <f>SUM('WH MO'!$B92:K92)</f>
        <v>0</v>
      </c>
      <c r="L92" s="23">
        <f>SUM('WH MO'!$B92:L92)</f>
        <v>0</v>
      </c>
      <c r="M92" s="23">
        <f>SUM('WH MO'!$B92:M92)</f>
        <v>0</v>
      </c>
    </row>
    <row r="93" spans="1:13" x14ac:dyDescent="0.25">
      <c r="A93" s="18" t="s">
        <v>45</v>
      </c>
      <c r="B93" s="23">
        <f>SUM('WH MO'!$B93:B93)</f>
        <v>0</v>
      </c>
      <c r="C93" s="23">
        <f>SUM('WH MO'!$B93:C93)</f>
        <v>0</v>
      </c>
      <c r="D93" s="23">
        <f>SUM('WH MO'!$B93:D93)</f>
        <v>0</v>
      </c>
      <c r="E93" s="23">
        <f>SUM('WH MO'!$B93:E93)</f>
        <v>0</v>
      </c>
      <c r="F93" s="23">
        <f>SUM('WH MO'!$B93:F93)</f>
        <v>0</v>
      </c>
      <c r="G93" s="23">
        <f>SUM('WH MO'!$B93:G93)</f>
        <v>10626</v>
      </c>
      <c r="H93" s="23">
        <f>SUM('WH MO'!$B93:H93)</f>
        <v>21252</v>
      </c>
      <c r="I93" s="23">
        <f>SUM('WH MO'!$B93:I93)</f>
        <v>31878</v>
      </c>
      <c r="J93" s="23">
        <f>SUM('WH MO'!$B93:J93)</f>
        <v>42504</v>
      </c>
      <c r="K93" s="23">
        <f>SUM('WH MO'!$B93:K93)</f>
        <v>85008</v>
      </c>
      <c r="L93" s="23">
        <f>SUM('WH MO'!$B93:L93)</f>
        <v>95634</v>
      </c>
      <c r="M93" s="23">
        <f>SUM('WH MO'!$B93:M93)</f>
        <v>106260</v>
      </c>
    </row>
    <row r="94" spans="1:13" x14ac:dyDescent="0.25">
      <c r="A94" s="18" t="s">
        <v>88</v>
      </c>
      <c r="B94" s="23">
        <f>SUM('WH MO'!$B94:B94)</f>
        <v>0</v>
      </c>
      <c r="C94" s="23">
        <f>SUM('WH MO'!$B94:C94)</f>
        <v>0</v>
      </c>
      <c r="D94" s="23">
        <f>SUM('WH MO'!$B94:D94)</f>
        <v>0</v>
      </c>
      <c r="E94" s="23">
        <f>SUM('WH MO'!$B94:E94)</f>
        <v>0</v>
      </c>
      <c r="F94" s="23">
        <f>SUM('WH MO'!$B94:F94)</f>
        <v>0</v>
      </c>
      <c r="G94" s="23">
        <f>SUM('WH MO'!$B94:G94)</f>
        <v>0</v>
      </c>
      <c r="H94" s="23">
        <f>SUM('WH MO'!$B94:H94)</f>
        <v>0</v>
      </c>
      <c r="I94" s="23">
        <f>SUM('WH MO'!$B94:I94)</f>
        <v>0</v>
      </c>
      <c r="J94" s="23">
        <f>SUM('WH MO'!$B94:J94)</f>
        <v>0</v>
      </c>
      <c r="K94" s="23">
        <f>SUM('WH MO'!$B94:K94)</f>
        <v>0</v>
      </c>
      <c r="L94" s="23">
        <f>SUM('WH MO'!$B94:L94)</f>
        <v>0</v>
      </c>
      <c r="M94" s="23">
        <f>SUM('WH MO'!$B94:M94)</f>
        <v>0</v>
      </c>
    </row>
    <row r="95" spans="1:13" x14ac:dyDescent="0.25">
      <c r="A95" s="18" t="s">
        <v>89</v>
      </c>
      <c r="B95" s="23">
        <f>SUM('WH MO'!$B95:B95)</f>
        <v>0</v>
      </c>
      <c r="C95" s="23">
        <f>SUM('WH MO'!$B95:C95)</f>
        <v>0</v>
      </c>
      <c r="D95" s="23">
        <f>SUM('WH MO'!$B95:D95)</f>
        <v>0</v>
      </c>
      <c r="E95" s="23">
        <f>SUM('WH MO'!$B95:E95)</f>
        <v>0</v>
      </c>
      <c r="F95" s="23">
        <f>SUM('WH MO'!$B95:F95)</f>
        <v>0</v>
      </c>
      <c r="G95" s="23">
        <f>SUM('WH MO'!$B95:G95)</f>
        <v>0</v>
      </c>
      <c r="H95" s="23">
        <f>SUM('WH MO'!$B95:H95)</f>
        <v>0</v>
      </c>
      <c r="I95" s="23">
        <f>SUM('WH MO'!$B95:I95)</f>
        <v>0</v>
      </c>
      <c r="J95" s="23">
        <f>SUM('WH MO'!$B95:J95)</f>
        <v>0</v>
      </c>
      <c r="K95" s="23">
        <f>SUM('WH MO'!$B95:K95)</f>
        <v>0</v>
      </c>
      <c r="L95" s="23">
        <f>SUM('WH MO'!$B95:L95)</f>
        <v>0</v>
      </c>
      <c r="M95" s="23">
        <f>SUM('WH MO'!$B95:M95)</f>
        <v>0</v>
      </c>
    </row>
    <row r="96" spans="1:13" x14ac:dyDescent="0.25">
      <c r="A96" s="18" t="s">
        <v>90</v>
      </c>
      <c r="B96" s="23">
        <f>SUM('WH MO'!$B96:B96)</f>
        <v>0</v>
      </c>
      <c r="C96" s="23">
        <f>SUM('WH MO'!$B96:C96)</f>
        <v>0</v>
      </c>
      <c r="D96" s="23">
        <f>SUM('WH MO'!$B96:D96)</f>
        <v>0</v>
      </c>
      <c r="E96" s="23">
        <f>SUM('WH MO'!$B96:E96)</f>
        <v>0</v>
      </c>
      <c r="F96" s="23">
        <f>SUM('WH MO'!$B96:F96)</f>
        <v>0</v>
      </c>
      <c r="G96" s="23">
        <f>SUM('WH MO'!$B96:G96)</f>
        <v>0</v>
      </c>
      <c r="H96" s="23">
        <f>SUM('WH MO'!$B96:H96)</f>
        <v>0</v>
      </c>
      <c r="I96" s="23">
        <f>SUM('WH MO'!$B96:I96)</f>
        <v>0</v>
      </c>
      <c r="J96" s="23">
        <f>SUM('WH MO'!$B96:J96)</f>
        <v>0</v>
      </c>
      <c r="K96" s="23">
        <f>SUM('WH MO'!$B96:K96)</f>
        <v>0</v>
      </c>
      <c r="L96" s="23">
        <f>SUM('WH MO'!$B96:L96)</f>
        <v>0</v>
      </c>
      <c r="M96" s="23">
        <f>SUM('WH MO'!$B96:M96)</f>
        <v>0</v>
      </c>
    </row>
    <row r="97" spans="1:13" x14ac:dyDescent="0.25">
      <c r="A97" s="18" t="s">
        <v>46</v>
      </c>
      <c r="B97" s="23">
        <f>SUM('WH MO'!$B97:B97)</f>
        <v>0</v>
      </c>
      <c r="C97" s="23">
        <f>SUM('WH MO'!$B97:C97)</f>
        <v>0</v>
      </c>
      <c r="D97" s="23">
        <f>SUM('WH MO'!$B97:D97)</f>
        <v>0</v>
      </c>
      <c r="E97" s="23">
        <f>SUM('WH MO'!$B97:E97)</f>
        <v>0</v>
      </c>
      <c r="F97" s="23">
        <f>SUM('WH MO'!$B97:F97)</f>
        <v>0</v>
      </c>
      <c r="G97" s="23">
        <f>SUM('WH MO'!$B97:G97)</f>
        <v>225</v>
      </c>
      <c r="H97" s="23">
        <f>SUM('WH MO'!$B97:H97)</f>
        <v>449</v>
      </c>
      <c r="I97" s="23">
        <f>SUM('WH MO'!$B97:I97)</f>
        <v>674</v>
      </c>
      <c r="J97" s="23">
        <f>SUM('WH MO'!$B97:J97)</f>
        <v>899</v>
      </c>
      <c r="K97" s="23">
        <f>SUM('WH MO'!$B97:K97)</f>
        <v>1797</v>
      </c>
      <c r="L97" s="23">
        <f>SUM('WH MO'!$B97:L97)</f>
        <v>2022</v>
      </c>
      <c r="M97" s="23">
        <f>SUM('WH MO'!$B97:M97)</f>
        <v>2246</v>
      </c>
    </row>
    <row r="98" spans="1:13" x14ac:dyDescent="0.25">
      <c r="A98" s="18" t="s">
        <v>47</v>
      </c>
      <c r="B98" s="23">
        <f>SUM('WH MO'!$B98:B98)</f>
        <v>0</v>
      </c>
      <c r="C98" s="23">
        <f>SUM('WH MO'!$B98:C98)</f>
        <v>0</v>
      </c>
      <c r="D98" s="23">
        <f>SUM('WH MO'!$B98:D98)</f>
        <v>0</v>
      </c>
      <c r="E98" s="23">
        <f>SUM('WH MO'!$B98:E98)</f>
        <v>0</v>
      </c>
      <c r="F98" s="23">
        <f>SUM('WH MO'!$B98:F98)</f>
        <v>0</v>
      </c>
      <c r="G98" s="23">
        <f>SUM('WH MO'!$B98:G98)</f>
        <v>1193</v>
      </c>
      <c r="H98" s="23">
        <f>SUM('WH MO'!$B98:H98)</f>
        <v>2386</v>
      </c>
      <c r="I98" s="23">
        <f>SUM('WH MO'!$B98:I98)</f>
        <v>3578</v>
      </c>
      <c r="J98" s="23">
        <f>SUM('WH MO'!$B98:J98)</f>
        <v>4771</v>
      </c>
      <c r="K98" s="23">
        <f>SUM('WH MO'!$B98:K98)</f>
        <v>9543</v>
      </c>
      <c r="L98" s="23">
        <f>SUM('WH MO'!$B98:L98)</f>
        <v>10736</v>
      </c>
      <c r="M98" s="23">
        <f>SUM('WH MO'!$B98:M98)</f>
        <v>11929</v>
      </c>
    </row>
    <row r="99" spans="1:13" x14ac:dyDescent="0.25">
      <c r="A99" s="18" t="s">
        <v>91</v>
      </c>
      <c r="B99" s="23">
        <f>SUM('WH MO'!$B99:B99)</f>
        <v>0</v>
      </c>
      <c r="C99" s="23">
        <f>SUM('WH MO'!$B99:C99)</f>
        <v>0</v>
      </c>
      <c r="D99" s="23">
        <f>SUM('WH MO'!$B99:D99)</f>
        <v>0</v>
      </c>
      <c r="E99" s="23">
        <f>SUM('WH MO'!$B99:E99)</f>
        <v>0</v>
      </c>
      <c r="F99" s="23">
        <f>SUM('WH MO'!$B99:F99)</f>
        <v>0</v>
      </c>
      <c r="G99" s="23">
        <f>SUM('WH MO'!$B99:G99)</f>
        <v>0</v>
      </c>
      <c r="H99" s="23">
        <f>SUM('WH MO'!$B99:H99)</f>
        <v>0</v>
      </c>
      <c r="I99" s="23">
        <f>SUM('WH MO'!$B99:I99)</f>
        <v>0</v>
      </c>
      <c r="J99" s="23">
        <f>SUM('WH MO'!$B99:J99)</f>
        <v>0</v>
      </c>
      <c r="K99" s="23">
        <f>SUM('WH MO'!$B99:K99)</f>
        <v>0</v>
      </c>
      <c r="L99" s="23">
        <f>SUM('WH MO'!$B99:L99)</f>
        <v>0</v>
      </c>
      <c r="M99" s="23">
        <f>SUM('WH MO'!$B99:M99)</f>
        <v>0</v>
      </c>
    </row>
    <row r="100" spans="1:13" x14ac:dyDescent="0.25">
      <c r="A100" s="18" t="s">
        <v>48</v>
      </c>
      <c r="B100" s="23">
        <f>SUM('WH MO'!$B100:B100)</f>
        <v>0</v>
      </c>
      <c r="C100" s="23">
        <f>SUM('WH MO'!$B100:C100)</f>
        <v>0</v>
      </c>
      <c r="D100" s="23">
        <f>SUM('WH MO'!$B100:D100)</f>
        <v>0</v>
      </c>
      <c r="E100" s="23">
        <f>SUM('WH MO'!$B100:E100)</f>
        <v>0</v>
      </c>
      <c r="F100" s="23">
        <f>SUM('WH MO'!$B100:F100)</f>
        <v>0</v>
      </c>
      <c r="G100" s="23">
        <f>SUM('WH MO'!$B100:G100)</f>
        <v>467</v>
      </c>
      <c r="H100" s="23">
        <f>SUM('WH MO'!$B100:H100)</f>
        <v>934</v>
      </c>
      <c r="I100" s="23">
        <f>SUM('WH MO'!$B100:I100)</f>
        <v>1401</v>
      </c>
      <c r="J100" s="23">
        <f>SUM('WH MO'!$B100:J100)</f>
        <v>1867</v>
      </c>
      <c r="K100" s="23">
        <f>SUM('WH MO'!$B100:K100)</f>
        <v>3734</v>
      </c>
      <c r="L100" s="23">
        <f>SUM('WH MO'!$B100:L100)</f>
        <v>4200</v>
      </c>
      <c r="M100" s="23">
        <f>SUM('WH MO'!$B100:M100)</f>
        <v>4667</v>
      </c>
    </row>
    <row r="101" spans="1:13" x14ac:dyDescent="0.25">
      <c r="A101" s="18" t="s">
        <v>49</v>
      </c>
      <c r="B101" s="23">
        <f>SUM('WH MO'!$B101:B101)</f>
        <v>0</v>
      </c>
      <c r="C101" s="23">
        <f>SUM('WH MO'!$B101:C101)</f>
        <v>0</v>
      </c>
      <c r="D101" s="23">
        <f>SUM('WH MO'!$B101:D101)</f>
        <v>0</v>
      </c>
      <c r="E101" s="23">
        <f>SUM('WH MO'!$B101:E101)</f>
        <v>0</v>
      </c>
      <c r="F101" s="23">
        <f>SUM('WH MO'!$B101:F101)</f>
        <v>0</v>
      </c>
      <c r="G101" s="23">
        <f>SUM('WH MO'!$B101:G101)</f>
        <v>1379</v>
      </c>
      <c r="H101" s="23">
        <f>SUM('WH MO'!$B101:H101)</f>
        <v>2758</v>
      </c>
      <c r="I101" s="23">
        <f>SUM('WH MO'!$B101:I101)</f>
        <v>4137</v>
      </c>
      <c r="J101" s="23">
        <f>SUM('WH MO'!$B101:J101)</f>
        <v>5516</v>
      </c>
      <c r="K101" s="23">
        <f>SUM('WH MO'!$B101:K101)</f>
        <v>6896</v>
      </c>
      <c r="L101" s="23">
        <f>SUM('WH MO'!$B101:L101)</f>
        <v>8275</v>
      </c>
      <c r="M101" s="23">
        <f>SUM('WH MO'!$B101:M101)</f>
        <v>9654</v>
      </c>
    </row>
    <row r="102" spans="1:13" x14ac:dyDescent="0.25">
      <c r="A102" s="18" t="s">
        <v>50</v>
      </c>
      <c r="B102" s="23">
        <f>SUM('WH MO'!$B102:B102)</f>
        <v>0</v>
      </c>
      <c r="C102" s="23">
        <f>SUM('WH MO'!$B102:C102)</f>
        <v>0</v>
      </c>
      <c r="D102" s="23">
        <f>SUM('WH MO'!$B102:D102)</f>
        <v>0</v>
      </c>
      <c r="E102" s="23">
        <f>SUM('WH MO'!$B102:E102)</f>
        <v>0</v>
      </c>
      <c r="F102" s="23">
        <f>SUM('WH MO'!$B102:F102)</f>
        <v>0</v>
      </c>
      <c r="G102" s="23">
        <f>SUM('WH MO'!$B102:G102)</f>
        <v>16877.142857142859</v>
      </c>
      <c r="H102" s="23">
        <f>SUM('WH MO'!$B102:H102)</f>
        <v>33754.285714285717</v>
      </c>
      <c r="I102" s="23">
        <f>SUM('WH MO'!$B102:I102)</f>
        <v>50631.42857142858</v>
      </c>
      <c r="J102" s="23">
        <f>SUM('WH MO'!$B102:J102)</f>
        <v>67508.571428571435</v>
      </c>
      <c r="K102" s="23">
        <f>SUM('WH MO'!$B102:K102)</f>
        <v>84385.71428571429</v>
      </c>
      <c r="L102" s="23">
        <f>SUM('WH MO'!$B102:L102)</f>
        <v>101262.85714285714</v>
      </c>
      <c r="M102" s="23">
        <f>SUM('WH MO'!$B102:M102)</f>
        <v>118140</v>
      </c>
    </row>
    <row r="103" spans="1:13" x14ac:dyDescent="0.25">
      <c r="A103" s="18" t="s">
        <v>43</v>
      </c>
      <c r="B103" s="23">
        <f>SUM('WH MO'!$B103:B103)</f>
        <v>0</v>
      </c>
      <c r="C103" s="23">
        <f>SUM('WH MO'!$B103:C103)</f>
        <v>0</v>
      </c>
      <c r="D103" s="23">
        <f>SUM('WH MO'!$B103:D103)</f>
        <v>0</v>
      </c>
      <c r="E103" s="23">
        <f>SUM('WH MO'!$B103:E103)</f>
        <v>0</v>
      </c>
      <c r="F103" s="23">
        <f>SUM('WH MO'!$B103:F103)</f>
        <v>0</v>
      </c>
      <c r="G103" s="23">
        <f>SUM('WH MO'!$B103:G103)</f>
        <v>84250</v>
      </c>
      <c r="H103" s="23">
        <f>SUM('WH MO'!$B103:H103)</f>
        <v>168500</v>
      </c>
      <c r="I103" s="23">
        <f>SUM('WH MO'!$B103:I103)</f>
        <v>252750</v>
      </c>
      <c r="J103" s="23">
        <f>SUM('WH MO'!$B103:J103)</f>
        <v>337000</v>
      </c>
      <c r="K103" s="23">
        <f>SUM('WH MO'!$B103:K103)</f>
        <v>421250</v>
      </c>
      <c r="L103" s="23">
        <f>SUM('WH MO'!$B103:L103)</f>
        <v>505500</v>
      </c>
      <c r="M103" s="23">
        <f>SUM('WH MO'!$B103:M103)</f>
        <v>589750</v>
      </c>
    </row>
    <row r="104" spans="1:13" x14ac:dyDescent="0.25">
      <c r="A104" s="18" t="s">
        <v>51</v>
      </c>
      <c r="B104" s="23">
        <f>SUM('WH MO'!$B104:B104)</f>
        <v>0</v>
      </c>
      <c r="C104" s="23">
        <f>SUM('WH MO'!$B104:C104)</f>
        <v>0</v>
      </c>
      <c r="D104" s="23">
        <f>SUM('WH MO'!$B104:D104)</f>
        <v>0</v>
      </c>
      <c r="E104" s="23">
        <f>SUM('WH MO'!$B104:E104)</f>
        <v>0</v>
      </c>
      <c r="F104" s="23">
        <f>SUM('WH MO'!$B104:F104)</f>
        <v>0</v>
      </c>
      <c r="G104" s="23">
        <f>SUM('WH MO'!$B104:G104)</f>
        <v>2222</v>
      </c>
      <c r="H104" s="23">
        <f>SUM('WH MO'!$B104:H104)</f>
        <v>4443</v>
      </c>
      <c r="I104" s="23">
        <f>SUM('WH MO'!$B104:I104)</f>
        <v>6664</v>
      </c>
      <c r="J104" s="23">
        <f>SUM('WH MO'!$B104:J104)</f>
        <v>8886</v>
      </c>
      <c r="K104" s="23">
        <f>SUM('WH MO'!$B104:K104)</f>
        <v>11107</v>
      </c>
      <c r="L104" s="23">
        <f>SUM('WH MO'!$B104:L104)</f>
        <v>13328</v>
      </c>
      <c r="M104" s="23">
        <f>SUM('WH MO'!$B104:M104)</f>
        <v>15550</v>
      </c>
    </row>
    <row r="105" spans="1:13" x14ac:dyDescent="0.25">
      <c r="A105" s="18" t="s">
        <v>2</v>
      </c>
      <c r="B105" s="23">
        <f>SUM('WH MO'!$B105:B105)</f>
        <v>0</v>
      </c>
      <c r="C105" s="23">
        <f>SUM('WH MO'!$B105:C105)</f>
        <v>0</v>
      </c>
      <c r="D105" s="23">
        <f>SUM('WH MO'!$B105:D105)</f>
        <v>0</v>
      </c>
      <c r="E105" s="23">
        <f>SUM('WH MO'!$B105:E105)</f>
        <v>0</v>
      </c>
      <c r="F105" s="23">
        <f>SUM('WH MO'!$B105:F105)</f>
        <v>0</v>
      </c>
      <c r="G105" s="23">
        <f>SUM('WH MO'!$B105:G105)</f>
        <v>14555</v>
      </c>
      <c r="H105" s="23">
        <f>SUM('WH MO'!$B105:H105)</f>
        <v>29110</v>
      </c>
      <c r="I105" s="23">
        <f>SUM('WH MO'!$B105:I105)</f>
        <v>43665</v>
      </c>
      <c r="J105" s="23">
        <f>SUM('WH MO'!$B105:J105)</f>
        <v>58220</v>
      </c>
      <c r="K105" s="23">
        <f>SUM('WH MO'!$B105:K105)</f>
        <v>72775</v>
      </c>
      <c r="L105" s="23">
        <f>SUM('WH MO'!$B105:L105)</f>
        <v>87330</v>
      </c>
      <c r="M105" s="23">
        <f>SUM('WH MO'!$B105:M105)</f>
        <v>101885</v>
      </c>
    </row>
    <row r="106" spans="1:13" x14ac:dyDescent="0.25">
      <c r="A106" s="18" t="s">
        <v>92</v>
      </c>
      <c r="B106" s="23">
        <f>SUM('WH MO'!$B106:B106)</f>
        <v>0</v>
      </c>
      <c r="C106" s="23">
        <f>SUM('WH MO'!$B106:C106)</f>
        <v>0</v>
      </c>
      <c r="D106" s="23">
        <f>SUM('WH MO'!$B106:D106)</f>
        <v>0</v>
      </c>
      <c r="E106" s="23">
        <f>SUM('WH MO'!$B106:E106)</f>
        <v>0</v>
      </c>
      <c r="F106" s="23">
        <f>SUM('WH MO'!$B106:F106)</f>
        <v>0</v>
      </c>
      <c r="G106" s="23">
        <f>SUM('WH MO'!$B106:G106)</f>
        <v>0</v>
      </c>
      <c r="H106" s="23">
        <f>SUM('WH MO'!$B106:H106)</f>
        <v>0</v>
      </c>
      <c r="I106" s="23">
        <f>SUM('WH MO'!$B106:I106)</f>
        <v>0</v>
      </c>
      <c r="J106" s="23">
        <f>SUM('WH MO'!$B106:J106)</f>
        <v>0</v>
      </c>
      <c r="K106" s="23">
        <f>SUM('WH MO'!$B106:K106)</f>
        <v>0</v>
      </c>
      <c r="L106" s="23">
        <f>SUM('WH MO'!$B106:L106)</f>
        <v>0</v>
      </c>
      <c r="M106" s="23">
        <f>SUM('WH MO'!$B106:M106)</f>
        <v>0</v>
      </c>
    </row>
    <row r="107" spans="1:13" x14ac:dyDescent="0.25">
      <c r="A107" s="18" t="s">
        <v>52</v>
      </c>
      <c r="B107" s="23">
        <f>SUM('WH MO'!$B107:B107)</f>
        <v>0</v>
      </c>
      <c r="C107" s="23">
        <f>SUM('WH MO'!$B107:C107)</f>
        <v>0</v>
      </c>
      <c r="D107" s="23">
        <f>SUM('WH MO'!$B107:D107)</f>
        <v>0</v>
      </c>
      <c r="E107" s="23">
        <f>SUM('WH MO'!$B107:E107)</f>
        <v>0</v>
      </c>
      <c r="F107" s="23">
        <f>SUM('WH MO'!$B107:F107)</f>
        <v>0</v>
      </c>
      <c r="G107" s="23">
        <f>SUM('WH MO'!$B107:G107)</f>
        <v>43</v>
      </c>
      <c r="H107" s="23">
        <f>SUM('WH MO'!$B107:H107)</f>
        <v>87</v>
      </c>
      <c r="I107" s="23">
        <f>SUM('WH MO'!$B107:I107)</f>
        <v>131</v>
      </c>
      <c r="J107" s="23">
        <f>SUM('WH MO'!$B107:J107)</f>
        <v>175</v>
      </c>
      <c r="K107" s="23">
        <f>SUM('WH MO'!$B107:K107)</f>
        <v>350</v>
      </c>
      <c r="L107" s="23">
        <f>SUM('WH MO'!$B107:L107)</f>
        <v>394</v>
      </c>
      <c r="M107" s="23">
        <f>SUM('WH MO'!$B107:M107)</f>
        <v>438</v>
      </c>
    </row>
    <row r="108" spans="1:13" x14ac:dyDescent="0.25">
      <c r="A108" s="18" t="s">
        <v>53</v>
      </c>
      <c r="B108" s="23">
        <f>SUM('WH MO'!$B108:B108)</f>
        <v>0</v>
      </c>
      <c r="C108" s="23">
        <f>SUM('WH MO'!$B108:C108)</f>
        <v>0</v>
      </c>
      <c r="D108" s="23">
        <f>SUM('WH MO'!$B108:D108)</f>
        <v>0</v>
      </c>
      <c r="E108" s="23">
        <f>SUM('WH MO'!$B108:E108)</f>
        <v>0</v>
      </c>
      <c r="F108" s="23">
        <f>SUM('WH MO'!$B108:F108)</f>
        <v>0</v>
      </c>
      <c r="G108" s="23">
        <f>SUM('WH MO'!$B108:G108)</f>
        <v>15400</v>
      </c>
      <c r="H108" s="23">
        <f>SUM('WH MO'!$B108:H108)</f>
        <v>30800</v>
      </c>
      <c r="I108" s="23">
        <f>SUM('WH MO'!$B108:I108)</f>
        <v>46200</v>
      </c>
      <c r="J108" s="23">
        <f>SUM('WH MO'!$B108:J108)</f>
        <v>61600</v>
      </c>
      <c r="K108" s="23">
        <f>SUM('WH MO'!$B108:K108)</f>
        <v>123200</v>
      </c>
      <c r="L108" s="23">
        <f>SUM('WH MO'!$B108:L108)</f>
        <v>138600</v>
      </c>
      <c r="M108" s="23">
        <f>SUM('WH MO'!$B108:M108)</f>
        <v>154000</v>
      </c>
    </row>
    <row r="109" spans="1:13" x14ac:dyDescent="0.25">
      <c r="A109" s="18" t="s">
        <v>93</v>
      </c>
      <c r="B109" s="23">
        <f>SUM('WH MO'!$B109:B109)</f>
        <v>0</v>
      </c>
      <c r="C109" s="23">
        <f>SUM('WH MO'!$B109:C109)</f>
        <v>0</v>
      </c>
      <c r="D109" s="23">
        <f>SUM('WH MO'!$B109:D109)</f>
        <v>0</v>
      </c>
      <c r="E109" s="23">
        <f>SUM('WH MO'!$B109:E109)</f>
        <v>0</v>
      </c>
      <c r="F109" s="23">
        <f>SUM('WH MO'!$B109:F109)</f>
        <v>0</v>
      </c>
      <c r="G109" s="23">
        <f>SUM('WH MO'!$B109:G109)</f>
        <v>0</v>
      </c>
      <c r="H109" s="23">
        <f>SUM('WH MO'!$B109:H109)</f>
        <v>0</v>
      </c>
      <c r="I109" s="23">
        <f>SUM('WH MO'!$B109:I109)</f>
        <v>0</v>
      </c>
      <c r="J109" s="23">
        <f>SUM('WH MO'!$B109:J109)</f>
        <v>0</v>
      </c>
      <c r="K109" s="23">
        <f>SUM('WH MO'!$B109:K109)</f>
        <v>0</v>
      </c>
      <c r="L109" s="23">
        <f>SUM('WH MO'!$B109:L109)</f>
        <v>0</v>
      </c>
      <c r="M109" s="23">
        <f>SUM('WH MO'!$B109:M109)</f>
        <v>0</v>
      </c>
    </row>
    <row r="110" spans="1:13" x14ac:dyDescent="0.25">
      <c r="A110" s="18" t="s">
        <v>54</v>
      </c>
      <c r="B110" s="23">
        <f>SUM('WH MO'!$B110:B110)</f>
        <v>0</v>
      </c>
      <c r="C110" s="23">
        <f>SUM('WH MO'!$B110:C110)</f>
        <v>0</v>
      </c>
      <c r="D110" s="23">
        <f>SUM('WH MO'!$B110:D110)</f>
        <v>0</v>
      </c>
      <c r="E110" s="23">
        <f>SUM('WH MO'!$B110:E110)</f>
        <v>0</v>
      </c>
      <c r="F110" s="23">
        <f>SUM('WH MO'!$B110:F110)</f>
        <v>0</v>
      </c>
      <c r="G110" s="23">
        <f>SUM('WH MO'!$B110:G110)</f>
        <v>1458</v>
      </c>
      <c r="H110" s="23">
        <f>SUM('WH MO'!$B110:H110)</f>
        <v>2916</v>
      </c>
      <c r="I110" s="23">
        <f>SUM('WH MO'!$B110:I110)</f>
        <v>4374</v>
      </c>
      <c r="J110" s="23">
        <f>SUM('WH MO'!$B110:J110)</f>
        <v>5832</v>
      </c>
      <c r="K110" s="23">
        <f>SUM('WH MO'!$B110:K110)</f>
        <v>7290</v>
      </c>
      <c r="L110" s="23">
        <f>SUM('WH MO'!$B110:L110)</f>
        <v>8748</v>
      </c>
      <c r="M110" s="23">
        <f>SUM('WH MO'!$B110:M110)</f>
        <v>10207</v>
      </c>
    </row>
    <row r="111" spans="1:13" x14ac:dyDescent="0.25">
      <c r="A111" s="18"/>
    </row>
    <row r="112" spans="1:13" x14ac:dyDescent="0.25">
      <c r="A112" s="19" t="s">
        <v>28</v>
      </c>
      <c r="B112" s="27">
        <f>SUM('WH MO'!$B112:B112)</f>
        <v>0</v>
      </c>
      <c r="C112" s="27">
        <f>SUM('WH MO'!$B112:C112)</f>
        <v>0</v>
      </c>
      <c r="D112" s="27">
        <f>SUM('WH MO'!$B112:D112)</f>
        <v>0</v>
      </c>
      <c r="E112" s="27">
        <f>SUM('WH MO'!$B112:E112)</f>
        <v>0</v>
      </c>
      <c r="F112" s="27">
        <f>SUM('WH MO'!$B112:F112)</f>
        <v>0</v>
      </c>
      <c r="G112" s="27">
        <f>SUM('WH MO'!$B112:G112)</f>
        <v>150669.14285714284</v>
      </c>
      <c r="H112" s="27">
        <f>SUM('WH MO'!$B112:H112)</f>
        <v>301338.28571428568</v>
      </c>
      <c r="I112" s="27">
        <f>SUM('WH MO'!$B112:I112)</f>
        <v>452007.42857142852</v>
      </c>
      <c r="J112" s="27">
        <f>SUM('WH MO'!$B112:J112)</f>
        <v>602676.57142857136</v>
      </c>
      <c r="K112" s="27">
        <f>SUM('WH MO'!$B112:K112)</f>
        <v>843131.7142857142</v>
      </c>
      <c r="L112" s="27">
        <f>SUM('WH MO'!$B112:L112)</f>
        <v>993800.85714285704</v>
      </c>
      <c r="M112" s="27">
        <f>SUM('WH MO'!$B112:M112)</f>
        <v>1144471</v>
      </c>
    </row>
    <row r="113" spans="1:13" x14ac:dyDescent="0.25">
      <c r="A113" s="19"/>
      <c r="B113" s="26"/>
      <c r="C113" s="26"/>
      <c r="D113" s="26"/>
      <c r="E113" s="26"/>
      <c r="F113" s="26"/>
      <c r="G113" s="26"/>
      <c r="H113" s="26"/>
      <c r="I113" s="26"/>
      <c r="J113" s="26"/>
      <c r="K113" s="26"/>
      <c r="L113" s="26"/>
      <c r="M113" s="26"/>
    </row>
    <row r="114" spans="1:13" x14ac:dyDescent="0.25">
      <c r="A114" s="17" t="s">
        <v>29</v>
      </c>
      <c r="B114" s="25">
        <f>SUM('WH MO'!$B114:B114)</f>
        <v>0</v>
      </c>
      <c r="C114" s="25">
        <f>SUM('WH MO'!$B114:C114)</f>
        <v>0</v>
      </c>
      <c r="D114" s="25">
        <f>SUM('WH MO'!$B114:D114)</f>
        <v>0</v>
      </c>
      <c r="E114" s="25">
        <f>SUM('WH MO'!$B114:E114)</f>
        <v>0</v>
      </c>
      <c r="F114" s="25">
        <f>SUM('WH MO'!$B114:F114)</f>
        <v>0</v>
      </c>
      <c r="G114" s="25">
        <f>SUM('WH MO'!$B114:G114)</f>
        <v>16666.666666666668</v>
      </c>
      <c r="H114" s="25">
        <f>SUM('WH MO'!$B114:H114)</f>
        <v>33333.333333333336</v>
      </c>
      <c r="I114" s="25">
        <f>SUM('WH MO'!$B114:I114)</f>
        <v>50000</v>
      </c>
      <c r="J114" s="25">
        <f>SUM('WH MO'!$B114:J114)</f>
        <v>66666.666666666672</v>
      </c>
      <c r="K114" s="25">
        <f>SUM('WH MO'!$B114:K114)</f>
        <v>83333.333333333343</v>
      </c>
      <c r="L114" s="25">
        <f>SUM('WH MO'!$B114:L114)</f>
        <v>100000.00000000001</v>
      </c>
      <c r="M114" s="25">
        <f>SUM('WH MO'!$B114:M114)</f>
        <v>116666.66666666669</v>
      </c>
    </row>
    <row r="115" spans="1:13" x14ac:dyDescent="0.25">
      <c r="A115" s="17"/>
    </row>
    <row r="116" spans="1:13" x14ac:dyDescent="0.25">
      <c r="A116" s="17" t="s">
        <v>30</v>
      </c>
      <c r="B116" s="25">
        <f>SUM('WH MO'!$B116:B116)</f>
        <v>0</v>
      </c>
      <c r="C116" s="25">
        <f>SUM('WH MO'!$B116:C116)</f>
        <v>0</v>
      </c>
      <c r="D116" s="25">
        <f>SUM('WH MO'!$B116:D116)</f>
        <v>0</v>
      </c>
      <c r="E116" s="25">
        <f>SUM('WH MO'!$B116:E116)</f>
        <v>0</v>
      </c>
      <c r="F116" s="25">
        <f>SUM('WH MO'!$B116:F116)</f>
        <v>0</v>
      </c>
      <c r="G116" s="25">
        <f>SUM('WH MO'!$B116:G116)</f>
        <v>85714</v>
      </c>
      <c r="H116" s="25">
        <f>SUM('WH MO'!$B116:H116)</f>
        <v>171428</v>
      </c>
      <c r="I116" s="25">
        <f>SUM('WH MO'!$B116:I116)</f>
        <v>257142</v>
      </c>
      <c r="J116" s="25">
        <f>SUM('WH MO'!$B116:J116)</f>
        <v>342856</v>
      </c>
      <c r="K116" s="25">
        <f>SUM('WH MO'!$B116:K116)</f>
        <v>428570</v>
      </c>
      <c r="L116" s="25">
        <f>SUM('WH MO'!$B116:L116)</f>
        <v>514285</v>
      </c>
      <c r="M116" s="25">
        <f>SUM('WH MO'!$B116:M116)</f>
        <v>600000</v>
      </c>
    </row>
    <row r="117" spans="1:13" x14ac:dyDescent="0.25">
      <c r="A117" s="17"/>
    </row>
    <row r="118" spans="1:13" ht="13.8" thickBot="1" x14ac:dyDescent="0.3">
      <c r="A118" s="4" t="s">
        <v>16</v>
      </c>
      <c r="B118" s="24">
        <f>SUM('WH MO'!$B118:B118)</f>
        <v>0</v>
      </c>
      <c r="C118" s="24">
        <f>SUM('WH MO'!$B118:C118)</f>
        <v>0</v>
      </c>
      <c r="D118" s="24">
        <f>SUM('WH MO'!$B118:D118)</f>
        <v>0</v>
      </c>
      <c r="E118" s="24">
        <f>SUM('WH MO'!$B118:E118)</f>
        <v>0</v>
      </c>
      <c r="F118" s="24">
        <f>SUM('WH MO'!$B118:F118)</f>
        <v>0</v>
      </c>
      <c r="G118" s="24">
        <f>SUM('WH MO'!$B118:G118)</f>
        <v>253049.8095238095</v>
      </c>
      <c r="H118" s="24">
        <f>SUM('WH MO'!$B118:H118)</f>
        <v>506099.61904761899</v>
      </c>
      <c r="I118" s="24">
        <f>SUM('WH MO'!$B118:I118)</f>
        <v>759149.42857142852</v>
      </c>
      <c r="J118" s="24">
        <f>SUM('WH MO'!$B118:J118)</f>
        <v>1012199.238095238</v>
      </c>
      <c r="K118" s="24">
        <f>SUM('WH MO'!$B118:K118)</f>
        <v>1355035.0476190476</v>
      </c>
      <c r="L118" s="24">
        <f>SUM('WH MO'!$B118:L118)</f>
        <v>1608085.857142857</v>
      </c>
      <c r="M118" s="24">
        <f>SUM('WH MO'!$B118:M118)</f>
        <v>1861137.6666666665</v>
      </c>
    </row>
    <row r="119" spans="1:13" x14ac:dyDescent="0.25">
      <c r="A119" s="1"/>
    </row>
    <row r="120" spans="1:13" x14ac:dyDescent="0.25">
      <c r="A120" s="1" t="s">
        <v>11</v>
      </c>
    </row>
    <row r="121" spans="1:13" x14ac:dyDescent="0.25">
      <c r="A121" s="3" t="s">
        <v>0</v>
      </c>
      <c r="B121" s="23">
        <f>SUM('WH MO'!$B121:B121)</f>
        <v>0</v>
      </c>
      <c r="C121" s="23">
        <f>SUM('WH MO'!$B121:C121)</f>
        <v>0</v>
      </c>
      <c r="D121" s="23">
        <f>SUM('WH MO'!$B121:D121)</f>
        <v>0</v>
      </c>
      <c r="E121" s="23">
        <f>SUM('WH MO'!$B121:E121)</f>
        <v>0</v>
      </c>
      <c r="F121" s="23">
        <f>SUM('WH MO'!$B121:F121)</f>
        <v>0</v>
      </c>
      <c r="G121" s="23">
        <f>SUM('WH MO'!$B121:G121)</f>
        <v>15908.833333333332</v>
      </c>
      <c r="H121" s="23">
        <f>SUM('WH MO'!$B121:H121)</f>
        <v>31817.666666666664</v>
      </c>
      <c r="I121" s="23">
        <f>SUM('WH MO'!$B121:I121)</f>
        <v>47726.5</v>
      </c>
      <c r="J121" s="23">
        <f>SUM('WH MO'!$B121:J121)</f>
        <v>63635.333333333328</v>
      </c>
      <c r="K121" s="23">
        <f>SUM('WH MO'!$B121:K121)</f>
        <v>79544.166666666657</v>
      </c>
      <c r="L121" s="23">
        <f>SUM('WH MO'!$B121:L121)</f>
        <v>95453.999999999985</v>
      </c>
      <c r="M121" s="23">
        <f>SUM('WH MO'!$B121:M121)</f>
        <v>111362.83333333331</v>
      </c>
    </row>
    <row r="122" spans="1:13" x14ac:dyDescent="0.25">
      <c r="A122" s="3" t="s">
        <v>1</v>
      </c>
      <c r="B122" s="23">
        <f>SUM('WH MO'!$B122:B122)</f>
        <v>0</v>
      </c>
      <c r="C122" s="23">
        <f>SUM('WH MO'!$B122:C122)</f>
        <v>0</v>
      </c>
      <c r="D122" s="23">
        <f>SUM('WH MO'!$B122:D122)</f>
        <v>0</v>
      </c>
      <c r="E122" s="23">
        <f>SUM('WH MO'!$B122:E122)</f>
        <v>0</v>
      </c>
      <c r="F122" s="23">
        <f>SUM('WH MO'!$B122:F122)</f>
        <v>0</v>
      </c>
      <c r="G122" s="23">
        <f>SUM('WH MO'!$B122:G122)</f>
        <v>0</v>
      </c>
      <c r="H122" s="23">
        <f>SUM('WH MO'!$B122:H122)</f>
        <v>0</v>
      </c>
      <c r="I122" s="23">
        <f>SUM('WH MO'!$B122:I122)</f>
        <v>0</v>
      </c>
      <c r="J122" s="23">
        <f>SUM('WH MO'!$B122:J122)</f>
        <v>0</v>
      </c>
      <c r="K122" s="23">
        <f>SUM('WH MO'!$B122:K122)</f>
        <v>0</v>
      </c>
      <c r="L122" s="23">
        <f>SUM('WH MO'!$B122:L122)</f>
        <v>0</v>
      </c>
      <c r="M122" s="23">
        <f>SUM('WH MO'!$B122:M122)</f>
        <v>0</v>
      </c>
    </row>
    <row r="123" spans="1:13" x14ac:dyDescent="0.25">
      <c r="A123" s="3" t="s">
        <v>3</v>
      </c>
      <c r="B123" s="23">
        <f>SUM('WH MO'!$B123:B123)</f>
        <v>0</v>
      </c>
      <c r="C123" s="23">
        <f>SUM('WH MO'!$B123:C123)</f>
        <v>0</v>
      </c>
      <c r="D123" s="23">
        <f>SUM('WH MO'!$B123:D123)</f>
        <v>0</v>
      </c>
      <c r="E123" s="23">
        <f>SUM('WH MO'!$B123:E123)</f>
        <v>0</v>
      </c>
      <c r="F123" s="23">
        <f>SUM('WH MO'!$B123:F123)</f>
        <v>0</v>
      </c>
      <c r="G123" s="23">
        <f>SUM('WH MO'!$B123:G123)</f>
        <v>7038.333333333333</v>
      </c>
      <c r="H123" s="23">
        <f>SUM('WH MO'!$B123:H123)</f>
        <v>14076.666666666666</v>
      </c>
      <c r="I123" s="23">
        <f>SUM('WH MO'!$B123:I123)</f>
        <v>21115</v>
      </c>
      <c r="J123" s="23">
        <f>SUM('WH MO'!$B123:J123)</f>
        <v>28153.333333333332</v>
      </c>
      <c r="K123" s="23">
        <f>SUM('WH MO'!$B123:K123)</f>
        <v>35191.666666666664</v>
      </c>
      <c r="L123" s="23">
        <f>SUM('WH MO'!$B123:L123)</f>
        <v>42230</v>
      </c>
      <c r="M123" s="23">
        <f>SUM('WH MO'!$B123:M123)</f>
        <v>49268.333333333336</v>
      </c>
    </row>
    <row r="124" spans="1:13" x14ac:dyDescent="0.25">
      <c r="A124" s="3" t="s">
        <v>4</v>
      </c>
      <c r="B124" s="23">
        <f>SUM('WH MO'!$B124:B124)</f>
        <v>0</v>
      </c>
      <c r="C124" s="23">
        <f>SUM('WH MO'!$B124:C124)</f>
        <v>0</v>
      </c>
      <c r="D124" s="23">
        <f>SUM('WH MO'!$B124:D124)</f>
        <v>0</v>
      </c>
      <c r="E124" s="23">
        <f>SUM('WH MO'!$B124:E124)</f>
        <v>0</v>
      </c>
      <c r="F124" s="23">
        <f>SUM('WH MO'!$B124:F124)</f>
        <v>0</v>
      </c>
      <c r="G124" s="23">
        <f>SUM('WH MO'!$B124:G124)</f>
        <v>2575</v>
      </c>
      <c r="H124" s="23">
        <f>SUM('WH MO'!$B124:H124)</f>
        <v>5150</v>
      </c>
      <c r="I124" s="23">
        <f>SUM('WH MO'!$B124:I124)</f>
        <v>7725</v>
      </c>
      <c r="J124" s="23">
        <f>SUM('WH MO'!$B124:J124)</f>
        <v>10300</v>
      </c>
      <c r="K124" s="23">
        <f>SUM('WH MO'!$B124:K124)</f>
        <v>12875</v>
      </c>
      <c r="L124" s="23">
        <f>SUM('WH MO'!$B124:L124)</f>
        <v>15450</v>
      </c>
      <c r="M124" s="23">
        <f>SUM('WH MO'!$B124:M124)</f>
        <v>18025</v>
      </c>
    </row>
    <row r="125" spans="1:13" x14ac:dyDescent="0.25">
      <c r="A125" s="3" t="s">
        <v>5</v>
      </c>
      <c r="B125" s="23">
        <f>SUM('WH MO'!$B125:B125)</f>
        <v>0</v>
      </c>
      <c r="C125" s="23">
        <f>SUM('WH MO'!$B125:C125)</f>
        <v>0</v>
      </c>
      <c r="D125" s="23">
        <f>SUM('WH MO'!$B125:D125)</f>
        <v>0</v>
      </c>
      <c r="E125" s="23">
        <f>SUM('WH MO'!$B125:E125)</f>
        <v>0</v>
      </c>
      <c r="F125" s="23">
        <f>SUM('WH MO'!$B125:F125)</f>
        <v>0</v>
      </c>
      <c r="G125" s="23">
        <f>SUM('WH MO'!$B125:G125)</f>
        <v>0</v>
      </c>
      <c r="H125" s="23">
        <f>SUM('WH MO'!$B125:H125)</f>
        <v>0</v>
      </c>
      <c r="I125" s="23">
        <f>SUM('WH MO'!$B125:I125)</f>
        <v>0</v>
      </c>
      <c r="J125" s="23">
        <f>SUM('WH MO'!$B125:J125)</f>
        <v>0</v>
      </c>
      <c r="K125" s="23">
        <f>SUM('WH MO'!$B125:K125)</f>
        <v>0</v>
      </c>
      <c r="L125" s="23">
        <f>SUM('WH MO'!$B125:L125)</f>
        <v>0</v>
      </c>
      <c r="M125" s="23">
        <f>SUM('WH MO'!$B125:M125)</f>
        <v>0</v>
      </c>
    </row>
    <row r="126" spans="1:13" x14ac:dyDescent="0.25">
      <c r="A126" s="3" t="s">
        <v>14</v>
      </c>
      <c r="B126" s="23">
        <f>SUM('WH MO'!$B126:B126)</f>
        <v>0</v>
      </c>
      <c r="C126" s="23">
        <f>SUM('WH MO'!$B126:C126)</f>
        <v>0</v>
      </c>
      <c r="D126" s="23">
        <f>SUM('WH MO'!$B126:D126)</f>
        <v>0</v>
      </c>
      <c r="E126" s="23">
        <f>SUM('WH MO'!$B126:E126)</f>
        <v>0</v>
      </c>
      <c r="F126" s="23">
        <f>SUM('WH MO'!$B126:F126)</f>
        <v>0</v>
      </c>
      <c r="G126" s="23">
        <f>SUM('WH MO'!$B126:G126)</f>
        <v>0</v>
      </c>
      <c r="H126" s="23">
        <f>SUM('WH MO'!$B126:H126)</f>
        <v>0</v>
      </c>
      <c r="I126" s="23">
        <f>SUM('WH MO'!$B126:I126)</f>
        <v>0</v>
      </c>
      <c r="J126" s="23">
        <f>SUM('WH MO'!$B126:J126)</f>
        <v>0</v>
      </c>
      <c r="K126" s="23">
        <f>SUM('WH MO'!$B126:K126)</f>
        <v>0</v>
      </c>
      <c r="L126" s="23">
        <f>SUM('WH MO'!$B126:L126)</f>
        <v>0</v>
      </c>
      <c r="M126" s="23">
        <f>SUM('WH MO'!$B126:M126)</f>
        <v>0</v>
      </c>
    </row>
    <row r="127" spans="1:13" x14ac:dyDescent="0.25">
      <c r="A127" s="3"/>
      <c r="B127" s="23">
        <f>SUM('WH MO'!$B127:B127)</f>
        <v>0</v>
      </c>
      <c r="C127" s="23">
        <f>SUM('WH MO'!$B127:C127)</f>
        <v>0</v>
      </c>
      <c r="D127" s="23">
        <f>SUM('WH MO'!$B127:D127)</f>
        <v>0</v>
      </c>
      <c r="E127" s="23">
        <f>SUM('WH MO'!$B127:E127)</f>
        <v>0</v>
      </c>
      <c r="F127" s="23">
        <f>SUM('WH MO'!$B127:F127)</f>
        <v>0</v>
      </c>
      <c r="G127" s="23">
        <f>SUM('WH MO'!$B127:G127)</f>
        <v>0</v>
      </c>
      <c r="H127" s="23">
        <f>SUM('WH MO'!$B127:H127)</f>
        <v>0</v>
      </c>
      <c r="I127" s="23">
        <f>SUM('WH MO'!$B127:I127)</f>
        <v>0</v>
      </c>
      <c r="J127" s="23">
        <f>SUM('WH MO'!$B127:J127)</f>
        <v>0</v>
      </c>
      <c r="K127" s="23">
        <f>SUM('WH MO'!$B127:K127)</f>
        <v>0</v>
      </c>
      <c r="L127" s="23">
        <f>SUM('WH MO'!$B127:L127)</f>
        <v>0</v>
      </c>
      <c r="M127" s="23">
        <f>SUM('WH MO'!$B127:M127)</f>
        <v>0</v>
      </c>
    </row>
    <row r="128" spans="1:13" ht="13.8" thickBot="1" x14ac:dyDescent="0.3">
      <c r="A128" s="4" t="s">
        <v>15</v>
      </c>
      <c r="B128" s="28">
        <f>SUM('WH MO'!$B128:B128)</f>
        <v>0</v>
      </c>
      <c r="C128" s="28">
        <f>SUM('WH MO'!$B128:C128)</f>
        <v>0</v>
      </c>
      <c r="D128" s="28">
        <f>SUM('WH MO'!$B128:D128)</f>
        <v>0</v>
      </c>
      <c r="E128" s="28">
        <f>SUM('WH MO'!$B128:E128)</f>
        <v>0</v>
      </c>
      <c r="F128" s="28">
        <f>SUM('WH MO'!$B128:F128)</f>
        <v>0</v>
      </c>
      <c r="G128" s="28">
        <f>SUM('WH MO'!$B128:G128)</f>
        <v>25522.166666666664</v>
      </c>
      <c r="H128" s="28">
        <f>SUM('WH MO'!$B128:H128)</f>
        <v>51044.333333333328</v>
      </c>
      <c r="I128" s="28">
        <f>SUM('WH MO'!$B128:I128)</f>
        <v>76566.5</v>
      </c>
      <c r="J128" s="28">
        <f>SUM('WH MO'!$B128:J128)</f>
        <v>102088.66666666666</v>
      </c>
      <c r="K128" s="28">
        <f>SUM('WH MO'!$B128:K128)</f>
        <v>127610.83333333331</v>
      </c>
      <c r="L128" s="28">
        <f>SUM('WH MO'!$B128:L128)</f>
        <v>153133.99999999997</v>
      </c>
      <c r="M128" s="28">
        <f>SUM('WH MO'!$B128:M128)</f>
        <v>178656.16666666663</v>
      </c>
    </row>
    <row r="129" spans="1:13" x14ac:dyDescent="0.25">
      <c r="A129" s="3"/>
    </row>
    <row r="130" spans="1:13" x14ac:dyDescent="0.25">
      <c r="A130" s="1" t="s">
        <v>12</v>
      </c>
    </row>
    <row r="131" spans="1:13" x14ac:dyDescent="0.25">
      <c r="A131" s="3" t="s">
        <v>6</v>
      </c>
      <c r="B131" s="23">
        <f>SUM('WH MO'!$B131:B131)</f>
        <v>0</v>
      </c>
      <c r="C131" s="23">
        <f>SUM('WH MO'!$B131:C131)</f>
        <v>0</v>
      </c>
      <c r="D131" s="23">
        <f>SUM('WH MO'!$B131:D131)</f>
        <v>0</v>
      </c>
      <c r="E131" s="23">
        <f>SUM('WH MO'!$B131:E131)</f>
        <v>0</v>
      </c>
      <c r="F131" s="23">
        <f>SUM('WH MO'!$B131:F131)</f>
        <v>0</v>
      </c>
      <c r="G131" s="23">
        <f>SUM('WH MO'!$B131:G131)</f>
        <v>0</v>
      </c>
      <c r="H131" s="23">
        <f>SUM('WH MO'!$B131:H131)</f>
        <v>0</v>
      </c>
      <c r="I131" s="23">
        <f>SUM('WH MO'!$B131:I131)</f>
        <v>0</v>
      </c>
      <c r="J131" s="23">
        <f>SUM('WH MO'!$B131:J131)</f>
        <v>0</v>
      </c>
      <c r="K131" s="23">
        <f>SUM('WH MO'!$B131:K131)</f>
        <v>0</v>
      </c>
      <c r="L131" s="23">
        <f>SUM('WH MO'!$B131:L131)</f>
        <v>0</v>
      </c>
      <c r="M131" s="23">
        <f>SUM('WH MO'!$B131:M131)</f>
        <v>0</v>
      </c>
    </row>
    <row r="132" spans="1:13" x14ac:dyDescent="0.25">
      <c r="A132" s="3" t="s">
        <v>7</v>
      </c>
      <c r="B132" s="23">
        <f>SUM('WH MO'!$B132:B132)</f>
        <v>0</v>
      </c>
      <c r="C132" s="23">
        <f>SUM('WH MO'!$B132:C132)</f>
        <v>0</v>
      </c>
      <c r="D132" s="23">
        <f>SUM('WH MO'!$B132:D132)</f>
        <v>0</v>
      </c>
      <c r="E132" s="23">
        <f>SUM('WH MO'!$B132:E132)</f>
        <v>0</v>
      </c>
      <c r="F132" s="23">
        <f>SUM('WH MO'!$B132:F132)</f>
        <v>0</v>
      </c>
      <c r="G132" s="23">
        <f>SUM('WH MO'!$B132:G132)</f>
        <v>840588</v>
      </c>
      <c r="H132" s="23">
        <f>SUM('WH MO'!$B132:H132)</f>
        <v>1651690</v>
      </c>
      <c r="I132" s="23">
        <f>SUM('WH MO'!$B132:I132)</f>
        <v>2433709</v>
      </c>
      <c r="J132" s="23">
        <f>SUM('WH MO'!$B132:J132)</f>
        <v>3213604</v>
      </c>
      <c r="K132" s="23">
        <f>SUM('WH MO'!$B132:K132)</f>
        <v>3996747</v>
      </c>
      <c r="L132" s="23">
        <f>SUM('WH MO'!$B132:L132)</f>
        <v>4784065</v>
      </c>
      <c r="M132" s="23">
        <f>SUM('WH MO'!$B132:M132)</f>
        <v>5575592</v>
      </c>
    </row>
    <row r="133" spans="1:13" x14ac:dyDescent="0.25">
      <c r="A133" s="3" t="s">
        <v>8</v>
      </c>
      <c r="B133" s="23">
        <f>SUM('WH MO'!$B133:B133)</f>
        <v>0</v>
      </c>
      <c r="C133" s="23">
        <f>SUM('WH MO'!$B133:C133)</f>
        <v>0</v>
      </c>
      <c r="D133" s="23">
        <f>SUM('WH MO'!$B133:D133)</f>
        <v>0</v>
      </c>
      <c r="E133" s="23">
        <f>SUM('WH MO'!$B133:E133)</f>
        <v>0</v>
      </c>
      <c r="F133" s="23">
        <f>SUM('WH MO'!$B133:F133)</f>
        <v>0</v>
      </c>
      <c r="G133" s="23">
        <f>SUM('WH MO'!$B133:G133)</f>
        <v>0</v>
      </c>
      <c r="H133" s="23">
        <f>SUM('WH MO'!$B133:H133)</f>
        <v>399833.33333333331</v>
      </c>
      <c r="I133" s="23">
        <f>SUM('WH MO'!$B133:I133)</f>
        <v>799666.66666666663</v>
      </c>
      <c r="J133" s="23">
        <f>SUM('WH MO'!$B133:J133)</f>
        <v>1199500</v>
      </c>
      <c r="K133" s="23">
        <f>SUM('WH MO'!$B133:K133)</f>
        <v>1599333.3333333333</v>
      </c>
      <c r="L133" s="23">
        <f>SUM('WH MO'!$B133:L133)</f>
        <v>1999166.6666666665</v>
      </c>
      <c r="M133" s="23">
        <f>SUM('WH MO'!$B133:M133)</f>
        <v>2399000</v>
      </c>
    </row>
    <row r="134" spans="1:13" x14ac:dyDescent="0.25">
      <c r="A134" s="3"/>
      <c r="B134" s="23">
        <f>SUM('WH MO'!$B134:B134)</f>
        <v>0</v>
      </c>
      <c r="C134" s="23">
        <f>SUM('WH MO'!$B134:C134)</f>
        <v>0</v>
      </c>
      <c r="D134" s="23">
        <f>SUM('WH MO'!$B134:D134)</f>
        <v>0</v>
      </c>
      <c r="E134" s="23">
        <f>SUM('WH MO'!$B134:E134)</f>
        <v>0</v>
      </c>
      <c r="F134" s="23">
        <f>SUM('WH MO'!$B134:F134)</f>
        <v>0</v>
      </c>
      <c r="G134" s="23">
        <f>SUM('WH MO'!$B134:G134)</f>
        <v>0</v>
      </c>
      <c r="H134" s="23">
        <f>SUM('WH MO'!$B134:H134)</f>
        <v>0</v>
      </c>
      <c r="I134" s="23">
        <f>SUM('WH MO'!$B134:I134)</f>
        <v>0</v>
      </c>
      <c r="J134" s="23">
        <f>SUM('WH MO'!$B134:J134)</f>
        <v>0</v>
      </c>
      <c r="K134" s="23">
        <f>SUM('WH MO'!$B134:K134)</f>
        <v>0</v>
      </c>
      <c r="L134" s="23">
        <f>SUM('WH MO'!$B134:L134)</f>
        <v>0</v>
      </c>
      <c r="M134" s="23">
        <f>SUM('WH MO'!$B134:M134)</f>
        <v>0</v>
      </c>
    </row>
    <row r="135" spans="1:13" ht="13.8" thickBot="1" x14ac:dyDescent="0.3">
      <c r="A135" s="4" t="s">
        <v>17</v>
      </c>
      <c r="B135" s="28">
        <f>SUM('WH MO'!$B135:B135)</f>
        <v>0</v>
      </c>
      <c r="C135" s="28">
        <f>SUM('WH MO'!$B135:C135)</f>
        <v>0</v>
      </c>
      <c r="D135" s="28">
        <f>SUM('WH MO'!$B135:D135)</f>
        <v>0</v>
      </c>
      <c r="E135" s="28">
        <f>SUM('WH MO'!$B135:E135)</f>
        <v>0</v>
      </c>
      <c r="F135" s="28">
        <f>SUM('WH MO'!$B135:F135)</f>
        <v>0</v>
      </c>
      <c r="G135" s="28">
        <f>SUM('WH MO'!$B135:G135)</f>
        <v>840588</v>
      </c>
      <c r="H135" s="28">
        <f>SUM('WH MO'!$B135:H135)</f>
        <v>2051523.3333333333</v>
      </c>
      <c r="I135" s="28">
        <f>SUM('WH MO'!$B135:I135)</f>
        <v>3233375.6666666665</v>
      </c>
      <c r="J135" s="28">
        <f>SUM('WH MO'!$B135:J135)</f>
        <v>4413104</v>
      </c>
      <c r="K135" s="28">
        <f>SUM('WH MO'!$B135:K135)</f>
        <v>5596080.333333333</v>
      </c>
      <c r="L135" s="28">
        <f>SUM('WH MO'!$B135:L135)</f>
        <v>6783231.666666666</v>
      </c>
      <c r="M135" s="28">
        <f>SUM('WH MO'!$B135:M135)</f>
        <v>7974591.9999999991</v>
      </c>
    </row>
    <row r="137" spans="1:13" ht="13.8" thickBot="1" x14ac:dyDescent="0.3">
      <c r="A137" s="1" t="s">
        <v>13</v>
      </c>
      <c r="B137" s="29">
        <f>SUM('WH MO'!$B137:B137)</f>
        <v>170256</v>
      </c>
      <c r="C137" s="29">
        <f>SUM('WH MO'!$B137:C137)</f>
        <v>367529</v>
      </c>
      <c r="D137" s="29">
        <f>SUM('WH MO'!$B137:D137)</f>
        <v>587307</v>
      </c>
      <c r="E137" s="29">
        <f>SUM('WH MO'!$B137:E137)</f>
        <v>757585</v>
      </c>
      <c r="F137" s="29">
        <f>SUM('WH MO'!$B137:F137)</f>
        <v>891081</v>
      </c>
      <c r="G137" s="29">
        <f>SUM('WH MO'!$B137:G137)</f>
        <v>2041073.9761904762</v>
      </c>
      <c r="H137" s="29">
        <f>SUM('WH MO'!$B137:H137)</f>
        <v>3530581.2857142854</v>
      </c>
      <c r="I137" s="29">
        <f>SUM('WH MO'!$B137:I137)</f>
        <v>4991005.5952380951</v>
      </c>
      <c r="J137" s="29">
        <f>SUM('WH MO'!$B137:J137)</f>
        <v>6449305.9047619049</v>
      </c>
      <c r="K137" s="29">
        <f>SUM('WH MO'!$B137:K137)</f>
        <v>8000640.2142857146</v>
      </c>
      <c r="L137" s="29">
        <f>SUM('WH MO'!$B137:L137)</f>
        <v>9466365.5238095243</v>
      </c>
      <c r="M137" s="29">
        <f>SUM('WH MO'!$B137:M137)</f>
        <v>10936299.833333334</v>
      </c>
    </row>
    <row r="138" spans="1:13" ht="13.8" thickTop="1" x14ac:dyDescent="0.25"/>
    <row r="141" spans="1:13" ht="15.6" x14ac:dyDescent="0.3">
      <c r="A141" s="41" t="str">
        <f>+A1</f>
        <v>GENCO - Wheatland</v>
      </c>
      <c r="B141" s="41"/>
      <c r="C141" s="41"/>
      <c r="D141" s="41"/>
      <c r="E141" s="41"/>
      <c r="F141" s="41"/>
      <c r="G141" s="41"/>
      <c r="H141" s="41"/>
      <c r="I141" s="41"/>
      <c r="J141" s="41"/>
      <c r="K141" s="41"/>
      <c r="L141" s="41"/>
      <c r="M141" s="41"/>
    </row>
    <row r="142" spans="1:13" ht="15.6" x14ac:dyDescent="0.3">
      <c r="A142" s="41" t="str">
        <f>+A2</f>
        <v>Expense Analysis Summary</v>
      </c>
      <c r="B142" s="41"/>
      <c r="C142" s="41"/>
      <c r="D142" s="41"/>
      <c r="E142" s="41"/>
      <c r="F142" s="41"/>
      <c r="G142" s="41"/>
      <c r="H142" s="41"/>
      <c r="I142" s="41"/>
      <c r="J142" s="41"/>
      <c r="K142" s="41"/>
      <c r="L142" s="41"/>
      <c r="M142" s="41"/>
    </row>
    <row r="143" spans="1:13" ht="15.6" x14ac:dyDescent="0.3">
      <c r="A143" s="42" t="s">
        <v>61</v>
      </c>
      <c r="B143" s="42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</row>
    <row r="144" spans="1:13" ht="15.6" x14ac:dyDescent="0.3">
      <c r="A144" s="43">
        <f>+A4</f>
        <v>36616</v>
      </c>
      <c r="B144" s="43"/>
      <c r="C144" s="43"/>
      <c r="D144" s="43"/>
      <c r="E144" s="43"/>
      <c r="F144" s="43"/>
      <c r="G144" s="43"/>
      <c r="H144" s="43"/>
      <c r="I144" s="43"/>
      <c r="J144" s="43"/>
      <c r="K144" s="43"/>
      <c r="L144" s="43"/>
      <c r="M144" s="43"/>
    </row>
    <row r="145" spans="1:13" ht="15.6" x14ac:dyDescent="0.3">
      <c r="A145" s="14" t="str">
        <f ca="1">CELL("filename")</f>
        <v>H:\Genco\Valuation\06-19-00\[00 O&amp;M analysis - 0003.xls]Consol Summary</v>
      </c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</row>
    <row r="146" spans="1:13" ht="15.6" x14ac:dyDescent="0.3">
      <c r="A146" s="15">
        <f ca="1">NOW()</f>
        <v>36697.489127430556</v>
      </c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</row>
    <row r="147" spans="1:13" x14ac:dyDescent="0.25">
      <c r="B147" s="16" t="s">
        <v>60</v>
      </c>
      <c r="C147" s="16" t="s">
        <v>60</v>
      </c>
      <c r="D147" s="16" t="s">
        <v>60</v>
      </c>
      <c r="E147" s="16" t="s">
        <v>60</v>
      </c>
      <c r="F147" s="16" t="s">
        <v>60</v>
      </c>
      <c r="G147" s="16" t="s">
        <v>60</v>
      </c>
      <c r="H147" s="16" t="s">
        <v>60</v>
      </c>
      <c r="I147" s="16" t="s">
        <v>60</v>
      </c>
      <c r="J147" s="16" t="s">
        <v>60</v>
      </c>
      <c r="K147" s="16" t="s">
        <v>60</v>
      </c>
      <c r="L147" s="16" t="s">
        <v>60</v>
      </c>
      <c r="M147" s="16" t="s">
        <v>60</v>
      </c>
    </row>
    <row r="148" spans="1:13" x14ac:dyDescent="0.25">
      <c r="A148" s="10"/>
      <c r="B148" s="11">
        <v>36161</v>
      </c>
      <c r="C148" s="11">
        <v>36192</v>
      </c>
      <c r="D148" s="11">
        <v>36220</v>
      </c>
      <c r="E148" s="11">
        <v>36251</v>
      </c>
      <c r="F148" s="11">
        <v>36281</v>
      </c>
      <c r="G148" s="11">
        <v>36312</v>
      </c>
      <c r="H148" s="11">
        <v>36342</v>
      </c>
      <c r="I148" s="11">
        <v>36373</v>
      </c>
      <c r="J148" s="11">
        <v>36404</v>
      </c>
      <c r="K148" s="11">
        <v>36434</v>
      </c>
      <c r="L148" s="11">
        <v>36465</v>
      </c>
      <c r="M148" s="11">
        <v>36495</v>
      </c>
    </row>
    <row r="150" spans="1:13" ht="13.8" thickBot="1" x14ac:dyDescent="0.3">
      <c r="A150" s="1" t="s">
        <v>9</v>
      </c>
      <c r="B150" s="24">
        <f t="shared" ref="B150:M150" si="0">+B80-B10</f>
        <v>170256</v>
      </c>
      <c r="C150" s="24">
        <f t="shared" si="0"/>
        <v>268141.18</v>
      </c>
      <c r="D150" s="24">
        <f t="shared" si="0"/>
        <v>339987.18</v>
      </c>
      <c r="E150" s="24">
        <f t="shared" si="0"/>
        <v>347772.11</v>
      </c>
      <c r="F150" s="24">
        <f t="shared" si="0"/>
        <v>281268.11</v>
      </c>
      <c r="G150" s="24">
        <f t="shared" si="0"/>
        <v>0</v>
      </c>
      <c r="H150" s="24">
        <f t="shared" si="0"/>
        <v>0</v>
      </c>
      <c r="I150" s="24">
        <f t="shared" si="0"/>
        <v>0</v>
      </c>
      <c r="J150" s="24">
        <f t="shared" si="0"/>
        <v>0</v>
      </c>
      <c r="K150" s="24">
        <f t="shared" si="0"/>
        <v>0</v>
      </c>
      <c r="L150" s="24">
        <f t="shared" si="0"/>
        <v>0</v>
      </c>
      <c r="M150" s="24">
        <f t="shared" si="0"/>
        <v>0</v>
      </c>
    </row>
    <row r="152" spans="1:13" x14ac:dyDescent="0.25">
      <c r="A152" s="1" t="s">
        <v>10</v>
      </c>
    </row>
    <row r="153" spans="1:13" x14ac:dyDescent="0.25">
      <c r="A153" s="17" t="s">
        <v>55</v>
      </c>
    </row>
    <row r="154" spans="1:13" x14ac:dyDescent="0.25">
      <c r="A154" s="18" t="s">
        <v>80</v>
      </c>
      <c r="B154" s="23">
        <f t="shared" ref="B154:M154" si="1">+B84-B14</f>
        <v>0</v>
      </c>
      <c r="C154" s="23">
        <f t="shared" si="1"/>
        <v>0</v>
      </c>
      <c r="D154" s="23">
        <f t="shared" si="1"/>
        <v>0</v>
      </c>
      <c r="E154" s="23">
        <f t="shared" si="1"/>
        <v>0</v>
      </c>
      <c r="F154" s="23">
        <f t="shared" si="1"/>
        <v>0</v>
      </c>
      <c r="G154" s="23">
        <f t="shared" si="1"/>
        <v>0</v>
      </c>
      <c r="H154" s="23">
        <f t="shared" si="1"/>
        <v>0</v>
      </c>
      <c r="I154" s="23">
        <f t="shared" si="1"/>
        <v>0</v>
      </c>
      <c r="J154" s="23">
        <f t="shared" si="1"/>
        <v>0</v>
      </c>
      <c r="K154" s="23">
        <f t="shared" si="1"/>
        <v>0</v>
      </c>
      <c r="L154" s="23">
        <f t="shared" si="1"/>
        <v>0</v>
      </c>
      <c r="M154" s="23">
        <f t="shared" si="1"/>
        <v>0</v>
      </c>
    </row>
    <row r="155" spans="1:13" x14ac:dyDescent="0.25">
      <c r="A155" s="18" t="s">
        <v>81</v>
      </c>
      <c r="B155" s="23">
        <f t="shared" ref="B155:M155" si="2">+B85-B15</f>
        <v>0</v>
      </c>
      <c r="C155" s="23">
        <f t="shared" si="2"/>
        <v>0</v>
      </c>
      <c r="D155" s="23">
        <f t="shared" si="2"/>
        <v>0</v>
      </c>
      <c r="E155" s="23">
        <f t="shared" si="2"/>
        <v>0</v>
      </c>
      <c r="F155" s="23">
        <f t="shared" si="2"/>
        <v>0</v>
      </c>
      <c r="G155" s="23">
        <f t="shared" si="2"/>
        <v>0</v>
      </c>
      <c r="H155" s="23">
        <f t="shared" si="2"/>
        <v>0</v>
      </c>
      <c r="I155" s="23">
        <f t="shared" si="2"/>
        <v>0</v>
      </c>
      <c r="J155" s="23">
        <f t="shared" si="2"/>
        <v>0</v>
      </c>
      <c r="K155" s="23">
        <f t="shared" si="2"/>
        <v>0</v>
      </c>
      <c r="L155" s="23">
        <f t="shared" si="2"/>
        <v>0</v>
      </c>
      <c r="M155" s="23">
        <f t="shared" si="2"/>
        <v>0</v>
      </c>
    </row>
    <row r="156" spans="1:13" x14ac:dyDescent="0.25">
      <c r="A156" s="18" t="s">
        <v>82</v>
      </c>
      <c r="B156" s="23">
        <f t="shared" ref="B156:M156" si="3">+B86-B16</f>
        <v>0</v>
      </c>
      <c r="C156" s="23">
        <f t="shared" si="3"/>
        <v>0</v>
      </c>
      <c r="D156" s="23">
        <f t="shared" si="3"/>
        <v>0</v>
      </c>
      <c r="E156" s="23">
        <f t="shared" si="3"/>
        <v>0</v>
      </c>
      <c r="F156" s="23">
        <f t="shared" si="3"/>
        <v>0</v>
      </c>
      <c r="G156" s="23">
        <f t="shared" si="3"/>
        <v>0</v>
      </c>
      <c r="H156" s="23">
        <f t="shared" si="3"/>
        <v>0</v>
      </c>
      <c r="I156" s="23">
        <f t="shared" si="3"/>
        <v>0</v>
      </c>
      <c r="J156" s="23">
        <f t="shared" si="3"/>
        <v>0</v>
      </c>
      <c r="K156" s="23">
        <f t="shared" si="3"/>
        <v>0</v>
      </c>
      <c r="L156" s="23">
        <f t="shared" si="3"/>
        <v>0</v>
      </c>
      <c r="M156" s="23">
        <f t="shared" si="3"/>
        <v>0</v>
      </c>
    </row>
    <row r="157" spans="1:13" x14ac:dyDescent="0.25">
      <c r="A157" s="18" t="s">
        <v>83</v>
      </c>
      <c r="B157" s="23">
        <f t="shared" ref="B157:M157" si="4">+B87-B17</f>
        <v>0</v>
      </c>
      <c r="C157" s="23">
        <f t="shared" si="4"/>
        <v>0</v>
      </c>
      <c r="D157" s="23">
        <f t="shared" si="4"/>
        <v>0</v>
      </c>
      <c r="E157" s="23">
        <f t="shared" si="4"/>
        <v>0</v>
      </c>
      <c r="F157" s="23">
        <f t="shared" si="4"/>
        <v>0</v>
      </c>
      <c r="G157" s="23">
        <f t="shared" si="4"/>
        <v>0</v>
      </c>
      <c r="H157" s="23">
        <f t="shared" si="4"/>
        <v>0</v>
      </c>
      <c r="I157" s="23">
        <f t="shared" si="4"/>
        <v>0</v>
      </c>
      <c r="J157" s="23">
        <f t="shared" si="4"/>
        <v>0</v>
      </c>
      <c r="K157" s="23">
        <f t="shared" si="4"/>
        <v>0</v>
      </c>
      <c r="L157" s="23">
        <f t="shared" si="4"/>
        <v>0</v>
      </c>
      <c r="M157" s="23">
        <f t="shared" si="4"/>
        <v>0</v>
      </c>
    </row>
    <row r="158" spans="1:13" x14ac:dyDescent="0.25">
      <c r="A158" s="18" t="s">
        <v>84</v>
      </c>
      <c r="B158" s="23">
        <f t="shared" ref="B158:M158" si="5">+B88-B18</f>
        <v>0</v>
      </c>
      <c r="C158" s="23">
        <f t="shared" si="5"/>
        <v>0</v>
      </c>
      <c r="D158" s="23">
        <f t="shared" si="5"/>
        <v>0</v>
      </c>
      <c r="E158" s="23">
        <f t="shared" si="5"/>
        <v>0</v>
      </c>
      <c r="F158" s="23">
        <f t="shared" si="5"/>
        <v>0</v>
      </c>
      <c r="G158" s="23">
        <f t="shared" si="5"/>
        <v>0</v>
      </c>
      <c r="H158" s="23">
        <f t="shared" si="5"/>
        <v>0</v>
      </c>
      <c r="I158" s="23">
        <f t="shared" si="5"/>
        <v>0</v>
      </c>
      <c r="J158" s="23">
        <f t="shared" si="5"/>
        <v>0</v>
      </c>
      <c r="K158" s="23">
        <f t="shared" si="5"/>
        <v>0</v>
      </c>
      <c r="L158" s="23">
        <f t="shared" si="5"/>
        <v>0</v>
      </c>
      <c r="M158" s="23">
        <f t="shared" si="5"/>
        <v>0</v>
      </c>
    </row>
    <row r="159" spans="1:13" x14ac:dyDescent="0.25">
      <c r="A159" s="18" t="s">
        <v>85</v>
      </c>
      <c r="B159" s="23">
        <f t="shared" ref="B159:M159" si="6">+B89-B19</f>
        <v>0</v>
      </c>
      <c r="C159" s="23">
        <f t="shared" si="6"/>
        <v>0</v>
      </c>
      <c r="D159" s="23">
        <f t="shared" si="6"/>
        <v>0</v>
      </c>
      <c r="E159" s="23">
        <f t="shared" si="6"/>
        <v>0</v>
      </c>
      <c r="F159" s="23">
        <f t="shared" si="6"/>
        <v>0</v>
      </c>
      <c r="G159" s="23">
        <f t="shared" si="6"/>
        <v>0</v>
      </c>
      <c r="H159" s="23">
        <f t="shared" si="6"/>
        <v>0</v>
      </c>
      <c r="I159" s="23">
        <f t="shared" si="6"/>
        <v>0</v>
      </c>
      <c r="J159" s="23">
        <f t="shared" si="6"/>
        <v>0</v>
      </c>
      <c r="K159" s="23">
        <f t="shared" si="6"/>
        <v>0</v>
      </c>
      <c r="L159" s="23">
        <f t="shared" si="6"/>
        <v>0</v>
      </c>
      <c r="M159" s="23">
        <f t="shared" si="6"/>
        <v>0</v>
      </c>
    </row>
    <row r="160" spans="1:13" ht="15" customHeight="1" x14ac:dyDescent="0.25">
      <c r="A160" s="18" t="s">
        <v>44</v>
      </c>
      <c r="B160" s="23">
        <f t="shared" ref="B160:M160" si="7">+B90-B20</f>
        <v>0</v>
      </c>
      <c r="C160" s="23">
        <f t="shared" si="7"/>
        <v>0</v>
      </c>
      <c r="D160" s="23">
        <f t="shared" si="7"/>
        <v>0</v>
      </c>
      <c r="E160" s="23">
        <f t="shared" si="7"/>
        <v>0</v>
      </c>
      <c r="F160" s="23">
        <f t="shared" si="7"/>
        <v>0</v>
      </c>
      <c r="G160" s="23">
        <f t="shared" si="7"/>
        <v>0</v>
      </c>
      <c r="H160" s="23">
        <f t="shared" si="7"/>
        <v>0</v>
      </c>
      <c r="I160" s="23">
        <f t="shared" si="7"/>
        <v>0</v>
      </c>
      <c r="J160" s="23">
        <f t="shared" si="7"/>
        <v>0</v>
      </c>
      <c r="K160" s="23">
        <f t="shared" si="7"/>
        <v>0</v>
      </c>
      <c r="L160" s="23">
        <f t="shared" si="7"/>
        <v>0</v>
      </c>
      <c r="M160" s="23">
        <f t="shared" si="7"/>
        <v>0</v>
      </c>
    </row>
    <row r="161" spans="1:13" ht="15" customHeight="1" x14ac:dyDescent="0.25">
      <c r="A161" s="18" t="s">
        <v>86</v>
      </c>
      <c r="B161" s="23">
        <f t="shared" ref="B161:M161" si="8">+B91-B21</f>
        <v>0</v>
      </c>
      <c r="C161" s="23">
        <f t="shared" si="8"/>
        <v>0</v>
      </c>
      <c r="D161" s="23">
        <f t="shared" si="8"/>
        <v>0</v>
      </c>
      <c r="E161" s="23">
        <f t="shared" si="8"/>
        <v>0</v>
      </c>
      <c r="F161" s="23">
        <f t="shared" si="8"/>
        <v>0</v>
      </c>
      <c r="G161" s="23">
        <f t="shared" si="8"/>
        <v>0</v>
      </c>
      <c r="H161" s="23">
        <f t="shared" si="8"/>
        <v>0</v>
      </c>
      <c r="I161" s="23">
        <f t="shared" si="8"/>
        <v>0</v>
      </c>
      <c r="J161" s="23">
        <f t="shared" si="8"/>
        <v>0</v>
      </c>
      <c r="K161" s="23">
        <f t="shared" si="8"/>
        <v>0</v>
      </c>
      <c r="L161" s="23">
        <f t="shared" si="8"/>
        <v>0</v>
      </c>
      <c r="M161" s="23">
        <f t="shared" si="8"/>
        <v>0</v>
      </c>
    </row>
    <row r="162" spans="1:13" ht="15" customHeight="1" x14ac:dyDescent="0.25">
      <c r="A162" s="18" t="s">
        <v>87</v>
      </c>
      <c r="B162" s="23">
        <f t="shared" ref="B162:M162" si="9">+B92-B22</f>
        <v>0</v>
      </c>
      <c r="C162" s="23">
        <f t="shared" si="9"/>
        <v>0</v>
      </c>
      <c r="D162" s="23">
        <f t="shared" si="9"/>
        <v>0</v>
      </c>
      <c r="E162" s="23">
        <f t="shared" si="9"/>
        <v>0</v>
      </c>
      <c r="F162" s="23">
        <f t="shared" si="9"/>
        <v>0</v>
      </c>
      <c r="G162" s="23">
        <f t="shared" si="9"/>
        <v>0</v>
      </c>
      <c r="H162" s="23">
        <f t="shared" si="9"/>
        <v>0</v>
      </c>
      <c r="I162" s="23">
        <f t="shared" si="9"/>
        <v>0</v>
      </c>
      <c r="J162" s="23">
        <f t="shared" si="9"/>
        <v>0</v>
      </c>
      <c r="K162" s="23">
        <f t="shared" si="9"/>
        <v>0</v>
      </c>
      <c r="L162" s="23">
        <f t="shared" si="9"/>
        <v>0</v>
      </c>
      <c r="M162" s="23">
        <f t="shared" si="9"/>
        <v>0</v>
      </c>
    </row>
    <row r="163" spans="1:13" x14ac:dyDescent="0.25">
      <c r="A163" s="18" t="s">
        <v>45</v>
      </c>
      <c r="B163" s="23">
        <f t="shared" ref="B163:M163" si="10">+B93-B23</f>
        <v>0</v>
      </c>
      <c r="C163" s="23">
        <f t="shared" si="10"/>
        <v>0</v>
      </c>
      <c r="D163" s="23">
        <f t="shared" si="10"/>
        <v>0</v>
      </c>
      <c r="E163" s="23">
        <f t="shared" si="10"/>
        <v>0</v>
      </c>
      <c r="F163" s="23">
        <f t="shared" si="10"/>
        <v>0</v>
      </c>
      <c r="G163" s="23">
        <f t="shared" si="10"/>
        <v>0</v>
      </c>
      <c r="H163" s="23">
        <f t="shared" si="10"/>
        <v>0</v>
      </c>
      <c r="I163" s="23">
        <f t="shared" si="10"/>
        <v>0</v>
      </c>
      <c r="J163" s="23">
        <f t="shared" si="10"/>
        <v>0</v>
      </c>
      <c r="K163" s="23">
        <f t="shared" si="10"/>
        <v>0</v>
      </c>
      <c r="L163" s="23">
        <f t="shared" si="10"/>
        <v>0</v>
      </c>
      <c r="M163" s="23">
        <f t="shared" si="10"/>
        <v>0</v>
      </c>
    </row>
    <row r="164" spans="1:13" x14ac:dyDescent="0.25">
      <c r="A164" s="18" t="s">
        <v>88</v>
      </c>
      <c r="B164" s="23">
        <f t="shared" ref="B164:M164" si="11">+B94-B24</f>
        <v>0</v>
      </c>
      <c r="C164" s="23">
        <f t="shared" si="11"/>
        <v>0</v>
      </c>
      <c r="D164" s="23">
        <f t="shared" si="11"/>
        <v>0</v>
      </c>
      <c r="E164" s="23">
        <f t="shared" si="11"/>
        <v>0</v>
      </c>
      <c r="F164" s="23">
        <f t="shared" si="11"/>
        <v>0</v>
      </c>
      <c r="G164" s="23">
        <f t="shared" si="11"/>
        <v>0</v>
      </c>
      <c r="H164" s="23">
        <f t="shared" si="11"/>
        <v>0</v>
      </c>
      <c r="I164" s="23">
        <f t="shared" si="11"/>
        <v>0</v>
      </c>
      <c r="J164" s="23">
        <f t="shared" si="11"/>
        <v>0</v>
      </c>
      <c r="K164" s="23">
        <f t="shared" si="11"/>
        <v>0</v>
      </c>
      <c r="L164" s="23">
        <f t="shared" si="11"/>
        <v>0</v>
      </c>
      <c r="M164" s="23">
        <f t="shared" si="11"/>
        <v>0</v>
      </c>
    </row>
    <row r="165" spans="1:13" x14ac:dyDescent="0.25">
      <c r="A165" s="18" t="s">
        <v>89</v>
      </c>
      <c r="B165" s="23">
        <f t="shared" ref="B165:M165" si="12">+B95-B25</f>
        <v>0</v>
      </c>
      <c r="C165" s="23">
        <f t="shared" si="12"/>
        <v>0</v>
      </c>
      <c r="D165" s="23">
        <f t="shared" si="12"/>
        <v>0</v>
      </c>
      <c r="E165" s="23">
        <f t="shared" si="12"/>
        <v>0</v>
      </c>
      <c r="F165" s="23">
        <f t="shared" si="12"/>
        <v>0</v>
      </c>
      <c r="G165" s="23">
        <f t="shared" si="12"/>
        <v>0</v>
      </c>
      <c r="H165" s="23">
        <f t="shared" si="12"/>
        <v>0</v>
      </c>
      <c r="I165" s="23">
        <f t="shared" si="12"/>
        <v>0</v>
      </c>
      <c r="J165" s="23">
        <f t="shared" si="12"/>
        <v>0</v>
      </c>
      <c r="K165" s="23">
        <f t="shared" si="12"/>
        <v>0</v>
      </c>
      <c r="L165" s="23">
        <f t="shared" si="12"/>
        <v>0</v>
      </c>
      <c r="M165" s="23">
        <f t="shared" si="12"/>
        <v>0</v>
      </c>
    </row>
    <row r="166" spans="1:13" x14ac:dyDescent="0.25">
      <c r="A166" s="18" t="s">
        <v>90</v>
      </c>
      <c r="B166" s="23">
        <f t="shared" ref="B166:M166" si="13">+B96-B26</f>
        <v>0</v>
      </c>
      <c r="C166" s="23">
        <f t="shared" si="13"/>
        <v>0</v>
      </c>
      <c r="D166" s="23">
        <f t="shared" si="13"/>
        <v>0</v>
      </c>
      <c r="E166" s="23">
        <f t="shared" si="13"/>
        <v>0</v>
      </c>
      <c r="F166" s="23">
        <f t="shared" si="13"/>
        <v>0</v>
      </c>
      <c r="G166" s="23">
        <f t="shared" si="13"/>
        <v>0</v>
      </c>
      <c r="H166" s="23">
        <f t="shared" si="13"/>
        <v>0</v>
      </c>
      <c r="I166" s="23">
        <f t="shared" si="13"/>
        <v>0</v>
      </c>
      <c r="J166" s="23">
        <f t="shared" si="13"/>
        <v>0</v>
      </c>
      <c r="K166" s="23">
        <f t="shared" si="13"/>
        <v>0</v>
      </c>
      <c r="L166" s="23">
        <f t="shared" si="13"/>
        <v>0</v>
      </c>
      <c r="M166" s="23">
        <f t="shared" si="13"/>
        <v>0</v>
      </c>
    </row>
    <row r="167" spans="1:13" x14ac:dyDescent="0.25">
      <c r="A167" s="18" t="s">
        <v>46</v>
      </c>
      <c r="B167" s="23">
        <f t="shared" ref="B167:M167" si="14">+B97-B27</f>
        <v>0</v>
      </c>
      <c r="C167" s="23">
        <f t="shared" si="14"/>
        <v>0</v>
      </c>
      <c r="D167" s="23">
        <f t="shared" si="14"/>
        <v>0</v>
      </c>
      <c r="E167" s="23">
        <f t="shared" si="14"/>
        <v>0</v>
      </c>
      <c r="F167" s="23">
        <f t="shared" si="14"/>
        <v>0</v>
      </c>
      <c r="G167" s="23">
        <f t="shared" si="14"/>
        <v>0</v>
      </c>
      <c r="H167" s="23">
        <f t="shared" si="14"/>
        <v>0</v>
      </c>
      <c r="I167" s="23">
        <f t="shared" si="14"/>
        <v>0</v>
      </c>
      <c r="J167" s="23">
        <f t="shared" si="14"/>
        <v>0</v>
      </c>
      <c r="K167" s="23">
        <f t="shared" si="14"/>
        <v>0</v>
      </c>
      <c r="L167" s="23">
        <f t="shared" si="14"/>
        <v>0</v>
      </c>
      <c r="M167" s="23">
        <f t="shared" si="14"/>
        <v>0</v>
      </c>
    </row>
    <row r="168" spans="1:13" x14ac:dyDescent="0.25">
      <c r="A168" s="18" t="s">
        <v>47</v>
      </c>
      <c r="B168" s="23">
        <f t="shared" ref="B168:M168" si="15">+B98-B28</f>
        <v>0</v>
      </c>
      <c r="C168" s="23">
        <f t="shared" si="15"/>
        <v>0</v>
      </c>
      <c r="D168" s="23">
        <f t="shared" si="15"/>
        <v>0</v>
      </c>
      <c r="E168" s="23">
        <f t="shared" si="15"/>
        <v>0</v>
      </c>
      <c r="F168" s="23">
        <f t="shared" si="15"/>
        <v>0</v>
      </c>
      <c r="G168" s="23">
        <f t="shared" si="15"/>
        <v>0</v>
      </c>
      <c r="H168" s="23">
        <f t="shared" si="15"/>
        <v>0</v>
      </c>
      <c r="I168" s="23">
        <f t="shared" si="15"/>
        <v>0</v>
      </c>
      <c r="J168" s="23">
        <f t="shared" si="15"/>
        <v>0</v>
      </c>
      <c r="K168" s="23">
        <f t="shared" si="15"/>
        <v>0</v>
      </c>
      <c r="L168" s="23">
        <f t="shared" si="15"/>
        <v>0</v>
      </c>
      <c r="M168" s="23">
        <f t="shared" si="15"/>
        <v>0</v>
      </c>
    </row>
    <row r="169" spans="1:13" x14ac:dyDescent="0.25">
      <c r="A169" s="18" t="s">
        <v>91</v>
      </c>
      <c r="B169" s="23">
        <f t="shared" ref="B169:M169" si="16">+B99-B29</f>
        <v>0</v>
      </c>
      <c r="C169" s="23">
        <f t="shared" si="16"/>
        <v>0</v>
      </c>
      <c r="D169" s="23">
        <f t="shared" si="16"/>
        <v>0</v>
      </c>
      <c r="E169" s="23">
        <f t="shared" si="16"/>
        <v>0</v>
      </c>
      <c r="F169" s="23">
        <f t="shared" si="16"/>
        <v>0</v>
      </c>
      <c r="G169" s="23">
        <f t="shared" si="16"/>
        <v>0</v>
      </c>
      <c r="H169" s="23">
        <f t="shared" si="16"/>
        <v>0</v>
      </c>
      <c r="I169" s="23">
        <f t="shared" si="16"/>
        <v>0</v>
      </c>
      <c r="J169" s="23">
        <f t="shared" si="16"/>
        <v>0</v>
      </c>
      <c r="K169" s="23">
        <f t="shared" si="16"/>
        <v>0</v>
      </c>
      <c r="L169" s="23">
        <f t="shared" si="16"/>
        <v>0</v>
      </c>
      <c r="M169" s="23">
        <f t="shared" si="16"/>
        <v>0</v>
      </c>
    </row>
    <row r="170" spans="1:13" x14ac:dyDescent="0.25">
      <c r="A170" s="18" t="s">
        <v>48</v>
      </c>
      <c r="B170" s="23">
        <f t="shared" ref="B170:M170" si="17">+B100-B30</f>
        <v>0</v>
      </c>
      <c r="C170" s="23">
        <f t="shared" si="17"/>
        <v>0</v>
      </c>
      <c r="D170" s="23">
        <f t="shared" si="17"/>
        <v>0</v>
      </c>
      <c r="E170" s="23">
        <f t="shared" si="17"/>
        <v>0</v>
      </c>
      <c r="F170" s="23">
        <f t="shared" si="17"/>
        <v>0</v>
      </c>
      <c r="G170" s="23">
        <f t="shared" si="17"/>
        <v>0</v>
      </c>
      <c r="H170" s="23">
        <f t="shared" si="17"/>
        <v>0</v>
      </c>
      <c r="I170" s="23">
        <f t="shared" si="17"/>
        <v>0</v>
      </c>
      <c r="J170" s="23">
        <f t="shared" si="17"/>
        <v>0</v>
      </c>
      <c r="K170" s="23">
        <f t="shared" si="17"/>
        <v>0</v>
      </c>
      <c r="L170" s="23">
        <f t="shared" si="17"/>
        <v>0</v>
      </c>
      <c r="M170" s="23">
        <f t="shared" si="17"/>
        <v>0</v>
      </c>
    </row>
    <row r="171" spans="1:13" x14ac:dyDescent="0.25">
      <c r="A171" s="18" t="s">
        <v>49</v>
      </c>
      <c r="B171" s="23">
        <f t="shared" ref="B171:M171" si="18">+B101-B31</f>
        <v>0</v>
      </c>
      <c r="C171" s="23">
        <f t="shared" si="18"/>
        <v>0</v>
      </c>
      <c r="D171" s="23">
        <f t="shared" si="18"/>
        <v>0</v>
      </c>
      <c r="E171" s="23">
        <f t="shared" si="18"/>
        <v>0</v>
      </c>
      <c r="F171" s="23">
        <f t="shared" si="18"/>
        <v>0</v>
      </c>
      <c r="G171" s="23">
        <f t="shared" si="18"/>
        <v>0</v>
      </c>
      <c r="H171" s="23">
        <f t="shared" si="18"/>
        <v>0</v>
      </c>
      <c r="I171" s="23">
        <f t="shared" si="18"/>
        <v>0</v>
      </c>
      <c r="J171" s="23">
        <f t="shared" si="18"/>
        <v>0</v>
      </c>
      <c r="K171" s="23">
        <f t="shared" si="18"/>
        <v>0</v>
      </c>
      <c r="L171" s="23">
        <f t="shared" si="18"/>
        <v>0</v>
      </c>
      <c r="M171" s="23">
        <f t="shared" si="18"/>
        <v>0</v>
      </c>
    </row>
    <row r="172" spans="1:13" x14ac:dyDescent="0.25">
      <c r="A172" s="18" t="s">
        <v>50</v>
      </c>
      <c r="B172" s="23">
        <f t="shared" ref="B172:M172" si="19">+B102-B32</f>
        <v>0</v>
      </c>
      <c r="C172" s="23">
        <f t="shared" si="19"/>
        <v>0</v>
      </c>
      <c r="D172" s="23">
        <f t="shared" si="19"/>
        <v>0</v>
      </c>
      <c r="E172" s="23">
        <f t="shared" si="19"/>
        <v>0</v>
      </c>
      <c r="F172" s="23">
        <f t="shared" si="19"/>
        <v>0</v>
      </c>
      <c r="G172" s="23">
        <f t="shared" si="19"/>
        <v>0</v>
      </c>
      <c r="H172" s="23">
        <f t="shared" si="19"/>
        <v>0</v>
      </c>
      <c r="I172" s="23">
        <f t="shared" si="19"/>
        <v>0</v>
      </c>
      <c r="J172" s="23">
        <f t="shared" si="19"/>
        <v>0</v>
      </c>
      <c r="K172" s="23">
        <f t="shared" si="19"/>
        <v>0</v>
      </c>
      <c r="L172" s="23">
        <f t="shared" si="19"/>
        <v>0</v>
      </c>
      <c r="M172" s="23">
        <f t="shared" si="19"/>
        <v>0</v>
      </c>
    </row>
    <row r="173" spans="1:13" x14ac:dyDescent="0.25">
      <c r="A173" s="18" t="s">
        <v>43</v>
      </c>
      <c r="B173" s="23">
        <f t="shared" ref="B173:M173" si="20">+B103-B33</f>
        <v>0</v>
      </c>
      <c r="C173" s="23">
        <f t="shared" si="20"/>
        <v>0</v>
      </c>
      <c r="D173" s="23">
        <f t="shared" si="20"/>
        <v>0</v>
      </c>
      <c r="E173" s="23">
        <f t="shared" si="20"/>
        <v>0</v>
      </c>
      <c r="F173" s="23">
        <f t="shared" si="20"/>
        <v>0</v>
      </c>
      <c r="G173" s="23">
        <f t="shared" si="20"/>
        <v>0</v>
      </c>
      <c r="H173" s="23">
        <f t="shared" si="20"/>
        <v>0</v>
      </c>
      <c r="I173" s="23">
        <f t="shared" si="20"/>
        <v>0</v>
      </c>
      <c r="J173" s="23">
        <f t="shared" si="20"/>
        <v>0</v>
      </c>
      <c r="K173" s="23">
        <f t="shared" si="20"/>
        <v>0</v>
      </c>
      <c r="L173" s="23">
        <f t="shared" si="20"/>
        <v>0</v>
      </c>
      <c r="M173" s="23">
        <f t="shared" si="20"/>
        <v>0</v>
      </c>
    </row>
    <row r="174" spans="1:13" x14ac:dyDescent="0.25">
      <c r="A174" s="18" t="s">
        <v>51</v>
      </c>
      <c r="B174" s="23">
        <f t="shared" ref="B174:M174" si="21">+B104-B34</f>
        <v>0</v>
      </c>
      <c r="C174" s="23">
        <f t="shared" si="21"/>
        <v>0</v>
      </c>
      <c r="D174" s="23">
        <f t="shared" si="21"/>
        <v>0</v>
      </c>
      <c r="E174" s="23">
        <f t="shared" si="21"/>
        <v>0</v>
      </c>
      <c r="F174" s="23">
        <f t="shared" si="21"/>
        <v>0</v>
      </c>
      <c r="G174" s="23">
        <f t="shared" si="21"/>
        <v>0</v>
      </c>
      <c r="H174" s="23">
        <f t="shared" si="21"/>
        <v>0</v>
      </c>
      <c r="I174" s="23">
        <f t="shared" si="21"/>
        <v>0</v>
      </c>
      <c r="J174" s="23">
        <f t="shared" si="21"/>
        <v>0</v>
      </c>
      <c r="K174" s="23">
        <f t="shared" si="21"/>
        <v>0</v>
      </c>
      <c r="L174" s="23">
        <f t="shared" si="21"/>
        <v>0</v>
      </c>
      <c r="M174" s="23">
        <f t="shared" si="21"/>
        <v>0</v>
      </c>
    </row>
    <row r="175" spans="1:13" x14ac:dyDescent="0.25">
      <c r="A175" s="18" t="s">
        <v>2</v>
      </c>
      <c r="B175" s="23">
        <f t="shared" ref="B175:M175" si="22">+B105-B35</f>
        <v>0</v>
      </c>
      <c r="C175" s="23">
        <f t="shared" si="22"/>
        <v>0</v>
      </c>
      <c r="D175" s="23">
        <f t="shared" si="22"/>
        <v>0</v>
      </c>
      <c r="E175" s="23">
        <f t="shared" si="22"/>
        <v>0</v>
      </c>
      <c r="F175" s="23">
        <f t="shared" si="22"/>
        <v>0</v>
      </c>
      <c r="G175" s="23">
        <f t="shared" si="22"/>
        <v>0</v>
      </c>
      <c r="H175" s="23">
        <f t="shared" si="22"/>
        <v>0</v>
      </c>
      <c r="I175" s="23">
        <f t="shared" si="22"/>
        <v>0</v>
      </c>
      <c r="J175" s="23">
        <f t="shared" si="22"/>
        <v>0</v>
      </c>
      <c r="K175" s="23">
        <f t="shared" si="22"/>
        <v>0</v>
      </c>
      <c r="L175" s="23">
        <f t="shared" si="22"/>
        <v>0</v>
      </c>
      <c r="M175" s="23">
        <f t="shared" si="22"/>
        <v>0</v>
      </c>
    </row>
    <row r="176" spans="1:13" x14ac:dyDescent="0.25">
      <c r="A176" s="18" t="s">
        <v>92</v>
      </c>
      <c r="B176" s="23">
        <f t="shared" ref="B176:M176" si="23">+B106-B36</f>
        <v>0</v>
      </c>
      <c r="C176" s="23">
        <f t="shared" si="23"/>
        <v>0</v>
      </c>
      <c r="D176" s="23">
        <f t="shared" si="23"/>
        <v>0</v>
      </c>
      <c r="E176" s="23">
        <f t="shared" si="23"/>
        <v>0</v>
      </c>
      <c r="F176" s="23">
        <f t="shared" si="23"/>
        <v>0</v>
      </c>
      <c r="G176" s="23">
        <f t="shared" si="23"/>
        <v>0</v>
      </c>
      <c r="H176" s="23">
        <f t="shared" si="23"/>
        <v>0</v>
      </c>
      <c r="I176" s="23">
        <f t="shared" si="23"/>
        <v>0</v>
      </c>
      <c r="J176" s="23">
        <f t="shared" si="23"/>
        <v>0</v>
      </c>
      <c r="K176" s="23">
        <f t="shared" si="23"/>
        <v>0</v>
      </c>
      <c r="L176" s="23">
        <f t="shared" si="23"/>
        <v>0</v>
      </c>
      <c r="M176" s="23">
        <f t="shared" si="23"/>
        <v>0</v>
      </c>
    </row>
    <row r="177" spans="1:13" x14ac:dyDescent="0.25">
      <c r="A177" s="18" t="s">
        <v>52</v>
      </c>
      <c r="B177" s="23">
        <f t="shared" ref="B177:M177" si="24">+B107-B37</f>
        <v>0</v>
      </c>
      <c r="C177" s="23">
        <f t="shared" si="24"/>
        <v>0</v>
      </c>
      <c r="D177" s="23">
        <f t="shared" si="24"/>
        <v>0</v>
      </c>
      <c r="E177" s="23">
        <f t="shared" si="24"/>
        <v>0</v>
      </c>
      <c r="F177" s="23">
        <f t="shared" si="24"/>
        <v>0</v>
      </c>
      <c r="G177" s="23">
        <f t="shared" si="24"/>
        <v>0</v>
      </c>
      <c r="H177" s="23">
        <f t="shared" si="24"/>
        <v>0</v>
      </c>
      <c r="I177" s="23">
        <f t="shared" si="24"/>
        <v>0</v>
      </c>
      <c r="J177" s="23">
        <f t="shared" si="24"/>
        <v>0</v>
      </c>
      <c r="K177" s="23">
        <f t="shared" si="24"/>
        <v>0</v>
      </c>
      <c r="L177" s="23">
        <f t="shared" si="24"/>
        <v>0</v>
      </c>
      <c r="M177" s="23">
        <f t="shared" si="24"/>
        <v>0</v>
      </c>
    </row>
    <row r="178" spans="1:13" x14ac:dyDescent="0.25">
      <c r="A178" s="18" t="s">
        <v>53</v>
      </c>
      <c r="B178" s="23">
        <f t="shared" ref="B178:M178" si="25">+B108-B38</f>
        <v>0</v>
      </c>
      <c r="C178" s="23">
        <f t="shared" si="25"/>
        <v>0</v>
      </c>
      <c r="D178" s="23">
        <f t="shared" si="25"/>
        <v>0</v>
      </c>
      <c r="E178" s="23">
        <f t="shared" si="25"/>
        <v>0</v>
      </c>
      <c r="F178" s="23">
        <f t="shared" si="25"/>
        <v>0</v>
      </c>
      <c r="G178" s="23">
        <f t="shared" si="25"/>
        <v>0</v>
      </c>
      <c r="H178" s="23">
        <f t="shared" si="25"/>
        <v>0</v>
      </c>
      <c r="I178" s="23">
        <f t="shared" si="25"/>
        <v>0</v>
      </c>
      <c r="J178" s="23">
        <f t="shared" si="25"/>
        <v>0</v>
      </c>
      <c r="K178" s="23">
        <f t="shared" si="25"/>
        <v>0</v>
      </c>
      <c r="L178" s="23">
        <f t="shared" si="25"/>
        <v>0</v>
      </c>
      <c r="M178" s="23">
        <f t="shared" si="25"/>
        <v>0</v>
      </c>
    </row>
    <row r="179" spans="1:13" x14ac:dyDescent="0.25">
      <c r="A179" s="18" t="s">
        <v>93</v>
      </c>
      <c r="B179" s="23">
        <f t="shared" ref="B179:M179" si="26">+B109-B39</f>
        <v>0</v>
      </c>
      <c r="C179" s="23">
        <f t="shared" si="26"/>
        <v>0</v>
      </c>
      <c r="D179" s="23">
        <f t="shared" si="26"/>
        <v>0</v>
      </c>
      <c r="E179" s="23">
        <f t="shared" si="26"/>
        <v>0</v>
      </c>
      <c r="F179" s="23">
        <f t="shared" si="26"/>
        <v>0</v>
      </c>
      <c r="G179" s="23">
        <f t="shared" si="26"/>
        <v>0</v>
      </c>
      <c r="H179" s="23">
        <f t="shared" si="26"/>
        <v>0</v>
      </c>
      <c r="I179" s="23">
        <f t="shared" si="26"/>
        <v>0</v>
      </c>
      <c r="J179" s="23">
        <f t="shared" si="26"/>
        <v>0</v>
      </c>
      <c r="K179" s="23">
        <f t="shared" si="26"/>
        <v>0</v>
      </c>
      <c r="L179" s="23">
        <f t="shared" si="26"/>
        <v>0</v>
      </c>
      <c r="M179" s="23">
        <f t="shared" si="26"/>
        <v>0</v>
      </c>
    </row>
    <row r="180" spans="1:13" x14ac:dyDescent="0.25">
      <c r="A180" s="18" t="s">
        <v>54</v>
      </c>
      <c r="B180" s="23">
        <f t="shared" ref="B180:M180" si="27">+B110-B40</f>
        <v>0</v>
      </c>
      <c r="C180" s="23">
        <f t="shared" si="27"/>
        <v>0</v>
      </c>
      <c r="D180" s="23">
        <f t="shared" si="27"/>
        <v>0</v>
      </c>
      <c r="E180" s="23">
        <f t="shared" si="27"/>
        <v>0</v>
      </c>
      <c r="F180" s="23">
        <f t="shared" si="27"/>
        <v>0</v>
      </c>
      <c r="G180" s="23">
        <f t="shared" si="27"/>
        <v>0</v>
      </c>
      <c r="H180" s="23">
        <f t="shared" si="27"/>
        <v>0</v>
      </c>
      <c r="I180" s="23">
        <f t="shared" si="27"/>
        <v>0</v>
      </c>
      <c r="J180" s="23">
        <f t="shared" si="27"/>
        <v>0</v>
      </c>
      <c r="K180" s="23">
        <f t="shared" si="27"/>
        <v>0</v>
      </c>
      <c r="L180" s="23">
        <f t="shared" si="27"/>
        <v>0</v>
      </c>
      <c r="M180" s="23">
        <f t="shared" si="27"/>
        <v>0</v>
      </c>
    </row>
    <row r="181" spans="1:13" x14ac:dyDescent="0.25">
      <c r="A181" s="18"/>
    </row>
    <row r="182" spans="1:13" x14ac:dyDescent="0.25">
      <c r="A182" s="19" t="s">
        <v>28</v>
      </c>
      <c r="B182" s="27">
        <f t="shared" ref="B182:M182" si="28">SUM(B153:B181)</f>
        <v>0</v>
      </c>
      <c r="C182" s="27">
        <f t="shared" si="28"/>
        <v>0</v>
      </c>
      <c r="D182" s="27">
        <f t="shared" si="28"/>
        <v>0</v>
      </c>
      <c r="E182" s="27">
        <f t="shared" si="28"/>
        <v>0</v>
      </c>
      <c r="F182" s="27">
        <f t="shared" si="28"/>
        <v>0</v>
      </c>
      <c r="G182" s="27">
        <f t="shared" si="28"/>
        <v>0</v>
      </c>
      <c r="H182" s="27">
        <f t="shared" si="28"/>
        <v>0</v>
      </c>
      <c r="I182" s="27">
        <f t="shared" si="28"/>
        <v>0</v>
      </c>
      <c r="J182" s="27">
        <f t="shared" si="28"/>
        <v>0</v>
      </c>
      <c r="K182" s="27">
        <f t="shared" si="28"/>
        <v>0</v>
      </c>
      <c r="L182" s="27">
        <f t="shared" si="28"/>
        <v>0</v>
      </c>
      <c r="M182" s="27">
        <f t="shared" si="28"/>
        <v>0</v>
      </c>
    </row>
    <row r="183" spans="1:13" x14ac:dyDescent="0.25">
      <c r="A183" s="19"/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</row>
    <row r="184" spans="1:13" x14ac:dyDescent="0.25">
      <c r="A184" s="17" t="s">
        <v>29</v>
      </c>
      <c r="B184" s="25">
        <f t="shared" ref="B184:M184" si="29">+B114-B44</f>
        <v>0</v>
      </c>
      <c r="C184" s="25">
        <f t="shared" si="29"/>
        <v>0</v>
      </c>
      <c r="D184" s="25">
        <f t="shared" si="29"/>
        <v>0</v>
      </c>
      <c r="E184" s="25">
        <f t="shared" si="29"/>
        <v>0</v>
      </c>
      <c r="F184" s="25">
        <f t="shared" si="29"/>
        <v>0</v>
      </c>
      <c r="G184" s="25">
        <f t="shared" si="29"/>
        <v>-11904.761904761905</v>
      </c>
      <c r="H184" s="25">
        <f t="shared" si="29"/>
        <v>-23809.523809523809</v>
      </c>
      <c r="I184" s="25">
        <f t="shared" si="29"/>
        <v>-35714.28571428571</v>
      </c>
      <c r="J184" s="25">
        <f t="shared" si="29"/>
        <v>-47619.047619047618</v>
      </c>
      <c r="K184" s="25">
        <f t="shared" si="29"/>
        <v>-59523.809523809527</v>
      </c>
      <c r="L184" s="25">
        <f t="shared" si="29"/>
        <v>-71428.571428571435</v>
      </c>
      <c r="M184" s="25">
        <f t="shared" si="29"/>
        <v>-83333.333333333343</v>
      </c>
    </row>
    <row r="185" spans="1:13" x14ac:dyDescent="0.25">
      <c r="A185" s="17"/>
    </row>
    <row r="186" spans="1:13" x14ac:dyDescent="0.25">
      <c r="A186" s="17" t="s">
        <v>30</v>
      </c>
      <c r="B186" s="25">
        <f t="shared" ref="B186:M186" si="30">+B116-B46</f>
        <v>0</v>
      </c>
      <c r="C186" s="25">
        <f t="shared" si="30"/>
        <v>0</v>
      </c>
      <c r="D186" s="25">
        <f t="shared" si="30"/>
        <v>0</v>
      </c>
      <c r="E186" s="25">
        <f t="shared" si="30"/>
        <v>0</v>
      </c>
      <c r="F186" s="25">
        <f t="shared" si="30"/>
        <v>0</v>
      </c>
      <c r="G186" s="25">
        <f t="shared" si="30"/>
        <v>-1</v>
      </c>
      <c r="H186" s="25">
        <f t="shared" si="30"/>
        <v>-1</v>
      </c>
      <c r="I186" s="25">
        <f t="shared" si="30"/>
        <v>-1</v>
      </c>
      <c r="J186" s="25">
        <f t="shared" si="30"/>
        <v>-2</v>
      </c>
      <c r="K186" s="25">
        <f t="shared" si="30"/>
        <v>-2</v>
      </c>
      <c r="L186" s="25">
        <f t="shared" si="30"/>
        <v>-1</v>
      </c>
      <c r="M186" s="25">
        <f t="shared" si="30"/>
        <v>0</v>
      </c>
    </row>
    <row r="187" spans="1:13" x14ac:dyDescent="0.25">
      <c r="A187" s="17"/>
    </row>
    <row r="188" spans="1:13" ht="13.8" thickBot="1" x14ac:dyDescent="0.3">
      <c r="A188" s="4" t="s">
        <v>16</v>
      </c>
      <c r="B188" s="24">
        <f t="shared" ref="B188:M188" si="31">+B182+B184+B186</f>
        <v>0</v>
      </c>
      <c r="C188" s="24">
        <f t="shared" si="31"/>
        <v>0</v>
      </c>
      <c r="D188" s="24">
        <f t="shared" si="31"/>
        <v>0</v>
      </c>
      <c r="E188" s="24">
        <f t="shared" si="31"/>
        <v>0</v>
      </c>
      <c r="F188" s="24">
        <f t="shared" si="31"/>
        <v>0</v>
      </c>
      <c r="G188" s="24">
        <f t="shared" si="31"/>
        <v>-11905.761904761905</v>
      </c>
      <c r="H188" s="24">
        <f t="shared" si="31"/>
        <v>-23810.523809523809</v>
      </c>
      <c r="I188" s="24">
        <f t="shared" si="31"/>
        <v>-35715.28571428571</v>
      </c>
      <c r="J188" s="24">
        <f t="shared" si="31"/>
        <v>-47621.047619047618</v>
      </c>
      <c r="K188" s="24">
        <f t="shared" si="31"/>
        <v>-59525.809523809527</v>
      </c>
      <c r="L188" s="24">
        <f t="shared" si="31"/>
        <v>-71429.571428571435</v>
      </c>
      <c r="M188" s="24">
        <f t="shared" si="31"/>
        <v>-83333.333333333343</v>
      </c>
    </row>
    <row r="189" spans="1:13" x14ac:dyDescent="0.25">
      <c r="A189" s="1"/>
    </row>
    <row r="190" spans="1:13" x14ac:dyDescent="0.25">
      <c r="A190" s="1" t="s">
        <v>11</v>
      </c>
    </row>
    <row r="191" spans="1:13" x14ac:dyDescent="0.25">
      <c r="A191" s="3" t="s">
        <v>0</v>
      </c>
      <c r="B191" s="23">
        <f t="shared" ref="B191:M191" si="32">+B121-B51</f>
        <v>0</v>
      </c>
      <c r="C191" s="23">
        <f t="shared" si="32"/>
        <v>0</v>
      </c>
      <c r="D191" s="23">
        <f t="shared" si="32"/>
        <v>0</v>
      </c>
      <c r="E191" s="23">
        <f t="shared" si="32"/>
        <v>0</v>
      </c>
      <c r="F191" s="23">
        <f t="shared" si="32"/>
        <v>0</v>
      </c>
      <c r="G191" s="23">
        <f t="shared" si="32"/>
        <v>0</v>
      </c>
      <c r="H191" s="23">
        <f t="shared" si="32"/>
        <v>0</v>
      </c>
      <c r="I191" s="23">
        <f t="shared" si="32"/>
        <v>0</v>
      </c>
      <c r="J191" s="23">
        <f t="shared" si="32"/>
        <v>0</v>
      </c>
      <c r="K191" s="23">
        <f t="shared" si="32"/>
        <v>0</v>
      </c>
      <c r="L191" s="23">
        <f t="shared" si="32"/>
        <v>0</v>
      </c>
      <c r="M191" s="23">
        <f t="shared" si="32"/>
        <v>0</v>
      </c>
    </row>
    <row r="192" spans="1:13" x14ac:dyDescent="0.25">
      <c r="A192" s="3" t="s">
        <v>1</v>
      </c>
      <c r="B192" s="23">
        <f t="shared" ref="B192:M192" si="33">+B122-B52</f>
        <v>0</v>
      </c>
      <c r="C192" s="23">
        <f t="shared" si="33"/>
        <v>0</v>
      </c>
      <c r="D192" s="23">
        <f t="shared" si="33"/>
        <v>0</v>
      </c>
      <c r="E192" s="23">
        <f t="shared" si="33"/>
        <v>0</v>
      </c>
      <c r="F192" s="23">
        <f t="shared" si="33"/>
        <v>0</v>
      </c>
      <c r="G192" s="23">
        <f t="shared" si="33"/>
        <v>-14520</v>
      </c>
      <c r="H192" s="23">
        <f t="shared" si="33"/>
        <v>-29040</v>
      </c>
      <c r="I192" s="23">
        <f t="shared" si="33"/>
        <v>-43560</v>
      </c>
      <c r="J192" s="23">
        <f t="shared" si="33"/>
        <v>-58080</v>
      </c>
      <c r="K192" s="23">
        <f t="shared" si="33"/>
        <v>-72600</v>
      </c>
      <c r="L192" s="23">
        <f t="shared" si="33"/>
        <v>-87120</v>
      </c>
      <c r="M192" s="23">
        <f t="shared" si="33"/>
        <v>-101637</v>
      </c>
    </row>
    <row r="193" spans="1:13" x14ac:dyDescent="0.25">
      <c r="A193" s="3" t="s">
        <v>3</v>
      </c>
      <c r="B193" s="23">
        <f t="shared" ref="B193:M193" si="34">+B123-B53</f>
        <v>0</v>
      </c>
      <c r="C193" s="23">
        <f t="shared" si="34"/>
        <v>0</v>
      </c>
      <c r="D193" s="23">
        <f t="shared" si="34"/>
        <v>0</v>
      </c>
      <c r="E193" s="23">
        <f t="shared" si="34"/>
        <v>0</v>
      </c>
      <c r="F193" s="23">
        <f t="shared" si="34"/>
        <v>0</v>
      </c>
      <c r="G193" s="23">
        <f t="shared" si="34"/>
        <v>0</v>
      </c>
      <c r="H193" s="23">
        <f t="shared" si="34"/>
        <v>0</v>
      </c>
      <c r="I193" s="23">
        <f t="shared" si="34"/>
        <v>0</v>
      </c>
      <c r="J193" s="23">
        <f t="shared" si="34"/>
        <v>0</v>
      </c>
      <c r="K193" s="23">
        <f t="shared" si="34"/>
        <v>0</v>
      </c>
      <c r="L193" s="23">
        <f t="shared" si="34"/>
        <v>0</v>
      </c>
      <c r="M193" s="23">
        <f t="shared" si="34"/>
        <v>0</v>
      </c>
    </row>
    <row r="194" spans="1:13" x14ac:dyDescent="0.25">
      <c r="A194" s="3" t="s">
        <v>4</v>
      </c>
      <c r="B194" s="23">
        <f t="shared" ref="B194:M194" si="35">+B124-B54</f>
        <v>0</v>
      </c>
      <c r="C194" s="23">
        <f t="shared" si="35"/>
        <v>0</v>
      </c>
      <c r="D194" s="23">
        <f t="shared" si="35"/>
        <v>0</v>
      </c>
      <c r="E194" s="23">
        <f t="shared" si="35"/>
        <v>0</v>
      </c>
      <c r="F194" s="23">
        <f t="shared" si="35"/>
        <v>0</v>
      </c>
      <c r="G194" s="23">
        <f t="shared" si="35"/>
        <v>0</v>
      </c>
      <c r="H194" s="23">
        <f t="shared" si="35"/>
        <v>0</v>
      </c>
      <c r="I194" s="23">
        <f t="shared" si="35"/>
        <v>0</v>
      </c>
      <c r="J194" s="23">
        <f t="shared" si="35"/>
        <v>0</v>
      </c>
      <c r="K194" s="23">
        <f t="shared" si="35"/>
        <v>0</v>
      </c>
      <c r="L194" s="23">
        <f t="shared" si="35"/>
        <v>0</v>
      </c>
      <c r="M194" s="23">
        <f t="shared" si="35"/>
        <v>0</v>
      </c>
    </row>
    <row r="195" spans="1:13" x14ac:dyDescent="0.25">
      <c r="A195" s="3" t="s">
        <v>5</v>
      </c>
      <c r="B195" s="23">
        <f t="shared" ref="B195:M195" si="36">+B125-B55</f>
        <v>0</v>
      </c>
      <c r="C195" s="23">
        <f t="shared" si="36"/>
        <v>0</v>
      </c>
      <c r="D195" s="23">
        <f t="shared" si="36"/>
        <v>0</v>
      </c>
      <c r="E195" s="23">
        <f t="shared" si="36"/>
        <v>0</v>
      </c>
      <c r="F195" s="23">
        <f t="shared" si="36"/>
        <v>0</v>
      </c>
      <c r="G195" s="23">
        <f t="shared" si="36"/>
        <v>0</v>
      </c>
      <c r="H195" s="23">
        <f t="shared" si="36"/>
        <v>0</v>
      </c>
      <c r="I195" s="23">
        <f t="shared" si="36"/>
        <v>0</v>
      </c>
      <c r="J195" s="23">
        <f t="shared" si="36"/>
        <v>0</v>
      </c>
      <c r="K195" s="23">
        <f t="shared" si="36"/>
        <v>0</v>
      </c>
      <c r="L195" s="23">
        <f t="shared" si="36"/>
        <v>0</v>
      </c>
      <c r="M195" s="23">
        <f t="shared" si="36"/>
        <v>0</v>
      </c>
    </row>
    <row r="196" spans="1:13" x14ac:dyDescent="0.25">
      <c r="A196" s="3" t="s">
        <v>14</v>
      </c>
      <c r="B196" s="23">
        <f t="shared" ref="B196:M196" si="37">+B126-B56</f>
        <v>0</v>
      </c>
      <c r="C196" s="23">
        <f t="shared" si="37"/>
        <v>0</v>
      </c>
      <c r="D196" s="23">
        <f t="shared" si="37"/>
        <v>0</v>
      </c>
      <c r="E196" s="23">
        <f t="shared" si="37"/>
        <v>0</v>
      </c>
      <c r="F196" s="23">
        <f t="shared" si="37"/>
        <v>0</v>
      </c>
      <c r="G196" s="23">
        <f t="shared" si="37"/>
        <v>0</v>
      </c>
      <c r="H196" s="23">
        <f t="shared" si="37"/>
        <v>0</v>
      </c>
      <c r="I196" s="23">
        <f t="shared" si="37"/>
        <v>0</v>
      </c>
      <c r="J196" s="23">
        <f t="shared" si="37"/>
        <v>0</v>
      </c>
      <c r="K196" s="23">
        <f t="shared" si="37"/>
        <v>0</v>
      </c>
      <c r="L196" s="23">
        <f t="shared" si="37"/>
        <v>0</v>
      </c>
      <c r="M196" s="23">
        <f t="shared" si="37"/>
        <v>0</v>
      </c>
    </row>
    <row r="197" spans="1:13" x14ac:dyDescent="0.25">
      <c r="A197" s="3"/>
      <c r="B197" s="23">
        <f t="shared" ref="B197:M197" si="38">+B127-B57</f>
        <v>0</v>
      </c>
      <c r="C197" s="23">
        <f t="shared" si="38"/>
        <v>0</v>
      </c>
      <c r="D197" s="23">
        <f t="shared" si="38"/>
        <v>0</v>
      </c>
      <c r="E197" s="23">
        <f t="shared" si="38"/>
        <v>0</v>
      </c>
      <c r="F197" s="23">
        <f t="shared" si="38"/>
        <v>0</v>
      </c>
      <c r="G197" s="23">
        <f t="shared" si="38"/>
        <v>0</v>
      </c>
      <c r="H197" s="23">
        <f t="shared" si="38"/>
        <v>0</v>
      </c>
      <c r="I197" s="23">
        <f t="shared" si="38"/>
        <v>0</v>
      </c>
      <c r="J197" s="23">
        <f t="shared" si="38"/>
        <v>0</v>
      </c>
      <c r="K197" s="23">
        <f t="shared" si="38"/>
        <v>0</v>
      </c>
      <c r="L197" s="23">
        <f t="shared" si="38"/>
        <v>0</v>
      </c>
      <c r="M197" s="23">
        <f t="shared" si="38"/>
        <v>0</v>
      </c>
    </row>
    <row r="198" spans="1:13" ht="13.8" thickBot="1" x14ac:dyDescent="0.3">
      <c r="A198" s="4" t="s">
        <v>15</v>
      </c>
      <c r="B198" s="28">
        <f t="shared" ref="B198:M198" si="39">SUM(B190:B197)</f>
        <v>0</v>
      </c>
      <c r="C198" s="28">
        <f t="shared" si="39"/>
        <v>0</v>
      </c>
      <c r="D198" s="28">
        <f t="shared" si="39"/>
        <v>0</v>
      </c>
      <c r="E198" s="28">
        <f t="shared" si="39"/>
        <v>0</v>
      </c>
      <c r="F198" s="28">
        <f t="shared" si="39"/>
        <v>0</v>
      </c>
      <c r="G198" s="28">
        <f t="shared" si="39"/>
        <v>-14520</v>
      </c>
      <c r="H198" s="28">
        <f t="shared" si="39"/>
        <v>-29040</v>
      </c>
      <c r="I198" s="28">
        <f t="shared" si="39"/>
        <v>-43560</v>
      </c>
      <c r="J198" s="28">
        <f t="shared" si="39"/>
        <v>-58080</v>
      </c>
      <c r="K198" s="28">
        <f t="shared" si="39"/>
        <v>-72600</v>
      </c>
      <c r="L198" s="28">
        <f t="shared" si="39"/>
        <v>-87120</v>
      </c>
      <c r="M198" s="28">
        <f t="shared" si="39"/>
        <v>-101637</v>
      </c>
    </row>
    <row r="199" spans="1:13" x14ac:dyDescent="0.25">
      <c r="A199" s="3"/>
    </row>
    <row r="200" spans="1:13" x14ac:dyDescent="0.25">
      <c r="A200" s="1" t="s">
        <v>12</v>
      </c>
    </row>
    <row r="201" spans="1:13" x14ac:dyDescent="0.25">
      <c r="A201" s="3" t="s">
        <v>6</v>
      </c>
      <c r="B201" s="23">
        <f t="shared" ref="B201:M201" si="40">+B131-B61</f>
        <v>0</v>
      </c>
      <c r="C201" s="23">
        <f t="shared" si="40"/>
        <v>0</v>
      </c>
      <c r="D201" s="23">
        <f t="shared" si="40"/>
        <v>0</v>
      </c>
      <c r="E201" s="23">
        <f t="shared" si="40"/>
        <v>0</v>
      </c>
      <c r="F201" s="23">
        <f t="shared" si="40"/>
        <v>0</v>
      </c>
      <c r="G201" s="23">
        <f t="shared" si="40"/>
        <v>0</v>
      </c>
      <c r="H201" s="23">
        <f t="shared" si="40"/>
        <v>0</v>
      </c>
      <c r="I201" s="23">
        <f t="shared" si="40"/>
        <v>0</v>
      </c>
      <c r="J201" s="23">
        <f t="shared" si="40"/>
        <v>0</v>
      </c>
      <c r="K201" s="23">
        <f t="shared" si="40"/>
        <v>0</v>
      </c>
      <c r="L201" s="23">
        <f t="shared" si="40"/>
        <v>0</v>
      </c>
      <c r="M201" s="23">
        <f t="shared" si="40"/>
        <v>0</v>
      </c>
    </row>
    <row r="202" spans="1:13" x14ac:dyDescent="0.25">
      <c r="A202" s="3" t="s">
        <v>7</v>
      </c>
      <c r="B202" s="23">
        <f t="shared" ref="B202:M202" si="41">+B132-B62</f>
        <v>0</v>
      </c>
      <c r="C202" s="23">
        <f t="shared" si="41"/>
        <v>0</v>
      </c>
      <c r="D202" s="23">
        <f t="shared" si="41"/>
        <v>0</v>
      </c>
      <c r="E202" s="23">
        <f t="shared" si="41"/>
        <v>0</v>
      </c>
      <c r="F202" s="23">
        <f t="shared" si="41"/>
        <v>0</v>
      </c>
      <c r="G202" s="23">
        <f t="shared" si="41"/>
        <v>-140503</v>
      </c>
      <c r="H202" s="23">
        <f t="shared" si="41"/>
        <v>-293304</v>
      </c>
      <c r="I202" s="23">
        <f t="shared" si="41"/>
        <v>-379554</v>
      </c>
      <c r="J202" s="23">
        <f t="shared" si="41"/>
        <v>-360728</v>
      </c>
      <c r="K202" s="23">
        <f t="shared" si="41"/>
        <v>-412307</v>
      </c>
      <c r="L202" s="23">
        <f t="shared" si="41"/>
        <v>-465525</v>
      </c>
      <c r="M202" s="23">
        <f t="shared" si="41"/>
        <v>-520588</v>
      </c>
    </row>
    <row r="203" spans="1:13" x14ac:dyDescent="0.25">
      <c r="A203" s="3" t="s">
        <v>8</v>
      </c>
      <c r="B203" s="23">
        <f t="shared" ref="B203:M203" si="42">+B133-B63</f>
        <v>0</v>
      </c>
      <c r="C203" s="23">
        <f t="shared" si="42"/>
        <v>0</v>
      </c>
      <c r="D203" s="23">
        <f t="shared" si="42"/>
        <v>0</v>
      </c>
      <c r="E203" s="23">
        <f t="shared" si="42"/>
        <v>0</v>
      </c>
      <c r="F203" s="23">
        <f t="shared" si="42"/>
        <v>0</v>
      </c>
      <c r="G203" s="23">
        <f t="shared" si="42"/>
        <v>0</v>
      </c>
      <c r="H203" s="23">
        <f t="shared" si="42"/>
        <v>-46265.666666666686</v>
      </c>
      <c r="I203" s="23">
        <f t="shared" si="42"/>
        <v>-92531.333333333372</v>
      </c>
      <c r="J203" s="23">
        <f t="shared" si="42"/>
        <v>-138797</v>
      </c>
      <c r="K203" s="23">
        <f t="shared" si="42"/>
        <v>-185062.66666666674</v>
      </c>
      <c r="L203" s="23">
        <f t="shared" si="42"/>
        <v>-231328.33333333349</v>
      </c>
      <c r="M203" s="23">
        <f t="shared" si="42"/>
        <v>-277594</v>
      </c>
    </row>
    <row r="204" spans="1:13" x14ac:dyDescent="0.25">
      <c r="A204" s="3"/>
    </row>
    <row r="205" spans="1:13" ht="13.8" thickBot="1" x14ac:dyDescent="0.3">
      <c r="A205" s="4" t="s">
        <v>17</v>
      </c>
      <c r="B205" s="28">
        <f t="shared" ref="B205:M205" si="43">SUM(B200:B204)</f>
        <v>0</v>
      </c>
      <c r="C205" s="28">
        <f t="shared" si="43"/>
        <v>0</v>
      </c>
      <c r="D205" s="28">
        <f t="shared" si="43"/>
        <v>0</v>
      </c>
      <c r="E205" s="28">
        <f t="shared" si="43"/>
        <v>0</v>
      </c>
      <c r="F205" s="28">
        <f t="shared" si="43"/>
        <v>0</v>
      </c>
      <c r="G205" s="28">
        <f t="shared" si="43"/>
        <v>-140503</v>
      </c>
      <c r="H205" s="28">
        <f t="shared" si="43"/>
        <v>-339569.66666666669</v>
      </c>
      <c r="I205" s="28">
        <f t="shared" si="43"/>
        <v>-472085.33333333337</v>
      </c>
      <c r="J205" s="28">
        <f t="shared" si="43"/>
        <v>-499525</v>
      </c>
      <c r="K205" s="28">
        <f t="shared" si="43"/>
        <v>-597369.66666666674</v>
      </c>
      <c r="L205" s="28">
        <f t="shared" si="43"/>
        <v>-696853.33333333349</v>
      </c>
      <c r="M205" s="28">
        <f t="shared" si="43"/>
        <v>-798182</v>
      </c>
    </row>
    <row r="207" spans="1:13" ht="13.8" thickBot="1" x14ac:dyDescent="0.3">
      <c r="A207" s="1" t="s">
        <v>13</v>
      </c>
      <c r="B207" s="29">
        <f t="shared" ref="B207:M207" si="44">+B150+B188+B198+B205</f>
        <v>170256</v>
      </c>
      <c r="C207" s="29">
        <f t="shared" si="44"/>
        <v>268141.18</v>
      </c>
      <c r="D207" s="29">
        <f t="shared" si="44"/>
        <v>339987.18</v>
      </c>
      <c r="E207" s="29">
        <f t="shared" si="44"/>
        <v>347772.11</v>
      </c>
      <c r="F207" s="29">
        <f t="shared" si="44"/>
        <v>281268.11</v>
      </c>
      <c r="G207" s="29">
        <f t="shared" si="44"/>
        <v>-166928.76190476189</v>
      </c>
      <c r="H207" s="29">
        <f t="shared" si="44"/>
        <v>-392420.19047619047</v>
      </c>
      <c r="I207" s="29">
        <f t="shared" si="44"/>
        <v>-551360.61904761905</v>
      </c>
      <c r="J207" s="29">
        <f t="shared" si="44"/>
        <v>-605226.04761904757</v>
      </c>
      <c r="K207" s="29">
        <f t="shared" si="44"/>
        <v>-729495.47619047621</v>
      </c>
      <c r="L207" s="29">
        <f t="shared" si="44"/>
        <v>-855402.90476190485</v>
      </c>
      <c r="M207" s="29">
        <f t="shared" si="44"/>
        <v>-983152.33333333337</v>
      </c>
    </row>
    <row r="208" spans="1:13" ht="13.8" thickTop="1" x14ac:dyDescent="0.25"/>
  </sheetData>
  <mergeCells count="12">
    <mergeCell ref="A1:M1"/>
    <mergeCell ref="A2:M2"/>
    <mergeCell ref="A4:M4"/>
    <mergeCell ref="A72:M72"/>
    <mergeCell ref="A141:M141"/>
    <mergeCell ref="A142:M142"/>
    <mergeCell ref="A143:M143"/>
    <mergeCell ref="A144:M144"/>
    <mergeCell ref="A74:M74"/>
    <mergeCell ref="A3:M3"/>
    <mergeCell ref="A73:M73"/>
    <mergeCell ref="A71:M71"/>
  </mergeCells>
  <printOptions horizontalCentered="1"/>
  <pageMargins left="0.25" right="0.25" top="0.5" bottom="0.5" header="0.5" footer="0.5"/>
  <pageSetup scale="55" fitToHeight="0" orientation="landscape" r:id="rId1"/>
  <headerFooter alignWithMargins="0"/>
  <rowBreaks count="2" manualBreakCount="2">
    <brk id="70" max="16383" man="1"/>
    <brk id="140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R69"/>
  <sheetViews>
    <sheetView zoomScale="75" zoomScaleNormal="100" workbookViewId="0">
      <pane xSplit="1" ySplit="9" topLeftCell="B45" activePane="bottomRight" state="frozen"/>
      <selection activeCell="B7" sqref="B7:D7"/>
      <selection pane="topRight" activeCell="B7" sqref="B7:D7"/>
      <selection pane="bottomLeft" activeCell="B7" sqref="B7:D7"/>
      <selection pane="bottomRight" activeCell="J63" sqref="J63"/>
    </sheetView>
  </sheetViews>
  <sheetFormatPr defaultRowHeight="13.2" x14ac:dyDescent="0.25"/>
  <cols>
    <col min="1" max="1" width="41.109375" customWidth="1"/>
    <col min="2" max="4" width="10.6640625" style="23" customWidth="1"/>
    <col min="5" max="5" width="2.6640625" style="23" customWidth="1"/>
    <col min="6" max="8" width="10.6640625" style="23" customWidth="1"/>
    <col min="9" max="9" width="2.6640625" style="23" customWidth="1"/>
    <col min="10" max="10" width="13.109375" style="23" customWidth="1"/>
    <col min="11" max="11" width="12.44140625" style="23" customWidth="1"/>
    <col min="12" max="12" width="10.6640625" style="23" customWidth="1"/>
    <col min="13" max="13" width="2.6640625" style="23" customWidth="1"/>
    <col min="14" max="14" width="72.109375" style="23" customWidth="1"/>
    <col min="15" max="70" width="8.88671875" style="23" customWidth="1"/>
  </cols>
  <sheetData>
    <row r="1" spans="1:70" s="2" customFormat="1" ht="15.6" x14ac:dyDescent="0.3">
      <c r="A1" s="41" t="str">
        <f>+'Gl MO'!A1:V1</f>
        <v>GENCO - Gleason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</row>
    <row r="2" spans="1:70" s="2" customFormat="1" ht="15.6" x14ac:dyDescent="0.3">
      <c r="A2" s="41" t="str">
        <f>+'Gl MO'!A2:V2</f>
        <v>Expense Analysis Summary</v>
      </c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</row>
    <row r="3" spans="1:70" s="2" customFormat="1" ht="15.6" x14ac:dyDescent="0.3">
      <c r="A3" s="42" t="s">
        <v>34</v>
      </c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</row>
    <row r="4" spans="1:70" s="2" customFormat="1" ht="15.6" x14ac:dyDescent="0.3">
      <c r="A4" s="43">
        <f>+'Gl MO'!A4:V4</f>
        <v>36616</v>
      </c>
      <c r="B4" s="43"/>
      <c r="C4" s="43"/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</row>
    <row r="5" spans="1:70" s="2" customFormat="1" ht="15.6" x14ac:dyDescent="0.3">
      <c r="A5" s="14" t="str">
        <f ca="1">CELL("filename")</f>
        <v>H:\Genco\Valuation\06-19-00\[00 O&amp;M analysis - 0003.xls]Consol Summary</v>
      </c>
      <c r="B5" s="13"/>
      <c r="C5" s="13"/>
      <c r="D5" s="13"/>
      <c r="E5" s="13"/>
      <c r="F5" s="13"/>
      <c r="G5" s="13"/>
      <c r="H5" s="13"/>
      <c r="I5" s="13"/>
      <c r="J5"/>
      <c r="K5"/>
      <c r="L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</row>
    <row r="6" spans="1:70" s="2" customFormat="1" ht="15.6" x14ac:dyDescent="0.3">
      <c r="A6" s="15">
        <f ca="1">NOW()</f>
        <v>36697.489127083332</v>
      </c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</row>
    <row r="7" spans="1:70" s="2" customFormat="1" ht="15.6" x14ac:dyDescent="0.3">
      <c r="A7" s="15"/>
      <c r="B7" s="44" t="s">
        <v>31</v>
      </c>
      <c r="C7" s="44"/>
      <c r="D7" s="44"/>
      <c r="E7" s="13"/>
      <c r="F7" s="44" t="s">
        <v>32</v>
      </c>
      <c r="G7" s="44"/>
      <c r="H7" s="44"/>
      <c r="I7" s="34"/>
      <c r="J7" s="44" t="s">
        <v>35</v>
      </c>
      <c r="K7" s="44"/>
      <c r="L7" s="44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</row>
    <row r="8" spans="1:70" x14ac:dyDescent="0.25">
      <c r="B8" s="16" t="s">
        <v>23</v>
      </c>
      <c r="C8" s="16" t="s">
        <v>25</v>
      </c>
      <c r="D8" s="16" t="s">
        <v>27</v>
      </c>
      <c r="F8" s="16" t="s">
        <v>24</v>
      </c>
      <c r="G8" s="16" t="s">
        <v>25</v>
      </c>
      <c r="H8" s="16" t="s">
        <v>27</v>
      </c>
      <c r="I8" s="16"/>
      <c r="J8" s="16" t="s">
        <v>24</v>
      </c>
      <c r="K8" s="16" t="s">
        <v>25</v>
      </c>
      <c r="L8" s="16" t="s">
        <v>27</v>
      </c>
    </row>
    <row r="9" spans="1:70" s="10" customFormat="1" x14ac:dyDescent="0.25">
      <c r="B9" s="11">
        <f>+A4</f>
        <v>36616</v>
      </c>
      <c r="C9" s="11">
        <f>+A4</f>
        <v>36616</v>
      </c>
      <c r="D9" s="11">
        <f>+B9</f>
        <v>36616</v>
      </c>
      <c r="E9" s="12"/>
      <c r="F9" s="11">
        <f>+A4</f>
        <v>36616</v>
      </c>
      <c r="G9" s="11">
        <f>+A4</f>
        <v>36616</v>
      </c>
      <c r="H9" s="11">
        <f>+F9</f>
        <v>36616</v>
      </c>
      <c r="I9" s="11"/>
      <c r="J9" s="38" t="s">
        <v>96</v>
      </c>
      <c r="K9" s="38" t="s">
        <v>96</v>
      </c>
      <c r="L9" s="38" t="s">
        <v>96</v>
      </c>
      <c r="M9" s="12"/>
      <c r="N9" s="11" t="s">
        <v>33</v>
      </c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</row>
    <row r="10" spans="1:70" x14ac:dyDescent="0.25">
      <c r="B10" s="7"/>
      <c r="C10" s="7"/>
      <c r="D10" s="7"/>
      <c r="H10" s="7"/>
      <c r="I10" s="7"/>
    </row>
    <row r="11" spans="1:70" ht="13.8" thickBot="1" x14ac:dyDescent="0.3">
      <c r="A11" s="1" t="s">
        <v>9</v>
      </c>
      <c r="B11" s="9">
        <f>55613+37000</f>
        <v>92613</v>
      </c>
      <c r="C11" s="9">
        <f>452133-283709+30833+100</f>
        <v>199357</v>
      </c>
      <c r="D11" s="9">
        <f>+C11-B11</f>
        <v>106744</v>
      </c>
      <c r="F11" s="24">
        <v>185481.55</v>
      </c>
      <c r="G11" s="9">
        <v>545606</v>
      </c>
      <c r="H11" s="9">
        <f>+G11-F11</f>
        <v>360124.45</v>
      </c>
      <c r="I11" s="7"/>
      <c r="J11" s="9">
        <v>845041</v>
      </c>
      <c r="K11" s="9">
        <f>+'Gl MO'!O80</f>
        <v>845041</v>
      </c>
      <c r="L11" s="9">
        <f>+K11-J11</f>
        <v>0</v>
      </c>
      <c r="N11" s="33" t="s">
        <v>70</v>
      </c>
    </row>
    <row r="12" spans="1:70" x14ac:dyDescent="0.25">
      <c r="B12" s="7"/>
      <c r="C12" s="7"/>
      <c r="D12" s="7"/>
      <c r="G12" s="7"/>
      <c r="H12" s="7"/>
      <c r="J12" s="7"/>
      <c r="K12" s="7"/>
      <c r="L12" s="7"/>
    </row>
    <row r="13" spans="1:70" x14ac:dyDescent="0.25">
      <c r="A13" s="1" t="s">
        <v>10</v>
      </c>
      <c r="B13" s="7"/>
      <c r="C13" s="7"/>
      <c r="D13" s="7"/>
      <c r="G13" s="7"/>
      <c r="H13" s="7"/>
      <c r="J13" s="7"/>
      <c r="K13" s="7"/>
      <c r="L13" s="7"/>
    </row>
    <row r="14" spans="1:70" x14ac:dyDescent="0.25">
      <c r="A14" s="17" t="s">
        <v>55</v>
      </c>
      <c r="B14" s="7"/>
      <c r="C14" s="7"/>
      <c r="D14" s="7"/>
      <c r="G14" s="7"/>
      <c r="H14" s="7"/>
      <c r="J14" s="7"/>
      <c r="K14" s="7"/>
      <c r="L14" s="7"/>
    </row>
    <row r="15" spans="1:70" x14ac:dyDescent="0.25">
      <c r="A15" s="18" t="s">
        <v>80</v>
      </c>
      <c r="B15" s="7">
        <v>0</v>
      </c>
      <c r="C15" s="7">
        <f>'Gl MO'!D84</f>
        <v>0</v>
      </c>
      <c r="D15" s="7">
        <f t="shared" ref="D15:D27" si="0">+C15-B15</f>
        <v>0</v>
      </c>
      <c r="F15" s="23">
        <v>0</v>
      </c>
      <c r="G15" s="7">
        <v>0</v>
      </c>
      <c r="H15" s="7">
        <f t="shared" ref="H15:H40" si="1">+G15-F15</f>
        <v>0</v>
      </c>
      <c r="J15" s="7">
        <v>0</v>
      </c>
      <c r="K15" s="7">
        <f>+'Gl MO'!O84</f>
        <v>0</v>
      </c>
      <c r="L15" s="7">
        <f t="shared" ref="L15:L40" si="2">+K15-J15</f>
        <v>0</v>
      </c>
    </row>
    <row r="16" spans="1:70" x14ac:dyDescent="0.25">
      <c r="A16" s="18" t="s">
        <v>81</v>
      </c>
      <c r="B16" s="7">
        <v>0</v>
      </c>
      <c r="C16" s="7">
        <f>'Gl MO'!D85</f>
        <v>0</v>
      </c>
      <c r="D16" s="7">
        <f t="shared" si="0"/>
        <v>0</v>
      </c>
      <c r="F16" s="23">
        <v>0</v>
      </c>
      <c r="G16" s="7">
        <v>0</v>
      </c>
      <c r="H16" s="7">
        <f t="shared" si="1"/>
        <v>0</v>
      </c>
      <c r="J16" s="7">
        <v>0</v>
      </c>
      <c r="K16" s="7">
        <f>+'Gl MO'!O85</f>
        <v>0</v>
      </c>
      <c r="L16" s="7">
        <f t="shared" si="2"/>
        <v>0</v>
      </c>
    </row>
    <row r="17" spans="1:12" x14ac:dyDescent="0.25">
      <c r="A17" s="18" t="s">
        <v>82</v>
      </c>
      <c r="B17" s="7">
        <v>0</v>
      </c>
      <c r="C17" s="7">
        <f>'Gl MO'!D86</f>
        <v>0</v>
      </c>
      <c r="D17" s="7">
        <f t="shared" si="0"/>
        <v>0</v>
      </c>
      <c r="F17" s="23">
        <v>0</v>
      </c>
      <c r="G17" s="7">
        <v>0</v>
      </c>
      <c r="H17" s="7">
        <f t="shared" si="1"/>
        <v>0</v>
      </c>
      <c r="J17" s="7">
        <v>0</v>
      </c>
      <c r="K17" s="7">
        <f>+'Gl MO'!O86</f>
        <v>0</v>
      </c>
      <c r="L17" s="7">
        <f t="shared" si="2"/>
        <v>0</v>
      </c>
    </row>
    <row r="18" spans="1:12" x14ac:dyDescent="0.25">
      <c r="A18" s="18" t="s">
        <v>83</v>
      </c>
      <c r="B18" s="7">
        <v>0</v>
      </c>
      <c r="C18" s="7">
        <f>'Gl MO'!D87</f>
        <v>0</v>
      </c>
      <c r="D18" s="7">
        <f t="shared" si="0"/>
        <v>0</v>
      </c>
      <c r="F18" s="23">
        <v>0</v>
      </c>
      <c r="G18" s="7">
        <v>0</v>
      </c>
      <c r="H18" s="7">
        <f t="shared" si="1"/>
        <v>0</v>
      </c>
      <c r="J18" s="7">
        <v>0</v>
      </c>
      <c r="K18" s="7">
        <f>+'Gl MO'!O87</f>
        <v>0</v>
      </c>
      <c r="L18" s="7">
        <f t="shared" si="2"/>
        <v>0</v>
      </c>
    </row>
    <row r="19" spans="1:12" x14ac:dyDescent="0.25">
      <c r="A19" s="18" t="s">
        <v>84</v>
      </c>
      <c r="B19" s="7">
        <v>0</v>
      </c>
      <c r="C19" s="7">
        <f>'Gl MO'!D88</f>
        <v>0</v>
      </c>
      <c r="D19" s="7">
        <f t="shared" si="0"/>
        <v>0</v>
      </c>
      <c r="F19" s="23">
        <v>0</v>
      </c>
      <c r="G19" s="7">
        <v>0</v>
      </c>
      <c r="H19" s="7">
        <f t="shared" si="1"/>
        <v>0</v>
      </c>
      <c r="J19" s="7">
        <v>0</v>
      </c>
      <c r="K19" s="7">
        <f>+'Gl MO'!O88</f>
        <v>0</v>
      </c>
      <c r="L19" s="7">
        <f t="shared" si="2"/>
        <v>0</v>
      </c>
    </row>
    <row r="20" spans="1:12" x14ac:dyDescent="0.25">
      <c r="A20" s="18" t="s">
        <v>85</v>
      </c>
      <c r="B20" s="7">
        <v>0</v>
      </c>
      <c r="C20" s="7">
        <f>'Gl MO'!D89</f>
        <v>0</v>
      </c>
      <c r="D20" s="7">
        <f t="shared" si="0"/>
        <v>0</v>
      </c>
      <c r="F20" s="23">
        <v>0</v>
      </c>
      <c r="G20" s="7">
        <v>0</v>
      </c>
      <c r="H20" s="7">
        <f t="shared" si="1"/>
        <v>0</v>
      </c>
      <c r="J20" s="7">
        <v>0</v>
      </c>
      <c r="K20" s="7">
        <f>+'Gl MO'!O89</f>
        <v>0</v>
      </c>
      <c r="L20" s="7">
        <f t="shared" si="2"/>
        <v>0</v>
      </c>
    </row>
    <row r="21" spans="1:12" x14ac:dyDescent="0.25">
      <c r="A21" s="18" t="s">
        <v>44</v>
      </c>
      <c r="B21" s="7">
        <v>0</v>
      </c>
      <c r="C21" s="7">
        <f>'Gl MO'!D90</f>
        <v>0</v>
      </c>
      <c r="D21" s="7">
        <f t="shared" si="0"/>
        <v>0</v>
      </c>
      <c r="F21" s="23">
        <v>0</v>
      </c>
      <c r="G21" s="7">
        <v>0</v>
      </c>
      <c r="H21" s="7">
        <f t="shared" si="1"/>
        <v>0</v>
      </c>
      <c r="J21" s="7">
        <v>19723</v>
      </c>
      <c r="K21" s="7">
        <f>+'Gl MO'!O90</f>
        <v>19723</v>
      </c>
      <c r="L21" s="7">
        <f t="shared" si="2"/>
        <v>0</v>
      </c>
    </row>
    <row r="22" spans="1:12" x14ac:dyDescent="0.25">
      <c r="A22" s="18" t="s">
        <v>86</v>
      </c>
      <c r="B22" s="7">
        <v>0</v>
      </c>
      <c r="C22" s="7">
        <f>'Gl MO'!D91</f>
        <v>0</v>
      </c>
      <c r="D22" s="7">
        <f t="shared" si="0"/>
        <v>0</v>
      </c>
      <c r="F22" s="23">
        <v>0</v>
      </c>
      <c r="G22" s="7">
        <v>0</v>
      </c>
      <c r="H22" s="7">
        <f t="shared" si="1"/>
        <v>0</v>
      </c>
      <c r="J22" s="7">
        <v>0</v>
      </c>
      <c r="K22" s="7">
        <f>+'Gl MO'!O91</f>
        <v>0</v>
      </c>
      <c r="L22" s="7">
        <f t="shared" si="2"/>
        <v>0</v>
      </c>
    </row>
    <row r="23" spans="1:12" x14ac:dyDescent="0.25">
      <c r="A23" s="18" t="s">
        <v>87</v>
      </c>
      <c r="B23" s="7">
        <v>0</v>
      </c>
      <c r="C23" s="7">
        <f>'Gl MO'!D92</f>
        <v>0</v>
      </c>
      <c r="D23" s="7">
        <f t="shared" si="0"/>
        <v>0</v>
      </c>
      <c r="F23" s="23">
        <v>0</v>
      </c>
      <c r="G23" s="7">
        <v>0</v>
      </c>
      <c r="H23" s="7">
        <f t="shared" si="1"/>
        <v>0</v>
      </c>
      <c r="J23" s="7">
        <v>0</v>
      </c>
      <c r="K23" s="7">
        <f>+'Gl MO'!O92</f>
        <v>0</v>
      </c>
      <c r="L23" s="7">
        <f t="shared" si="2"/>
        <v>0</v>
      </c>
    </row>
    <row r="24" spans="1:12" x14ac:dyDescent="0.25">
      <c r="A24" s="18" t="s">
        <v>45</v>
      </c>
      <c r="B24" s="7">
        <v>0</v>
      </c>
      <c r="C24" s="7">
        <f>'Gl MO'!D93</f>
        <v>0</v>
      </c>
      <c r="D24" s="7">
        <f t="shared" si="0"/>
        <v>0</v>
      </c>
      <c r="F24" s="23">
        <v>0</v>
      </c>
      <c r="G24" s="7">
        <v>0</v>
      </c>
      <c r="H24" s="7">
        <f t="shared" si="1"/>
        <v>0</v>
      </c>
      <c r="J24" s="7">
        <v>79695</v>
      </c>
      <c r="K24" s="7">
        <f>+'Gl MO'!O93</f>
        <v>79695</v>
      </c>
      <c r="L24" s="7">
        <f t="shared" si="2"/>
        <v>0</v>
      </c>
    </row>
    <row r="25" spans="1:12" x14ac:dyDescent="0.25">
      <c r="A25" s="18" t="s">
        <v>88</v>
      </c>
      <c r="B25" s="7">
        <v>0</v>
      </c>
      <c r="C25" s="7">
        <f>'Gl MO'!D94</f>
        <v>0</v>
      </c>
      <c r="D25" s="7">
        <f t="shared" si="0"/>
        <v>0</v>
      </c>
      <c r="F25" s="23">
        <v>0</v>
      </c>
      <c r="G25" s="7">
        <v>0</v>
      </c>
      <c r="H25" s="7">
        <f t="shared" si="1"/>
        <v>0</v>
      </c>
      <c r="J25" s="7">
        <v>0</v>
      </c>
      <c r="K25" s="7">
        <f>+'Gl MO'!O94</f>
        <v>0</v>
      </c>
      <c r="L25" s="7">
        <f t="shared" si="2"/>
        <v>0</v>
      </c>
    </row>
    <row r="26" spans="1:12" x14ac:dyDescent="0.25">
      <c r="A26" s="18" t="s">
        <v>89</v>
      </c>
      <c r="B26" s="7">
        <v>0</v>
      </c>
      <c r="C26" s="7">
        <f>'Gl MO'!D95</f>
        <v>0</v>
      </c>
      <c r="D26" s="7">
        <f t="shared" si="0"/>
        <v>0</v>
      </c>
      <c r="F26" s="23">
        <v>0</v>
      </c>
      <c r="G26" s="7">
        <v>0</v>
      </c>
      <c r="H26" s="7">
        <f t="shared" si="1"/>
        <v>0</v>
      </c>
      <c r="J26" s="7">
        <v>0</v>
      </c>
      <c r="K26" s="7">
        <f>+'Gl MO'!O95</f>
        <v>0</v>
      </c>
      <c r="L26" s="7">
        <f t="shared" si="2"/>
        <v>0</v>
      </c>
    </row>
    <row r="27" spans="1:12" x14ac:dyDescent="0.25">
      <c r="A27" s="18" t="s">
        <v>90</v>
      </c>
      <c r="B27" s="7">
        <v>0</v>
      </c>
      <c r="C27" s="7">
        <f>'Gl MO'!D96</f>
        <v>0</v>
      </c>
      <c r="D27" s="7">
        <f t="shared" si="0"/>
        <v>0</v>
      </c>
      <c r="F27" s="23">
        <v>0</v>
      </c>
      <c r="G27" s="7">
        <v>0</v>
      </c>
      <c r="H27" s="7">
        <f t="shared" si="1"/>
        <v>0</v>
      </c>
      <c r="J27" s="7">
        <v>0</v>
      </c>
      <c r="K27" s="7">
        <f>+'Gl MO'!O96</f>
        <v>0</v>
      </c>
      <c r="L27" s="7">
        <f t="shared" si="2"/>
        <v>0</v>
      </c>
    </row>
    <row r="28" spans="1:12" x14ac:dyDescent="0.25">
      <c r="A28" s="18" t="s">
        <v>46</v>
      </c>
      <c r="B28" s="7">
        <v>0</v>
      </c>
      <c r="C28" s="7">
        <f>'Gl MO'!D97</f>
        <v>0</v>
      </c>
      <c r="D28" s="7">
        <f t="shared" ref="D28:D43" si="3">+C28-B28</f>
        <v>0</v>
      </c>
      <c r="F28" s="23">
        <v>0</v>
      </c>
      <c r="G28" s="7">
        <v>0</v>
      </c>
      <c r="H28" s="7">
        <f t="shared" si="1"/>
        <v>0</v>
      </c>
      <c r="J28" s="7">
        <v>2246</v>
      </c>
      <c r="K28" s="7">
        <f>+'Gl MO'!O97</f>
        <v>2246</v>
      </c>
      <c r="L28" s="7">
        <f t="shared" si="2"/>
        <v>0</v>
      </c>
    </row>
    <row r="29" spans="1:12" x14ac:dyDescent="0.25">
      <c r="A29" s="18" t="s">
        <v>47</v>
      </c>
      <c r="B29" s="7">
        <v>0</v>
      </c>
      <c r="C29" s="7">
        <f>'Gl MO'!D98</f>
        <v>0</v>
      </c>
      <c r="D29" s="7">
        <f t="shared" si="3"/>
        <v>0</v>
      </c>
      <c r="F29" s="23">
        <v>0</v>
      </c>
      <c r="G29" s="7">
        <v>0</v>
      </c>
      <c r="H29" s="7">
        <f t="shared" si="1"/>
        <v>0</v>
      </c>
      <c r="J29" s="7">
        <v>11929</v>
      </c>
      <c r="K29" s="7">
        <f>+'Gl MO'!O98</f>
        <v>11929</v>
      </c>
      <c r="L29" s="7">
        <f t="shared" si="2"/>
        <v>0</v>
      </c>
    </row>
    <row r="30" spans="1:12" x14ac:dyDescent="0.25">
      <c r="A30" s="18" t="s">
        <v>91</v>
      </c>
      <c r="B30" s="7">
        <v>0</v>
      </c>
      <c r="C30" s="7">
        <f>'Gl MO'!D99</f>
        <v>0</v>
      </c>
      <c r="D30" s="7">
        <f t="shared" si="3"/>
        <v>0</v>
      </c>
      <c r="F30" s="23">
        <v>0</v>
      </c>
      <c r="G30" s="7">
        <v>0</v>
      </c>
      <c r="H30" s="7">
        <f t="shared" si="1"/>
        <v>0</v>
      </c>
      <c r="J30" s="7">
        <v>0</v>
      </c>
      <c r="K30" s="7">
        <f>+'Gl MO'!O99</f>
        <v>0</v>
      </c>
      <c r="L30" s="7">
        <f t="shared" si="2"/>
        <v>0</v>
      </c>
    </row>
    <row r="31" spans="1:12" x14ac:dyDescent="0.25">
      <c r="A31" s="18" t="s">
        <v>48</v>
      </c>
      <c r="B31" s="7">
        <v>0</v>
      </c>
      <c r="C31" s="7">
        <f>'Gl MO'!D100</f>
        <v>0</v>
      </c>
      <c r="D31" s="7">
        <f t="shared" si="3"/>
        <v>0</v>
      </c>
      <c r="F31" s="23">
        <v>0</v>
      </c>
      <c r="G31" s="7">
        <v>0</v>
      </c>
      <c r="H31" s="7">
        <f t="shared" si="1"/>
        <v>0</v>
      </c>
      <c r="J31" s="7">
        <v>4667</v>
      </c>
      <c r="K31" s="7">
        <f>+'Gl MO'!O100</f>
        <v>4667</v>
      </c>
      <c r="L31" s="7">
        <f t="shared" si="2"/>
        <v>0</v>
      </c>
    </row>
    <row r="32" spans="1:12" x14ac:dyDescent="0.25">
      <c r="A32" s="18" t="s">
        <v>49</v>
      </c>
      <c r="B32" s="7">
        <v>0</v>
      </c>
      <c r="C32" s="7">
        <f>'Gl MO'!D101</f>
        <v>0</v>
      </c>
      <c r="D32" s="7">
        <f t="shared" si="3"/>
        <v>0</v>
      </c>
      <c r="F32" s="23">
        <v>0</v>
      </c>
      <c r="G32" s="7">
        <v>0</v>
      </c>
      <c r="H32" s="7">
        <f t="shared" si="1"/>
        <v>0</v>
      </c>
      <c r="J32" s="7">
        <v>9654</v>
      </c>
      <c r="K32" s="7">
        <f>+'Gl MO'!O101</f>
        <v>9654</v>
      </c>
      <c r="L32" s="7">
        <f t="shared" si="2"/>
        <v>0</v>
      </c>
    </row>
    <row r="33" spans="1:14" x14ac:dyDescent="0.25">
      <c r="A33" s="18" t="s">
        <v>50</v>
      </c>
      <c r="B33" s="7">
        <v>0</v>
      </c>
      <c r="C33" s="7">
        <f>'Gl MO'!D102</f>
        <v>0</v>
      </c>
      <c r="D33" s="7">
        <f t="shared" si="3"/>
        <v>0</v>
      </c>
      <c r="F33" s="23">
        <v>0</v>
      </c>
      <c r="G33" s="7">
        <v>0</v>
      </c>
      <c r="H33" s="7">
        <f t="shared" si="1"/>
        <v>0</v>
      </c>
      <c r="J33" s="7">
        <v>118140</v>
      </c>
      <c r="K33" s="7">
        <f>+'Gl MO'!O102</f>
        <v>118140</v>
      </c>
      <c r="L33" s="7">
        <f t="shared" si="2"/>
        <v>0</v>
      </c>
    </row>
    <row r="34" spans="1:14" x14ac:dyDescent="0.25">
      <c r="A34" s="18" t="s">
        <v>43</v>
      </c>
      <c r="B34" s="7">
        <v>0</v>
      </c>
      <c r="C34" s="7">
        <f>'Gl MO'!D103</f>
        <v>0</v>
      </c>
      <c r="D34" s="7">
        <f t="shared" si="3"/>
        <v>0</v>
      </c>
      <c r="F34" s="23">
        <v>0</v>
      </c>
      <c r="G34" s="7">
        <v>0</v>
      </c>
      <c r="H34" s="7">
        <f t="shared" si="1"/>
        <v>0</v>
      </c>
      <c r="J34" s="7">
        <v>444047</v>
      </c>
      <c r="K34" s="7">
        <f>+'Gl MO'!O103</f>
        <v>444047</v>
      </c>
      <c r="L34" s="7">
        <f t="shared" si="2"/>
        <v>0</v>
      </c>
    </row>
    <row r="35" spans="1:14" x14ac:dyDescent="0.25">
      <c r="A35" s="18" t="s">
        <v>51</v>
      </c>
      <c r="B35" s="7">
        <v>0</v>
      </c>
      <c r="C35" s="7">
        <f>'Gl MO'!D104</f>
        <v>0</v>
      </c>
      <c r="D35" s="7">
        <f t="shared" si="3"/>
        <v>0</v>
      </c>
      <c r="F35" s="23">
        <v>0</v>
      </c>
      <c r="G35" s="7">
        <v>0</v>
      </c>
      <c r="H35" s="7">
        <f t="shared" si="1"/>
        <v>0</v>
      </c>
      <c r="J35" s="7">
        <v>11000</v>
      </c>
      <c r="K35" s="7">
        <f>+'Gl MO'!O104</f>
        <v>11000</v>
      </c>
      <c r="L35" s="7">
        <f t="shared" si="2"/>
        <v>0</v>
      </c>
    </row>
    <row r="36" spans="1:14" x14ac:dyDescent="0.25">
      <c r="A36" s="18" t="s">
        <v>2</v>
      </c>
      <c r="B36" s="7">
        <v>0</v>
      </c>
      <c r="C36" s="7">
        <f>'Gl MO'!D105</f>
        <v>0</v>
      </c>
      <c r="D36" s="7">
        <f t="shared" si="3"/>
        <v>0</v>
      </c>
      <c r="F36" s="23">
        <v>0</v>
      </c>
      <c r="G36" s="7">
        <v>0</v>
      </c>
      <c r="H36" s="7">
        <f t="shared" si="1"/>
        <v>0</v>
      </c>
      <c r="J36" s="7">
        <v>92729</v>
      </c>
      <c r="K36" s="7">
        <f>+'Gl MO'!O105</f>
        <v>92729</v>
      </c>
      <c r="L36" s="7">
        <f t="shared" si="2"/>
        <v>0</v>
      </c>
    </row>
    <row r="37" spans="1:14" x14ac:dyDescent="0.25">
      <c r="A37" s="18" t="s">
        <v>92</v>
      </c>
      <c r="B37" s="7">
        <v>0</v>
      </c>
      <c r="C37" s="7">
        <f>'Gl MO'!D106</f>
        <v>0</v>
      </c>
      <c r="D37" s="7">
        <f t="shared" si="3"/>
        <v>0</v>
      </c>
      <c r="F37" s="23">
        <v>0</v>
      </c>
      <c r="G37" s="7">
        <v>0</v>
      </c>
      <c r="H37" s="7">
        <f t="shared" si="1"/>
        <v>0</v>
      </c>
      <c r="J37" s="7">
        <v>0</v>
      </c>
      <c r="K37" s="7">
        <f>+'Gl MO'!O106</f>
        <v>0</v>
      </c>
      <c r="L37" s="7">
        <f t="shared" si="2"/>
        <v>0</v>
      </c>
    </row>
    <row r="38" spans="1:14" x14ac:dyDescent="0.25">
      <c r="A38" s="18" t="s">
        <v>52</v>
      </c>
      <c r="B38" s="7">
        <v>0</v>
      </c>
      <c r="C38" s="7">
        <f>'Gl MO'!D107</f>
        <v>0</v>
      </c>
      <c r="D38" s="7">
        <f t="shared" si="3"/>
        <v>0</v>
      </c>
      <c r="F38" s="23">
        <v>0</v>
      </c>
      <c r="G38" s="7">
        <v>0</v>
      </c>
      <c r="H38" s="7">
        <f t="shared" si="1"/>
        <v>0</v>
      </c>
      <c r="J38" s="7">
        <v>438</v>
      </c>
      <c r="K38" s="7">
        <f>+'Gl MO'!O107</f>
        <v>438</v>
      </c>
      <c r="L38" s="7">
        <f t="shared" si="2"/>
        <v>0</v>
      </c>
    </row>
    <row r="39" spans="1:14" x14ac:dyDescent="0.25">
      <c r="A39" s="18" t="s">
        <v>53</v>
      </c>
      <c r="B39" s="7">
        <v>0</v>
      </c>
      <c r="C39" s="7">
        <f>'Gl MO'!D108</f>
        <v>0</v>
      </c>
      <c r="D39" s="7">
        <f t="shared" si="3"/>
        <v>0</v>
      </c>
      <c r="F39" s="23">
        <v>0</v>
      </c>
      <c r="G39" s="7">
        <v>0</v>
      </c>
      <c r="H39" s="7">
        <f t="shared" si="1"/>
        <v>0</v>
      </c>
      <c r="J39" s="7">
        <v>139125</v>
      </c>
      <c r="K39" s="7">
        <f>+'Gl MO'!O108</f>
        <v>139125</v>
      </c>
      <c r="L39" s="7">
        <f t="shared" si="2"/>
        <v>0</v>
      </c>
    </row>
    <row r="40" spans="1:14" x14ac:dyDescent="0.25">
      <c r="A40" s="18" t="s">
        <v>93</v>
      </c>
      <c r="B40" s="7">
        <v>0</v>
      </c>
      <c r="C40" s="7">
        <f>'Gl MO'!D109</f>
        <v>0</v>
      </c>
      <c r="D40" s="7">
        <f t="shared" si="3"/>
        <v>0</v>
      </c>
      <c r="F40" s="23">
        <v>0</v>
      </c>
      <c r="G40" s="7">
        <v>0</v>
      </c>
      <c r="H40" s="7">
        <f t="shared" si="1"/>
        <v>0</v>
      </c>
      <c r="J40" s="7">
        <v>0</v>
      </c>
      <c r="K40" s="7">
        <f>+'Gl MO'!O109</f>
        <v>0</v>
      </c>
      <c r="L40" s="7">
        <f t="shared" si="2"/>
        <v>0</v>
      </c>
    </row>
    <row r="41" spans="1:14" x14ac:dyDescent="0.25">
      <c r="A41" s="18" t="s">
        <v>54</v>
      </c>
      <c r="B41" s="7">
        <v>0</v>
      </c>
      <c r="C41" s="7">
        <f>'Gl MO'!D110</f>
        <v>0</v>
      </c>
      <c r="D41" s="7">
        <f t="shared" si="3"/>
        <v>0</v>
      </c>
      <c r="F41" s="23">
        <v>0</v>
      </c>
      <c r="G41" s="7">
        <v>0</v>
      </c>
      <c r="H41" s="7">
        <f>+G41-F41</f>
        <v>0</v>
      </c>
      <c r="J41" s="7">
        <v>10208</v>
      </c>
      <c r="K41" s="7">
        <f>+'Gl MO'!O110</f>
        <v>10208</v>
      </c>
      <c r="L41" s="7">
        <f>+K41-J41</f>
        <v>0</v>
      </c>
    </row>
    <row r="42" spans="1:14" x14ac:dyDescent="0.25">
      <c r="A42" s="18"/>
      <c r="B42" s="7"/>
      <c r="C42" s="7"/>
      <c r="D42" s="7"/>
      <c r="G42" s="7"/>
      <c r="H42" s="7"/>
      <c r="J42" s="7"/>
      <c r="K42" s="7"/>
      <c r="L42" s="7"/>
    </row>
    <row r="43" spans="1:14" x14ac:dyDescent="0.25">
      <c r="A43" s="19" t="s">
        <v>28</v>
      </c>
      <c r="B43" s="8">
        <f>SUM(B14:B42)</f>
        <v>0</v>
      </c>
      <c r="C43" s="8">
        <f>SUM(C14:C42)</f>
        <v>0</v>
      </c>
      <c r="D43" s="8">
        <f t="shared" si="3"/>
        <v>0</v>
      </c>
      <c r="F43" s="27">
        <v>0</v>
      </c>
      <c r="G43" s="8">
        <v>0</v>
      </c>
      <c r="H43" s="8">
        <f>+G43-F43</f>
        <v>0</v>
      </c>
      <c r="J43" s="8">
        <v>943601</v>
      </c>
      <c r="K43" s="8">
        <f>+'Gl MO'!O112</f>
        <v>943601</v>
      </c>
      <c r="L43" s="8">
        <f>+K43-J43</f>
        <v>0</v>
      </c>
    </row>
    <row r="44" spans="1:14" x14ac:dyDescent="0.25">
      <c r="A44" s="19"/>
      <c r="B44" s="20"/>
      <c r="C44" s="20"/>
      <c r="D44" s="20"/>
      <c r="F44" s="26"/>
      <c r="G44" s="20"/>
      <c r="H44" s="20"/>
      <c r="J44" s="20"/>
      <c r="K44" s="20"/>
      <c r="L44" s="20"/>
    </row>
    <row r="45" spans="1:14" x14ac:dyDescent="0.25">
      <c r="A45" s="17" t="s">
        <v>29</v>
      </c>
      <c r="B45" s="6">
        <v>0</v>
      </c>
      <c r="C45" s="6">
        <v>0</v>
      </c>
      <c r="D45" s="6">
        <f>+C45-B45</f>
        <v>0</v>
      </c>
      <c r="F45" s="25">
        <v>0</v>
      </c>
      <c r="G45" s="6">
        <v>0</v>
      </c>
      <c r="H45" s="6">
        <f>+G45-F45</f>
        <v>0</v>
      </c>
      <c r="J45" s="6">
        <v>200000</v>
      </c>
      <c r="K45" s="6">
        <f>+'Gl MO'!O114</f>
        <v>116666.66666666669</v>
      </c>
      <c r="L45" s="6">
        <f>+K45-J45</f>
        <v>-83333.333333333314</v>
      </c>
      <c r="N45" s="33" t="s">
        <v>79</v>
      </c>
    </row>
    <row r="46" spans="1:14" x14ac:dyDescent="0.25">
      <c r="A46" s="17"/>
      <c r="B46" s="7"/>
      <c r="C46" s="7"/>
      <c r="D46" s="7"/>
      <c r="G46" s="7"/>
      <c r="H46" s="7"/>
      <c r="J46" s="7"/>
      <c r="K46" s="7"/>
      <c r="L46" s="7"/>
    </row>
    <row r="47" spans="1:14" x14ac:dyDescent="0.25">
      <c r="A47" s="17" t="s">
        <v>30</v>
      </c>
      <c r="B47" s="6">
        <v>0</v>
      </c>
      <c r="C47" s="6">
        <v>0</v>
      </c>
      <c r="D47" s="6">
        <f>+C47-B47</f>
        <v>0</v>
      </c>
      <c r="F47" s="25">
        <v>0</v>
      </c>
      <c r="G47" s="6">
        <v>0</v>
      </c>
      <c r="H47" s="6">
        <f>+G47-F47</f>
        <v>0</v>
      </c>
      <c r="J47" s="6">
        <v>600000</v>
      </c>
      <c r="K47" s="6">
        <f>+'Gl MO'!O116</f>
        <v>600000</v>
      </c>
      <c r="L47" s="6">
        <f>+K47-J47</f>
        <v>0</v>
      </c>
      <c r="N47" s="33"/>
    </row>
    <row r="48" spans="1:14" x14ac:dyDescent="0.25">
      <c r="A48" s="17"/>
      <c r="B48" s="7"/>
      <c r="C48" s="7"/>
      <c r="D48" s="7"/>
      <c r="G48" s="7"/>
      <c r="H48" s="7"/>
      <c r="J48" s="7"/>
      <c r="K48" s="7"/>
      <c r="L48" s="7"/>
    </row>
    <row r="49" spans="1:14" ht="13.8" thickBot="1" x14ac:dyDescent="0.3">
      <c r="A49" s="4" t="s">
        <v>16</v>
      </c>
      <c r="B49" s="9">
        <f>+B43+B45+B47</f>
        <v>0</v>
      </c>
      <c r="C49" s="9">
        <f>+C43+C45+C47</f>
        <v>0</v>
      </c>
      <c r="D49" s="9">
        <f>+C49-B49</f>
        <v>0</v>
      </c>
      <c r="F49" s="24">
        <v>0</v>
      </c>
      <c r="G49" s="9">
        <v>0</v>
      </c>
      <c r="H49" s="9">
        <f>+G49-F49</f>
        <v>0</v>
      </c>
      <c r="J49" s="9">
        <v>1743601</v>
      </c>
      <c r="K49" s="9">
        <f>+'Gl MO'!O118</f>
        <v>1660267.6666666667</v>
      </c>
      <c r="L49" s="9">
        <f>+K49-J49</f>
        <v>-83333.333333333256</v>
      </c>
    </row>
    <row r="50" spans="1:14" x14ac:dyDescent="0.25">
      <c r="A50" s="1"/>
      <c r="B50" s="7"/>
      <c r="C50" s="7"/>
      <c r="D50" s="7"/>
      <c r="G50" s="7"/>
      <c r="H50" s="7"/>
      <c r="J50" s="7"/>
      <c r="K50" s="7"/>
      <c r="L50" s="7"/>
    </row>
    <row r="51" spans="1:14" x14ac:dyDescent="0.25">
      <c r="A51" s="1" t="s">
        <v>11</v>
      </c>
      <c r="B51" s="7"/>
      <c r="C51" s="7"/>
      <c r="D51" s="7"/>
      <c r="G51" s="7"/>
      <c r="H51" s="7"/>
      <c r="J51" s="7"/>
      <c r="K51" s="7"/>
      <c r="L51" s="7"/>
    </row>
    <row r="52" spans="1:14" x14ac:dyDescent="0.25">
      <c r="A52" s="3" t="s">
        <v>0</v>
      </c>
      <c r="B52" s="7">
        <v>0</v>
      </c>
      <c r="C52" s="7">
        <v>0</v>
      </c>
      <c r="D52" s="7">
        <f t="shared" ref="D52:D59" si="4">+C52-B52</f>
        <v>0</v>
      </c>
      <c r="F52" s="23">
        <v>0</v>
      </c>
      <c r="G52" s="7">
        <v>0</v>
      </c>
      <c r="H52" s="7">
        <f t="shared" ref="H52:H59" si="5">+G52-F52</f>
        <v>0</v>
      </c>
      <c r="J52" s="7">
        <v>120686.5</v>
      </c>
      <c r="K52" s="7">
        <f>+'Gl MO'!O121</f>
        <v>120686.5</v>
      </c>
      <c r="L52" s="7">
        <f t="shared" ref="L52:L59" si="6">+K52-J52</f>
        <v>0</v>
      </c>
    </row>
    <row r="53" spans="1:14" x14ac:dyDescent="0.25">
      <c r="A53" s="3" t="s">
        <v>1</v>
      </c>
      <c r="B53" s="7">
        <v>0</v>
      </c>
      <c r="C53" s="7">
        <v>0</v>
      </c>
      <c r="D53" s="7">
        <f t="shared" si="4"/>
        <v>0</v>
      </c>
      <c r="F53" s="23">
        <v>0</v>
      </c>
      <c r="G53" s="7">
        <v>0</v>
      </c>
      <c r="H53" s="7">
        <f t="shared" si="5"/>
        <v>0</v>
      </c>
      <c r="J53" s="7">
        <v>92225</v>
      </c>
      <c r="K53" s="7">
        <f>+'Gl MO'!O122</f>
        <v>120779.16666666669</v>
      </c>
      <c r="L53" s="7">
        <f t="shared" si="6"/>
        <v>28554.166666666686</v>
      </c>
    </row>
    <row r="54" spans="1:14" x14ac:dyDescent="0.25">
      <c r="A54" s="3" t="s">
        <v>3</v>
      </c>
      <c r="B54" s="7">
        <v>0</v>
      </c>
      <c r="C54" s="7">
        <v>0</v>
      </c>
      <c r="D54" s="7">
        <f t="shared" si="4"/>
        <v>0</v>
      </c>
      <c r="F54" s="23">
        <v>0</v>
      </c>
      <c r="G54" s="7">
        <v>0</v>
      </c>
      <c r="H54" s="7">
        <f t="shared" si="5"/>
        <v>0</v>
      </c>
      <c r="J54" s="7">
        <v>49268.333333333336</v>
      </c>
      <c r="K54" s="7">
        <f>+'Gl MO'!O123</f>
        <v>49268.333333333336</v>
      </c>
      <c r="L54" s="7">
        <f t="shared" si="6"/>
        <v>0</v>
      </c>
    </row>
    <row r="55" spans="1:14" x14ac:dyDescent="0.25">
      <c r="A55" s="3" t="s">
        <v>4</v>
      </c>
      <c r="B55" s="7">
        <v>0</v>
      </c>
      <c r="C55" s="7">
        <v>0</v>
      </c>
      <c r="D55" s="7">
        <f t="shared" si="4"/>
        <v>0</v>
      </c>
      <c r="F55" s="23">
        <v>0</v>
      </c>
      <c r="G55" s="7">
        <v>0</v>
      </c>
      <c r="H55" s="7">
        <f t="shared" si="5"/>
        <v>0</v>
      </c>
      <c r="J55" s="7">
        <v>18025</v>
      </c>
      <c r="K55" s="7">
        <f>+'Gl MO'!O124</f>
        <v>18025</v>
      </c>
      <c r="L55" s="7">
        <f t="shared" si="6"/>
        <v>0</v>
      </c>
    </row>
    <row r="56" spans="1:14" x14ac:dyDescent="0.25">
      <c r="A56" s="3" t="s">
        <v>5</v>
      </c>
      <c r="B56" s="7">
        <v>0</v>
      </c>
      <c r="C56" s="7">
        <v>0</v>
      </c>
      <c r="D56" s="7">
        <f t="shared" si="4"/>
        <v>0</v>
      </c>
      <c r="F56" s="23">
        <v>0</v>
      </c>
      <c r="G56" s="7">
        <v>0</v>
      </c>
      <c r="H56" s="7">
        <f t="shared" si="5"/>
        <v>0</v>
      </c>
      <c r="J56" s="7">
        <v>0</v>
      </c>
      <c r="K56" s="7">
        <f>+'Gl MO'!O125</f>
        <v>0</v>
      </c>
      <c r="L56" s="7">
        <f t="shared" si="6"/>
        <v>0</v>
      </c>
    </row>
    <row r="57" spans="1:14" x14ac:dyDescent="0.25">
      <c r="A57" s="3" t="s">
        <v>14</v>
      </c>
      <c r="B57" s="7">
        <v>0</v>
      </c>
      <c r="C57" s="7">
        <v>0</v>
      </c>
      <c r="D57" s="7">
        <f t="shared" si="4"/>
        <v>0</v>
      </c>
      <c r="F57" s="23">
        <v>0</v>
      </c>
      <c r="G57" s="7">
        <v>0</v>
      </c>
      <c r="H57" s="7">
        <f t="shared" si="5"/>
        <v>0</v>
      </c>
      <c r="J57" s="7">
        <v>0</v>
      </c>
      <c r="K57" s="7">
        <f>+'Gl MO'!O126</f>
        <v>0</v>
      </c>
      <c r="L57" s="7">
        <f t="shared" si="6"/>
        <v>0</v>
      </c>
    </row>
    <row r="58" spans="1:14" x14ac:dyDescent="0.25">
      <c r="A58" s="3"/>
      <c r="B58" s="7"/>
      <c r="C58" s="7"/>
      <c r="D58" s="7">
        <f t="shared" si="4"/>
        <v>0</v>
      </c>
      <c r="F58" s="23">
        <v>0</v>
      </c>
      <c r="G58" s="7">
        <v>0</v>
      </c>
      <c r="H58" s="7">
        <f t="shared" si="5"/>
        <v>0</v>
      </c>
      <c r="J58" s="7">
        <v>0</v>
      </c>
      <c r="K58" s="7">
        <f>+'Gl MO'!O127</f>
        <v>0</v>
      </c>
      <c r="L58" s="7">
        <f t="shared" si="6"/>
        <v>0</v>
      </c>
    </row>
    <row r="59" spans="1:14" ht="13.8" thickBot="1" x14ac:dyDescent="0.3">
      <c r="A59" s="4" t="s">
        <v>15</v>
      </c>
      <c r="B59" s="21">
        <f>SUM(B51:B58)</f>
        <v>0</v>
      </c>
      <c r="C59" s="21">
        <f>SUM(C51:C58)</f>
        <v>0</v>
      </c>
      <c r="D59" s="21">
        <f t="shared" si="4"/>
        <v>0</v>
      </c>
      <c r="F59" s="28">
        <v>0</v>
      </c>
      <c r="G59" s="21">
        <v>0</v>
      </c>
      <c r="H59" s="21">
        <f t="shared" si="5"/>
        <v>0</v>
      </c>
      <c r="J59" s="21">
        <v>280204.83333333331</v>
      </c>
      <c r="K59" s="21">
        <f>+'Gl MO'!O128</f>
        <v>308759</v>
      </c>
      <c r="L59" s="21">
        <f t="shared" si="6"/>
        <v>28554.166666666686</v>
      </c>
    </row>
    <row r="60" spans="1:14" x14ac:dyDescent="0.25">
      <c r="A60" s="3"/>
      <c r="B60" s="7"/>
      <c r="C60" s="7"/>
      <c r="D60" s="7"/>
      <c r="G60" s="7"/>
      <c r="H60" s="7"/>
      <c r="J60" s="7"/>
      <c r="K60" s="7"/>
      <c r="L60" s="7"/>
    </row>
    <row r="61" spans="1:14" x14ac:dyDescent="0.25">
      <c r="A61" s="1" t="s">
        <v>12</v>
      </c>
      <c r="B61" s="7"/>
      <c r="C61" s="7"/>
      <c r="D61" s="7"/>
      <c r="G61" s="7"/>
      <c r="H61" s="7"/>
      <c r="J61" s="7"/>
      <c r="K61" s="7"/>
      <c r="L61" s="7"/>
    </row>
    <row r="62" spans="1:14" x14ac:dyDescent="0.25">
      <c r="A62" s="3" t="s">
        <v>6</v>
      </c>
      <c r="B62" s="7">
        <v>0</v>
      </c>
      <c r="C62" s="7">
        <v>0</v>
      </c>
      <c r="D62" s="7">
        <f>+C62-B62</f>
        <v>0</v>
      </c>
      <c r="F62" s="23">
        <v>0</v>
      </c>
      <c r="G62" s="7">
        <v>0</v>
      </c>
      <c r="H62" s="7">
        <f>+G62-F62</f>
        <v>0</v>
      </c>
      <c r="J62" s="7">
        <v>0</v>
      </c>
      <c r="K62" s="7">
        <f>+'Gl MO'!O131</f>
        <v>0</v>
      </c>
      <c r="L62" s="7">
        <f>+K62-J62</f>
        <v>0</v>
      </c>
    </row>
    <row r="63" spans="1:14" x14ac:dyDescent="0.25">
      <c r="A63" s="3" t="s">
        <v>7</v>
      </c>
      <c r="B63" s="7">
        <v>0</v>
      </c>
      <c r="C63" s="7">
        <v>0</v>
      </c>
      <c r="D63" s="7">
        <f>+C63-B63</f>
        <v>0</v>
      </c>
      <c r="F63" s="23">
        <v>0</v>
      </c>
      <c r="G63" s="7">
        <v>0</v>
      </c>
      <c r="H63" s="7">
        <f>+G63-F63</f>
        <v>0</v>
      </c>
      <c r="J63" s="7">
        <v>5491946</v>
      </c>
      <c r="K63" s="7">
        <f>+'Gl MO'!O132</f>
        <v>5991964</v>
      </c>
      <c r="L63" s="7">
        <f>+K63-J63</f>
        <v>500018</v>
      </c>
      <c r="N63" s="30"/>
    </row>
    <row r="64" spans="1:14" x14ac:dyDescent="0.25">
      <c r="A64" s="3" t="s">
        <v>8</v>
      </c>
      <c r="B64" s="7">
        <v>0</v>
      </c>
      <c r="C64" s="7">
        <v>0</v>
      </c>
      <c r="D64" s="7">
        <f>+C64-B64</f>
        <v>0</v>
      </c>
      <c r="F64" s="23">
        <v>0</v>
      </c>
      <c r="G64" s="7">
        <v>0</v>
      </c>
      <c r="H64" s="7">
        <f>+G64-F64</f>
        <v>0</v>
      </c>
      <c r="J64" s="7">
        <v>2448114</v>
      </c>
      <c r="K64" s="7">
        <f>+'Gl MO'!O133</f>
        <v>2585000</v>
      </c>
      <c r="L64" s="7">
        <f>+K64-J64</f>
        <v>136886</v>
      </c>
    </row>
    <row r="65" spans="1:12" x14ac:dyDescent="0.25">
      <c r="A65" s="3"/>
      <c r="B65" s="7"/>
      <c r="C65" s="7"/>
      <c r="D65" s="7">
        <f>+C65-B65</f>
        <v>0</v>
      </c>
      <c r="F65" s="23">
        <v>0</v>
      </c>
      <c r="G65" s="7">
        <v>0</v>
      </c>
      <c r="H65" s="7">
        <f>+G65-F65</f>
        <v>0</v>
      </c>
      <c r="J65" s="7">
        <v>0</v>
      </c>
      <c r="K65" s="7">
        <f>+'Gl MO'!O134</f>
        <v>0</v>
      </c>
      <c r="L65" s="7">
        <f>+K65-J65</f>
        <v>0</v>
      </c>
    </row>
    <row r="66" spans="1:12" ht="13.8" thickBot="1" x14ac:dyDescent="0.3">
      <c r="A66" s="4" t="s">
        <v>17</v>
      </c>
      <c r="B66" s="21">
        <f>SUM(B61:B65)</f>
        <v>0</v>
      </c>
      <c r="C66" s="21">
        <f>SUM(C61:C65)</f>
        <v>0</v>
      </c>
      <c r="D66" s="21">
        <f>+C66-B66</f>
        <v>0</v>
      </c>
      <c r="F66" s="28">
        <v>0</v>
      </c>
      <c r="G66" s="21">
        <v>0</v>
      </c>
      <c r="H66" s="21">
        <f>+G66-F66</f>
        <v>0</v>
      </c>
      <c r="J66" s="21">
        <v>7940060</v>
      </c>
      <c r="K66" s="21">
        <f>+'Gl MO'!O135</f>
        <v>8576964</v>
      </c>
      <c r="L66" s="21">
        <f>+K66-J66</f>
        <v>636904</v>
      </c>
    </row>
    <row r="67" spans="1:12" x14ac:dyDescent="0.25">
      <c r="B67" s="7"/>
      <c r="C67" s="7"/>
      <c r="D67" s="7"/>
      <c r="G67" s="7"/>
      <c r="H67" s="7"/>
      <c r="J67" s="7"/>
      <c r="K67" s="7"/>
      <c r="L67" s="7"/>
    </row>
    <row r="68" spans="1:12" ht="13.8" thickBot="1" x14ac:dyDescent="0.3">
      <c r="A68" s="1" t="s">
        <v>13</v>
      </c>
      <c r="B68" s="22">
        <f>+B11+B49+B59+B66</f>
        <v>92613</v>
      </c>
      <c r="C68" s="22">
        <f>+C11+C49+C59+C66</f>
        <v>199357</v>
      </c>
      <c r="D68" s="22">
        <f>+C68-B68</f>
        <v>106744</v>
      </c>
      <c r="F68" s="29">
        <v>185481.55</v>
      </c>
      <c r="G68" s="22">
        <v>545606</v>
      </c>
      <c r="H68" s="22">
        <f>+G68-F68</f>
        <v>360124.45</v>
      </c>
      <c r="J68" s="22">
        <v>10808906.833333334</v>
      </c>
      <c r="K68" s="22">
        <f>+'Gl MO'!O137</f>
        <v>11391031.666666668</v>
      </c>
      <c r="L68" s="22">
        <f>+K68-J68</f>
        <v>582124.83333333395</v>
      </c>
    </row>
    <row r="69" spans="1:12" ht="13.8" thickTop="1" x14ac:dyDescent="0.25">
      <c r="A69" s="1"/>
      <c r="B69" s="7"/>
      <c r="C69" s="7"/>
      <c r="F69" s="7"/>
      <c r="G69" s="7"/>
      <c r="J69" s="20"/>
    </row>
  </sheetData>
  <mergeCells count="7">
    <mergeCell ref="B7:D7"/>
    <mergeCell ref="F7:H7"/>
    <mergeCell ref="A1:N1"/>
    <mergeCell ref="A2:N2"/>
    <mergeCell ref="A3:N3"/>
    <mergeCell ref="A4:N4"/>
    <mergeCell ref="J7:L7"/>
  </mergeCells>
  <printOptions horizontalCentered="1"/>
  <pageMargins left="0.25" right="0.25" top="0.5" bottom="0.5" header="0.5" footer="0.5"/>
  <pageSetup scale="60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9</vt:i4>
      </vt:variant>
    </vt:vector>
  </HeadingPairs>
  <TitlesOfParts>
    <vt:vector size="20" baseType="lpstr">
      <vt:lpstr>Variance</vt:lpstr>
      <vt:lpstr>Consol Summary</vt:lpstr>
      <vt:lpstr>WC Summ</vt:lpstr>
      <vt:lpstr>WC MO</vt:lpstr>
      <vt:lpstr>WC YTD</vt:lpstr>
      <vt:lpstr>WH Summ</vt:lpstr>
      <vt:lpstr>WH MO</vt:lpstr>
      <vt:lpstr>WH YTD</vt:lpstr>
      <vt:lpstr>Gl Summ</vt:lpstr>
      <vt:lpstr>Gl MO</vt:lpstr>
      <vt:lpstr>Gl YTD</vt:lpstr>
      <vt:lpstr>'Gl MO'!Print_Area</vt:lpstr>
      <vt:lpstr>'Gl Summ'!Print_Area</vt:lpstr>
      <vt:lpstr>'Gl YTD'!Print_Area</vt:lpstr>
      <vt:lpstr>'WC MO'!Print_Area</vt:lpstr>
      <vt:lpstr>'WC Summ'!Print_Area</vt:lpstr>
      <vt:lpstr>'WC YTD'!Print_Area</vt:lpstr>
      <vt:lpstr>'WH MO'!Print_Area</vt:lpstr>
      <vt:lpstr>'WH Summ'!Print_Area</vt:lpstr>
      <vt:lpstr>'WH YTD'!Print_Area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Shelly May</dc:creator>
  <cp:lastModifiedBy>Havlíček Jan</cp:lastModifiedBy>
  <cp:lastPrinted>2000-04-25T15:26:39Z</cp:lastPrinted>
  <dcterms:created xsi:type="dcterms:W3CDTF">1999-11-24T14:17:32Z</dcterms:created>
  <dcterms:modified xsi:type="dcterms:W3CDTF">2023-09-10T11:55:18Z</dcterms:modified>
</cp:coreProperties>
</file>