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11340" windowHeight="6792" activeTab="2"/>
  </bookViews>
  <sheets>
    <sheet name="Income Statement" sheetId="4" r:id="rId1"/>
    <sheet name="Balance Sheet" sheetId="1" r:id="rId2"/>
    <sheet name="Answers" sheetId="2" r:id="rId3"/>
    <sheet name="Sheet3" sheetId="3" r:id="rId4"/>
  </sheets>
  <calcPr calcId="0"/>
</workbook>
</file>

<file path=xl/calcChain.xml><?xml version="1.0" encoding="utf-8"?>
<calcChain xmlns="http://schemas.openxmlformats.org/spreadsheetml/2006/main">
  <c r="D16" i="2" l="1"/>
  <c r="D17" i="2"/>
  <c r="D25" i="2"/>
  <c r="D26" i="2"/>
  <c r="D27" i="2"/>
  <c r="D28" i="2"/>
  <c r="D29" i="2"/>
  <c r="D35" i="2"/>
  <c r="D36" i="2"/>
  <c r="D37" i="2"/>
  <c r="D43" i="2"/>
  <c r="D44" i="2"/>
  <c r="D45" i="2"/>
  <c r="D46" i="2"/>
  <c r="D47" i="2"/>
  <c r="D52" i="2"/>
  <c r="D53" i="2"/>
  <c r="B61" i="2"/>
  <c r="D61" i="2"/>
  <c r="B62" i="2"/>
  <c r="D62" i="2"/>
  <c r="D63" i="2"/>
  <c r="H71" i="2"/>
  <c r="D72" i="2"/>
  <c r="H74" i="2"/>
  <c r="D76" i="2"/>
  <c r="H76" i="2"/>
  <c r="D78" i="2"/>
  <c r="H78" i="2"/>
  <c r="G101" i="2"/>
  <c r="H101" i="2"/>
  <c r="I101" i="2"/>
  <c r="H103" i="2"/>
  <c r="I103" i="2"/>
  <c r="G104" i="2"/>
  <c r="H104" i="2"/>
  <c r="I104" i="2"/>
  <c r="G106" i="2"/>
  <c r="I108" i="2"/>
  <c r="I110" i="2"/>
  <c r="G111" i="2"/>
  <c r="H111" i="2"/>
  <c r="I111" i="2"/>
  <c r="G112" i="2"/>
  <c r="C8" i="1"/>
  <c r="E8" i="1"/>
  <c r="G8" i="1"/>
  <c r="C12" i="1"/>
  <c r="E12" i="1"/>
  <c r="G12" i="1"/>
  <c r="C14" i="1"/>
  <c r="E14" i="1"/>
  <c r="G14" i="1"/>
  <c r="C20" i="1"/>
  <c r="E20" i="1"/>
  <c r="G20" i="1"/>
  <c r="C24" i="1"/>
  <c r="E24" i="1"/>
  <c r="G24" i="1"/>
  <c r="C28" i="1"/>
  <c r="E28" i="1"/>
  <c r="G28" i="1"/>
  <c r="C30" i="1"/>
  <c r="E30" i="1"/>
  <c r="G30" i="1"/>
  <c r="C32" i="1"/>
  <c r="E32" i="1"/>
  <c r="G32" i="1"/>
  <c r="C9" i="4"/>
  <c r="C11" i="4"/>
  <c r="C15" i="4"/>
  <c r="C17" i="4"/>
  <c r="C19" i="4"/>
  <c r="C21" i="4"/>
  <c r="C25" i="4"/>
</calcChain>
</file>

<file path=xl/sharedStrings.xml><?xml version="1.0" encoding="utf-8"?>
<sst xmlns="http://schemas.openxmlformats.org/spreadsheetml/2006/main" count="140" uniqueCount="125">
  <si>
    <t>Cash</t>
  </si>
  <si>
    <t>ST Inv</t>
  </si>
  <si>
    <t>AR</t>
  </si>
  <si>
    <t>Inv</t>
  </si>
  <si>
    <t>CA</t>
  </si>
  <si>
    <t>Gross FA</t>
  </si>
  <si>
    <t>Acc Dep</t>
  </si>
  <si>
    <t>Net FA</t>
  </si>
  <si>
    <t>TTL Assets</t>
  </si>
  <si>
    <t>AP</t>
  </si>
  <si>
    <t>NP</t>
  </si>
  <si>
    <t>Accruals</t>
  </si>
  <si>
    <t>CL</t>
  </si>
  <si>
    <t>LTD</t>
  </si>
  <si>
    <t>Liabilities</t>
  </si>
  <si>
    <t>CS</t>
  </si>
  <si>
    <t>RE</t>
  </si>
  <si>
    <t>TTL Equity</t>
  </si>
  <si>
    <t>TTL L&amp;E</t>
  </si>
  <si>
    <t>1999E</t>
  </si>
  <si>
    <t>Check</t>
  </si>
  <si>
    <t>a.</t>
  </si>
  <si>
    <t>b.</t>
  </si>
  <si>
    <t>Sales</t>
  </si>
  <si>
    <t>COGS</t>
  </si>
  <si>
    <t>Other Expenses</t>
  </si>
  <si>
    <t>Depreciation</t>
  </si>
  <si>
    <t>Total Op Costs</t>
  </si>
  <si>
    <t>EBIT</t>
  </si>
  <si>
    <t>Interest Expense</t>
  </si>
  <si>
    <t>Taxes</t>
  </si>
  <si>
    <t>Net Income</t>
  </si>
  <si>
    <t>EBT</t>
  </si>
  <si>
    <t>The 1997 liquidity position was slightly below the industry average,and they declined in 1998.  Projections for 1999 show that the company has addressed the problem and should improve.</t>
  </si>
  <si>
    <t>c.</t>
  </si>
  <si>
    <t>1999 Current Ratio</t>
  </si>
  <si>
    <t>1999 Quick Ratio</t>
  </si>
  <si>
    <t xml:space="preserve">1999 Inventory Turnover </t>
  </si>
  <si>
    <t>1999 DSO</t>
  </si>
  <si>
    <t>1999 FA Turnover</t>
  </si>
  <si>
    <t>1999 Op Cap Requirement</t>
  </si>
  <si>
    <t>1999 TTL Asset Turnover</t>
  </si>
  <si>
    <t>All CA that do not pay interest - CL that do not charge interest + Net PPE divided by sales</t>
  </si>
  <si>
    <t>Computron is more efficient than competitors with its fixed assets, but is less efficient with current assets.  Its total asset turnover is not as efficient as the industry average.  This raises the question as to whether more investment in fixed assets would help alleviate the current asset inefficiencies.</t>
  </si>
  <si>
    <t>d.</t>
  </si>
  <si>
    <t>1999 Debt</t>
  </si>
  <si>
    <t>1999 TIE</t>
  </si>
  <si>
    <t>1999 Fixed Charge Coverage</t>
  </si>
  <si>
    <t>EBIT + Lease Paymentss divided by Interest+ Lease Payments+Sinking Fund Payments(1-T)</t>
  </si>
  <si>
    <t>EPS</t>
  </si>
  <si>
    <t>DPS</t>
  </si>
  <si>
    <t>BV per share</t>
  </si>
  <si>
    <t>Stock Price</t>
  </si>
  <si>
    <t>Shares O/S</t>
  </si>
  <si>
    <t>Tax Rate</t>
  </si>
  <si>
    <t>Lease Payments</t>
  </si>
  <si>
    <t>Sinking Fund Payments</t>
  </si>
  <si>
    <t>e.</t>
  </si>
  <si>
    <t>1999 ROA</t>
  </si>
  <si>
    <t>1999 Op Profit AT</t>
  </si>
  <si>
    <t>1999 Profit Margin</t>
  </si>
  <si>
    <t>1999 BEP</t>
  </si>
  <si>
    <t>1999 ROE</t>
  </si>
  <si>
    <t>Computron is now operating more profitably than the industry average.  However, they need to increase their volume as their returns on assets and equity are below the industry average.</t>
  </si>
  <si>
    <t>f.</t>
  </si>
  <si>
    <t>1999 PE Ratio</t>
  </si>
  <si>
    <t>1999 Mkt/Book Ratio</t>
  </si>
  <si>
    <t>Investors have a low opinion of Computron, although it is better than in the past.</t>
  </si>
  <si>
    <t>g.</t>
  </si>
  <si>
    <t>h.</t>
  </si>
  <si>
    <t>j.</t>
  </si>
  <si>
    <t>k.</t>
  </si>
  <si>
    <t>l.</t>
  </si>
  <si>
    <t>m.</t>
  </si>
  <si>
    <t>Are the company's revenues tied to one key customer?</t>
  </si>
  <si>
    <t>Are the company's revenues tied to one key product?</t>
  </si>
  <si>
    <t>Does the company rely on one key supplier?</t>
  </si>
  <si>
    <t>What percentage of the company's business is generated overseas?</t>
  </si>
  <si>
    <t>How will competition effect the company's business?</t>
  </si>
  <si>
    <t>Does the company have to invest heavily in R&amp;D for future product development?</t>
  </si>
  <si>
    <t>What is the legal and regulatory risk?</t>
  </si>
  <si>
    <t>Large, multidivisional firms may be difficult to compare to other firms.</t>
  </si>
  <si>
    <t>Inflation may distort balance sheets.</t>
  </si>
  <si>
    <t>Seasonal factors may distort ratios.</t>
  </si>
  <si>
    <t>Firms may "window dress" their financial statements.</t>
  </si>
  <si>
    <t>Differing accounting treatments may effect ratio comparisons.</t>
  </si>
  <si>
    <t>Subjectivity is needed to determine what constitutes "good" and "bad" ratios.</t>
  </si>
  <si>
    <t>ROE = Profit margin x TTL Asset TO x Equity Multiplier</t>
  </si>
  <si>
    <t>ROE = Net Income / Sales x Sales / TTL Assets x  TTL Assets / Common Equity</t>
  </si>
  <si>
    <t>Equity Multiplier</t>
  </si>
  <si>
    <t>Industry Average</t>
  </si>
  <si>
    <t xml:space="preserve">The company's major strength is its profit margin.  </t>
  </si>
  <si>
    <t>Weaknesses are theTTL Asset Turnover and Equity Multiplier.  The higher debt and less efficient use of assets implies the company is servicing debt for assets that are not being used as efficiently as they should be.</t>
  </si>
  <si>
    <t>Other</t>
  </si>
  <si>
    <t>Improving the DSO margin from 44.9 to 32 would impact the liquidity position of Computron.  Using the numbers given, 252 of A/R would be cash, which could be used to pay down debt.  This would bring the debt ratio down from 55% to 52%, giving the company more stability.  Investors view the stock more favorably as a result of having a more stable, predictable future.</t>
  </si>
  <si>
    <t>Inventory appears to be too high.  Cutting inventory would free cash to pay down debt.  Profitability should not be effected, assuming  storage and requisition costs cancel each other out.  However, lower debt ratio should improve the stock price as investors would perceive the company as more stable.</t>
  </si>
  <si>
    <t>Debt</t>
  </si>
  <si>
    <t>Assets</t>
  </si>
  <si>
    <t>Ratio</t>
  </si>
  <si>
    <t>1998 w/ new capital</t>
  </si>
  <si>
    <t>1998 w/ new capital and debt pd down to industry standard (not possible, not enough cash)</t>
  </si>
  <si>
    <t>1999E w/ new capital</t>
  </si>
  <si>
    <t>1999E w/ new capital and debt pd down to industry standard</t>
  </si>
  <si>
    <t>cash required</t>
  </si>
  <si>
    <t>In hindsight, Computron expanded to quickly.  The company used debt to acquire fixed assets and inventory before its advertising campaign had a chance to work.  The higher costs and inefficient use of assets compound their problems.  The increase of marginal customers increased their credit risk and hurt cash flow as DSO increased.  The company should have taken a more conservative plan that would have saved the large capital investments until the company was sure its advertising campaign was successful.</t>
  </si>
  <si>
    <t>1. Liquidity</t>
  </si>
  <si>
    <t>2. Asset Management</t>
  </si>
  <si>
    <t>3. Debt Management</t>
  </si>
  <si>
    <t>4. Profitablitity</t>
  </si>
  <si>
    <t>5. Market Value</t>
  </si>
  <si>
    <t>Key Ratios:</t>
  </si>
  <si>
    <t>A banker would be most sensitive to liquidity ratios, because a banker is mostly concerned with a parties</t>
  </si>
  <si>
    <t>ability to repay loans/debt and liquidity ratios looks at a companies ability to meet maturing debts.</t>
  </si>
  <si>
    <t>Balance Sheet</t>
  </si>
  <si>
    <t>Income Statement</t>
  </si>
  <si>
    <t>Computron is leveraged more than the industry average.  Computron is really focused on cutting debt in 1999.</t>
  </si>
  <si>
    <t>i. Check</t>
  </si>
  <si>
    <t>As a credit manager, I would be highly suspect of Computron. With A/P increasing 3.5x, LT Debt increasing 3x, and negative EBIT, I would consider them a credit risk.  I would want to sell to them COD, even if that risked them as a customer. I would want to understand what their plans were if I were to continue to give them credit and how they would mitigate this risk in the future.</t>
  </si>
  <si>
    <t>To: Dr. C.Joe Ueng</t>
  </si>
  <si>
    <t>From: Brandon Neff and Ben Rogers</t>
  </si>
  <si>
    <t>Date: June 19, 2000</t>
  </si>
  <si>
    <t>Chapter 3 Case Study</t>
  </si>
  <si>
    <t>with other companies through benchmarking the key ratios.</t>
  </si>
  <si>
    <t>Financial Ratios are useful because it helps compare and evaluate the financials of your company</t>
  </si>
  <si>
    <t>As a bank loan officer, I would hesitate to renew the loan to Computron. I would likely demand repayment of the loan.  However, if I began to see improvements in their financials, I would consider restructuring the terms of the loan agreement to better suit the improved financial situation.  If I believed those numbers, I would feel my chances of recovering my loan would be better letting them operate then forcing them into bankruptcy.  If $1.2MM of new equity was also included, I would definitely renew the loan. I would use the ratio analysis below to make my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</si>
</sst>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5" formatCode="_(* #,##0_);_(* \(#,##0\);_(* &quot;-&quot;??_);_(@_)"/>
    <numFmt numFmtId="166" formatCode="#.#\ \x"/>
    <numFmt numFmtId="170" formatCode="_(&quot;$&quot;* #,##0.000_);_(&quot;$&quot;* \(#,##0.000\);_(&quot;$&quot;* &quot;-&quot;??_);_(@_)"/>
    <numFmt numFmtId="171" formatCode="_(* #,##0.000_);_(* \(#,##0.000\);_(* &quot;-&quot;??_);_(@_)"/>
    <numFmt numFmtId="172" formatCode="0.0%"/>
    <numFmt numFmtId="173" formatCode="0.0"/>
  </numFmts>
  <fonts count="8" x14ac:knownFonts="1">
    <font>
      <sz val="10"/>
      <name val="Arial"/>
    </font>
    <font>
      <sz val="10"/>
      <name val="Arial"/>
    </font>
    <font>
      <b/>
      <sz val="10"/>
      <name val="Arial"/>
      <family val="2"/>
    </font>
    <font>
      <b/>
      <u/>
      <sz val="10"/>
      <name val="Arial"/>
      <family val="2"/>
    </font>
    <font>
      <sz val="10"/>
      <name val="Arial"/>
      <family val="2"/>
    </font>
    <font>
      <u/>
      <sz val="10"/>
      <name val="Arial"/>
      <family val="2"/>
    </font>
    <font>
      <b/>
      <sz val="12"/>
      <name val="Arial"/>
      <family val="2"/>
    </font>
    <font>
      <sz val="12"/>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2" fillId="0" borderId="0" xfId="0" applyFont="1"/>
    <xf numFmtId="0" fontId="2" fillId="0" borderId="1" xfId="0" applyFont="1" applyBorder="1"/>
    <xf numFmtId="165" fontId="0" fillId="0" borderId="0" xfId="1" applyNumberFormat="1" applyFont="1"/>
    <xf numFmtId="165" fontId="0" fillId="0" borderId="2" xfId="1" applyNumberFormat="1" applyFont="1" applyBorder="1"/>
    <xf numFmtId="165" fontId="0" fillId="0" borderId="3" xfId="1" applyNumberFormat="1" applyFont="1" applyBorder="1"/>
    <xf numFmtId="9" fontId="0" fillId="0" borderId="0" xfId="0" applyNumberFormat="1"/>
    <xf numFmtId="9" fontId="0" fillId="0" borderId="0" xfId="3" applyFont="1"/>
    <xf numFmtId="166" fontId="0" fillId="0" borderId="0" xfId="3" applyNumberFormat="1" applyFont="1"/>
    <xf numFmtId="0" fontId="0" fillId="0" borderId="0" xfId="0" applyAlignment="1">
      <alignment wrapText="1"/>
    </xf>
    <xf numFmtId="170" fontId="0" fillId="0" borderId="0" xfId="2" applyNumberFormat="1" applyFont="1"/>
    <xf numFmtId="171" fontId="0" fillId="0" borderId="0" xfId="1" applyNumberFormat="1" applyFont="1"/>
    <xf numFmtId="172" fontId="0" fillId="0" borderId="0" xfId="3" applyNumberFormat="1" applyFont="1"/>
    <xf numFmtId="0" fontId="0" fillId="0" borderId="0" xfId="0" applyAlignment="1"/>
    <xf numFmtId="9" fontId="2" fillId="0" borderId="0" xfId="3" applyFont="1"/>
    <xf numFmtId="43" fontId="0" fillId="0" borderId="0" xfId="0" applyNumberFormat="1"/>
    <xf numFmtId="165" fontId="0" fillId="0" borderId="0" xfId="1" applyNumberFormat="1" applyFont="1" applyBorder="1"/>
    <xf numFmtId="0" fontId="0" fillId="0" borderId="0" xfId="0" applyAlignment="1">
      <alignment horizontal="left" wrapText="1"/>
    </xf>
    <xf numFmtId="0" fontId="0" fillId="0" borderId="0" xfId="0" applyAlignment="1">
      <alignment horizontal="left"/>
    </xf>
    <xf numFmtId="0" fontId="0" fillId="0" borderId="2" xfId="0" applyBorder="1" applyAlignment="1">
      <alignment wrapText="1"/>
    </xf>
    <xf numFmtId="0" fontId="0" fillId="0" borderId="0" xfId="0" applyBorder="1" applyAlignment="1">
      <alignment wrapText="1"/>
    </xf>
    <xf numFmtId="0" fontId="3" fillId="0" borderId="0" xfId="0" applyFont="1"/>
    <xf numFmtId="0" fontId="4" fillId="0" borderId="0" xfId="0" applyFont="1"/>
    <xf numFmtId="0" fontId="2" fillId="0" borderId="1" xfId="0" applyFont="1" applyBorder="1" applyAlignment="1">
      <alignment horizontal="left"/>
    </xf>
    <xf numFmtId="0" fontId="5" fillId="0" borderId="0" xfId="0" applyFont="1"/>
    <xf numFmtId="173" fontId="0" fillId="0" borderId="0" xfId="0" applyNumberFormat="1"/>
    <xf numFmtId="172" fontId="0" fillId="0" borderId="0" xfId="0" applyNumberFormat="1"/>
    <xf numFmtId="0" fontId="6" fillId="0" borderId="0" xfId="0" applyFont="1"/>
    <xf numFmtId="0" fontId="7" fillId="0" borderId="0" xfId="0" applyFont="1"/>
    <xf numFmtId="0" fontId="2" fillId="0" borderId="0" xfId="0" applyFont="1" applyAlignment="1">
      <alignment horizontal="center"/>
    </xf>
    <xf numFmtId="0" fontId="0" fillId="0" borderId="0" xfId="0" applyAlignment="1">
      <alignment wrapText="1"/>
    </xf>
    <xf numFmtId="0" fontId="0" fillId="0" borderId="0" xfId="0" applyAlignment="1">
      <alignment horizontal="left" wrapText="1"/>
    </xf>
    <xf numFmtId="0" fontId="0" fillId="0" borderId="0" xfId="0" applyAlignme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5"/>
  <sheetViews>
    <sheetView topLeftCell="A4" workbookViewId="0">
      <selection activeCell="C4" sqref="C4"/>
    </sheetView>
  </sheetViews>
  <sheetFormatPr defaultRowHeight="13.2" x14ac:dyDescent="0.25"/>
  <cols>
    <col min="1" max="1" width="20.88671875" bestFit="1" customWidth="1"/>
    <col min="3" max="3" width="12.88671875" bestFit="1" customWidth="1"/>
  </cols>
  <sheetData>
    <row r="2" spans="1:3" x14ac:dyDescent="0.25">
      <c r="A2" s="29" t="s">
        <v>114</v>
      </c>
      <c r="B2" s="29"/>
      <c r="C2" s="29"/>
    </row>
    <row r="3" spans="1:3" x14ac:dyDescent="0.25">
      <c r="C3" t="s">
        <v>19</v>
      </c>
    </row>
    <row r="4" spans="1:3" x14ac:dyDescent="0.25">
      <c r="A4" t="s">
        <v>23</v>
      </c>
      <c r="C4" s="3">
        <v>7035600</v>
      </c>
    </row>
    <row r="5" spans="1:3" x14ac:dyDescent="0.25">
      <c r="C5" s="3"/>
    </row>
    <row r="6" spans="1:3" x14ac:dyDescent="0.25">
      <c r="A6" t="s">
        <v>24</v>
      </c>
      <c r="C6" s="3">
        <v>5728000</v>
      </c>
    </row>
    <row r="7" spans="1:3" x14ac:dyDescent="0.25">
      <c r="A7" t="s">
        <v>25</v>
      </c>
      <c r="C7" s="3">
        <v>680000</v>
      </c>
    </row>
    <row r="8" spans="1:3" x14ac:dyDescent="0.25">
      <c r="A8" t="s">
        <v>26</v>
      </c>
      <c r="C8" s="3">
        <v>116960</v>
      </c>
    </row>
    <row r="9" spans="1:3" x14ac:dyDescent="0.25">
      <c r="A9" t="s">
        <v>27</v>
      </c>
      <c r="C9" s="4">
        <f>SUM(C6:C8)</f>
        <v>6524960</v>
      </c>
    </row>
    <row r="10" spans="1:3" x14ac:dyDescent="0.25">
      <c r="C10" s="3"/>
    </row>
    <row r="11" spans="1:3" x14ac:dyDescent="0.25">
      <c r="A11" t="s">
        <v>28</v>
      </c>
      <c r="C11" s="4">
        <f>C4-C9</f>
        <v>510640</v>
      </c>
    </row>
    <row r="12" spans="1:3" x14ac:dyDescent="0.25">
      <c r="C12" s="3"/>
    </row>
    <row r="13" spans="1:3" x14ac:dyDescent="0.25">
      <c r="A13" t="s">
        <v>29</v>
      </c>
      <c r="C13" s="3">
        <v>88000</v>
      </c>
    </row>
    <row r="14" spans="1:3" x14ac:dyDescent="0.25">
      <c r="C14" s="3"/>
    </row>
    <row r="15" spans="1:3" x14ac:dyDescent="0.25">
      <c r="A15" t="s">
        <v>32</v>
      </c>
      <c r="C15" s="4">
        <f>C11-C13</f>
        <v>422640</v>
      </c>
    </row>
    <row r="16" spans="1:3" x14ac:dyDescent="0.25">
      <c r="C16" s="3"/>
    </row>
    <row r="17" spans="1:3" x14ac:dyDescent="0.25">
      <c r="A17" t="s">
        <v>30</v>
      </c>
      <c r="B17" s="6">
        <v>0.4</v>
      </c>
      <c r="C17" s="3">
        <f>C15*$B$17</f>
        <v>169056</v>
      </c>
    </row>
    <row r="18" spans="1:3" x14ac:dyDescent="0.25">
      <c r="C18" s="3"/>
    </row>
    <row r="19" spans="1:3" ht="13.8" thickBot="1" x14ac:dyDescent="0.3">
      <c r="A19" t="s">
        <v>31</v>
      </c>
      <c r="C19" s="5">
        <f>C15-C17</f>
        <v>253584</v>
      </c>
    </row>
    <row r="20" spans="1:3" ht="13.8" thickTop="1" x14ac:dyDescent="0.25">
      <c r="C20" s="3"/>
    </row>
    <row r="21" spans="1:3" x14ac:dyDescent="0.25">
      <c r="A21" t="s">
        <v>49</v>
      </c>
      <c r="C21" s="10">
        <f>C19/C29</f>
        <v>1.0143359999999999</v>
      </c>
    </row>
    <row r="22" spans="1:3" x14ac:dyDescent="0.25">
      <c r="C22" s="3"/>
    </row>
    <row r="23" spans="1:3" x14ac:dyDescent="0.25">
      <c r="A23" t="s">
        <v>50</v>
      </c>
    </row>
    <row r="24" spans="1:3" x14ac:dyDescent="0.25">
      <c r="C24" s="3"/>
    </row>
    <row r="25" spans="1:3" x14ac:dyDescent="0.25">
      <c r="A25" t="s">
        <v>51</v>
      </c>
      <c r="C25" s="11">
        <f>'Balance Sheet'!C28/'Income Statement'!C29</f>
        <v>6.2094079999999998</v>
      </c>
    </row>
    <row r="26" spans="1:3" x14ac:dyDescent="0.25">
      <c r="C26" s="3"/>
    </row>
    <row r="27" spans="1:3" x14ac:dyDescent="0.25">
      <c r="A27" t="s">
        <v>52</v>
      </c>
      <c r="C27" s="11">
        <v>12.17</v>
      </c>
    </row>
    <row r="28" spans="1:3" x14ac:dyDescent="0.25">
      <c r="C28" s="3"/>
    </row>
    <row r="29" spans="1:3" x14ac:dyDescent="0.25">
      <c r="A29" t="s">
        <v>53</v>
      </c>
      <c r="C29" s="3">
        <v>250000</v>
      </c>
    </row>
    <row r="30" spans="1:3" x14ac:dyDescent="0.25">
      <c r="C30" s="3"/>
    </row>
    <row r="31" spans="1:3" x14ac:dyDescent="0.25">
      <c r="A31" t="s">
        <v>54</v>
      </c>
      <c r="C31" s="3">
        <v>0.4</v>
      </c>
    </row>
    <row r="33" spans="1:3" x14ac:dyDescent="0.25">
      <c r="A33" t="s">
        <v>55</v>
      </c>
      <c r="C33" s="3">
        <v>40000</v>
      </c>
    </row>
    <row r="35" spans="1:3" x14ac:dyDescent="0.25">
      <c r="A35" t="s">
        <v>56</v>
      </c>
      <c r="C35">
        <v>0</v>
      </c>
    </row>
  </sheetData>
  <mergeCells count="1">
    <mergeCell ref="A2:C2"/>
  </mergeCells>
  <pageMargins left="0.75" right="0.75" top="1" bottom="1" header="0.5" footer="0.5"/>
  <pageSetup orientation="portrait" r:id="rId1"/>
  <headerFooter alignWithMargins="0">
    <oddHeader>&amp;LBrandon Neff
Ben Rogers&amp;C&amp;"Arial,Bold"Ch. 3 Case&amp;R6/19/00</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C5" sqref="C5"/>
    </sheetView>
  </sheetViews>
  <sheetFormatPr defaultRowHeight="13.2" x14ac:dyDescent="0.25"/>
  <cols>
    <col min="3" max="3" width="12.88671875" bestFit="1" customWidth="1"/>
    <col min="5" max="5" width="10.33203125" bestFit="1" customWidth="1"/>
    <col min="7" max="7" width="10.33203125" bestFit="1" customWidth="1"/>
  </cols>
  <sheetData>
    <row r="1" spans="1:7" x14ac:dyDescent="0.25">
      <c r="A1" s="29" t="s">
        <v>113</v>
      </c>
      <c r="B1" s="29"/>
      <c r="C1" s="29"/>
      <c r="D1" s="29"/>
      <c r="E1" s="29"/>
      <c r="F1" s="29"/>
      <c r="G1" s="29"/>
    </row>
    <row r="2" spans="1:7" x14ac:dyDescent="0.25">
      <c r="C2" s="2" t="s">
        <v>19</v>
      </c>
      <c r="D2" s="2"/>
      <c r="E2" s="23">
        <v>1998</v>
      </c>
      <c r="F2" s="23"/>
      <c r="G2" s="23">
        <v>1997</v>
      </c>
    </row>
    <row r="3" spans="1:7" x14ac:dyDescent="0.25">
      <c r="A3" t="s">
        <v>0</v>
      </c>
      <c r="C3" s="3">
        <v>14000</v>
      </c>
      <c r="D3" s="3"/>
      <c r="E3" s="3">
        <v>7282</v>
      </c>
      <c r="F3" s="3"/>
      <c r="G3" s="3">
        <v>9000</v>
      </c>
    </row>
    <row r="4" spans="1:7" x14ac:dyDescent="0.25">
      <c r="A4" t="s">
        <v>1</v>
      </c>
      <c r="C4" s="3">
        <v>71632</v>
      </c>
      <c r="D4" s="3"/>
      <c r="E4" s="3">
        <v>0</v>
      </c>
      <c r="F4" s="3"/>
      <c r="G4" s="3">
        <v>48600</v>
      </c>
    </row>
    <row r="5" spans="1:7" x14ac:dyDescent="0.25">
      <c r="A5" t="s">
        <v>2</v>
      </c>
      <c r="C5" s="3">
        <v>878000</v>
      </c>
      <c r="D5" s="3"/>
      <c r="E5" s="3">
        <v>632160</v>
      </c>
      <c r="F5" s="3"/>
      <c r="G5" s="3">
        <v>351200</v>
      </c>
    </row>
    <row r="6" spans="1:7" x14ac:dyDescent="0.25">
      <c r="A6" t="s">
        <v>3</v>
      </c>
      <c r="C6" s="3">
        <v>1716480</v>
      </c>
      <c r="D6" s="3"/>
      <c r="E6" s="3">
        <v>1287360</v>
      </c>
      <c r="F6" s="3"/>
      <c r="G6" s="3">
        <v>715200</v>
      </c>
    </row>
    <row r="7" spans="1:7" x14ac:dyDescent="0.25">
      <c r="C7" s="3"/>
      <c r="D7" s="3"/>
      <c r="E7" s="3"/>
      <c r="F7" s="3"/>
      <c r="G7" s="3"/>
    </row>
    <row r="8" spans="1:7" x14ac:dyDescent="0.25">
      <c r="A8" t="s">
        <v>4</v>
      </c>
      <c r="C8" s="4">
        <f>SUM(C3:C6)</f>
        <v>2680112</v>
      </c>
      <c r="D8" s="4"/>
      <c r="E8" s="4">
        <f>SUM(E3:E6)</f>
        <v>1926802</v>
      </c>
      <c r="F8" s="4"/>
      <c r="G8" s="4">
        <f>SUM(G3:G6)</f>
        <v>1124000</v>
      </c>
    </row>
    <row r="9" spans="1:7" x14ac:dyDescent="0.25">
      <c r="C9" s="3"/>
      <c r="D9" s="3"/>
      <c r="E9" s="3"/>
      <c r="F9" s="3"/>
      <c r="G9" s="3"/>
    </row>
    <row r="10" spans="1:7" x14ac:dyDescent="0.25">
      <c r="A10" t="s">
        <v>5</v>
      </c>
      <c r="C10" s="3">
        <v>1197160</v>
      </c>
      <c r="D10" s="3"/>
      <c r="E10" s="3">
        <v>1202950</v>
      </c>
      <c r="F10" s="3"/>
      <c r="G10" s="3">
        <v>491000</v>
      </c>
    </row>
    <row r="11" spans="1:7" x14ac:dyDescent="0.25">
      <c r="A11" t="s">
        <v>6</v>
      </c>
      <c r="C11" s="3">
        <v>-380120</v>
      </c>
      <c r="D11" s="3"/>
      <c r="E11" s="3">
        <v>-263160</v>
      </c>
      <c r="F11" s="3"/>
      <c r="G11" s="3">
        <v>-146200</v>
      </c>
    </row>
    <row r="12" spans="1:7" x14ac:dyDescent="0.25">
      <c r="A12" t="s">
        <v>7</v>
      </c>
      <c r="C12" s="4">
        <f>SUM(C10:C11)</f>
        <v>817040</v>
      </c>
      <c r="D12" s="4"/>
      <c r="E12" s="4">
        <f>SUM(E10:E11)</f>
        <v>939790</v>
      </c>
      <c r="F12" s="4"/>
      <c r="G12" s="4">
        <f>SUM(G10:G11)</f>
        <v>344800</v>
      </c>
    </row>
    <row r="13" spans="1:7" x14ac:dyDescent="0.25">
      <c r="C13" s="3"/>
      <c r="D13" s="3"/>
      <c r="E13" s="3"/>
      <c r="F13" s="3"/>
      <c r="G13" s="3"/>
    </row>
    <row r="14" spans="1:7" ht="13.8" thickBot="1" x14ac:dyDescent="0.3">
      <c r="A14" t="s">
        <v>8</v>
      </c>
      <c r="C14" s="5">
        <f>C12+C8</f>
        <v>3497152</v>
      </c>
      <c r="D14" s="5"/>
      <c r="E14" s="5">
        <f>E12+E8</f>
        <v>2866592</v>
      </c>
      <c r="F14" s="5"/>
      <c r="G14" s="5">
        <f>G12+G8</f>
        <v>1468800</v>
      </c>
    </row>
    <row r="15" spans="1:7" ht="13.8" thickTop="1" x14ac:dyDescent="0.25">
      <c r="C15" s="3"/>
      <c r="D15" s="3"/>
      <c r="E15" s="3"/>
      <c r="F15" s="3"/>
      <c r="G15" s="3"/>
    </row>
    <row r="16" spans="1:7" x14ac:dyDescent="0.25">
      <c r="A16" t="s">
        <v>9</v>
      </c>
      <c r="C16" s="3">
        <v>436800</v>
      </c>
      <c r="D16" s="3"/>
      <c r="E16" s="3">
        <v>524160</v>
      </c>
      <c r="F16" s="3"/>
      <c r="G16" s="3">
        <v>145600</v>
      </c>
    </row>
    <row r="17" spans="1:7" x14ac:dyDescent="0.25">
      <c r="A17" t="s">
        <v>10</v>
      </c>
      <c r="C17" s="3">
        <v>600000</v>
      </c>
      <c r="D17" s="3"/>
      <c r="E17" s="3">
        <v>720000</v>
      </c>
      <c r="F17" s="3"/>
      <c r="G17" s="3">
        <v>200000</v>
      </c>
    </row>
    <row r="18" spans="1:7" x14ac:dyDescent="0.25">
      <c r="A18" t="s">
        <v>11</v>
      </c>
      <c r="C18" s="3">
        <v>408000</v>
      </c>
      <c r="D18" s="3"/>
      <c r="E18" s="3">
        <v>489600</v>
      </c>
      <c r="F18" s="3"/>
      <c r="G18" s="3">
        <v>136000</v>
      </c>
    </row>
    <row r="19" spans="1:7" x14ac:dyDescent="0.25">
      <c r="C19" s="3"/>
      <c r="D19" s="3"/>
      <c r="E19" s="3"/>
      <c r="F19" s="3"/>
      <c r="G19" s="3"/>
    </row>
    <row r="20" spans="1:7" x14ac:dyDescent="0.25">
      <c r="A20" t="s">
        <v>12</v>
      </c>
      <c r="C20" s="4">
        <f>SUM(C15:C18)</f>
        <v>1444800</v>
      </c>
      <c r="D20" s="4"/>
      <c r="E20" s="4">
        <f>SUM(E15:E18)</f>
        <v>1733760</v>
      </c>
      <c r="F20" s="4"/>
      <c r="G20" s="4">
        <f>SUM(G15:G18)</f>
        <v>481600</v>
      </c>
    </row>
    <row r="21" spans="1:7" x14ac:dyDescent="0.25">
      <c r="C21" s="3"/>
      <c r="D21" s="3"/>
      <c r="E21" s="3"/>
      <c r="F21" s="3"/>
      <c r="G21" s="3"/>
    </row>
    <row r="22" spans="1:7" x14ac:dyDescent="0.25">
      <c r="A22" t="s">
        <v>13</v>
      </c>
      <c r="C22" s="3">
        <v>500000</v>
      </c>
      <c r="D22" s="3"/>
      <c r="E22" s="3">
        <v>1000000</v>
      </c>
      <c r="F22" s="3"/>
      <c r="G22" s="3">
        <v>323432</v>
      </c>
    </row>
    <row r="23" spans="1:7" x14ac:dyDescent="0.25">
      <c r="C23" s="3"/>
      <c r="D23" s="3"/>
      <c r="E23" s="3"/>
      <c r="F23" s="3"/>
      <c r="G23" s="3"/>
    </row>
    <row r="24" spans="1:7" x14ac:dyDescent="0.25">
      <c r="A24" t="s">
        <v>14</v>
      </c>
      <c r="C24" s="4">
        <f>+C22+C20</f>
        <v>1944800</v>
      </c>
      <c r="D24" s="4"/>
      <c r="E24" s="4">
        <f>+E22+E20</f>
        <v>2733760</v>
      </c>
      <c r="F24" s="4"/>
      <c r="G24" s="4">
        <f>+G22+G20</f>
        <v>805032</v>
      </c>
    </row>
    <row r="25" spans="1:7" x14ac:dyDescent="0.25">
      <c r="C25" s="3"/>
      <c r="D25" s="3"/>
      <c r="E25" s="3"/>
      <c r="F25" s="3"/>
      <c r="G25" s="3"/>
    </row>
    <row r="26" spans="1:7" x14ac:dyDescent="0.25">
      <c r="A26" t="s">
        <v>15</v>
      </c>
      <c r="C26" s="3">
        <v>1680936</v>
      </c>
      <c r="D26" s="3"/>
      <c r="E26" s="3">
        <v>460000</v>
      </c>
      <c r="F26" s="3"/>
      <c r="G26" s="3">
        <v>460000</v>
      </c>
    </row>
    <row r="27" spans="1:7" x14ac:dyDescent="0.25">
      <c r="A27" t="s">
        <v>16</v>
      </c>
      <c r="C27" s="3">
        <v>-128584</v>
      </c>
      <c r="D27" s="3"/>
      <c r="E27" s="3">
        <v>-327168</v>
      </c>
      <c r="F27" s="3"/>
      <c r="G27" s="3">
        <v>203768</v>
      </c>
    </row>
    <row r="28" spans="1:7" x14ac:dyDescent="0.25">
      <c r="A28" t="s">
        <v>17</v>
      </c>
      <c r="C28" s="4">
        <f>SUM(C26:C27)</f>
        <v>1552352</v>
      </c>
      <c r="D28" s="4"/>
      <c r="E28" s="4">
        <f>SUM(E26:E27)</f>
        <v>132832</v>
      </c>
      <c r="F28" s="4"/>
      <c r="G28" s="4">
        <f>SUM(G26:G27)</f>
        <v>663768</v>
      </c>
    </row>
    <row r="29" spans="1:7" x14ac:dyDescent="0.25">
      <c r="C29" s="3"/>
      <c r="D29" s="3"/>
      <c r="E29" s="3"/>
      <c r="F29" s="3"/>
      <c r="G29" s="3"/>
    </row>
    <row r="30" spans="1:7" ht="13.8" thickBot="1" x14ac:dyDescent="0.3">
      <c r="A30" t="s">
        <v>18</v>
      </c>
      <c r="C30" s="5">
        <f>C28+C24</f>
        <v>3497152</v>
      </c>
      <c r="D30" s="5"/>
      <c r="E30" s="5">
        <f>E28+E24</f>
        <v>2866592</v>
      </c>
      <c r="F30" s="5"/>
      <c r="G30" s="5">
        <f>G28+G24</f>
        <v>1468800</v>
      </c>
    </row>
    <row r="31" spans="1:7" ht="13.8" thickTop="1" x14ac:dyDescent="0.25">
      <c r="C31" s="3"/>
      <c r="D31" s="3"/>
      <c r="E31" s="3"/>
      <c r="F31" s="3"/>
      <c r="G31" s="3"/>
    </row>
    <row r="32" spans="1:7" x14ac:dyDescent="0.25">
      <c r="B32" t="s">
        <v>20</v>
      </c>
      <c r="C32" s="3">
        <f>C14-C30</f>
        <v>0</v>
      </c>
      <c r="D32" s="3"/>
      <c r="E32" s="3">
        <f>E14-E30</f>
        <v>0</v>
      </c>
      <c r="F32" s="3"/>
      <c r="G32" s="3">
        <f>G14-G30</f>
        <v>0</v>
      </c>
    </row>
    <row r="33" spans="3:7" x14ac:dyDescent="0.25">
      <c r="C33" s="3"/>
      <c r="D33" s="3"/>
      <c r="E33" s="3"/>
      <c r="F33" s="3"/>
      <c r="G33" s="3"/>
    </row>
    <row r="34" spans="3:7" x14ac:dyDescent="0.25">
      <c r="C34" s="3"/>
      <c r="D34" s="3"/>
      <c r="E34" s="3"/>
      <c r="F34" s="3"/>
      <c r="G34" s="3"/>
    </row>
    <row r="35" spans="3:7" x14ac:dyDescent="0.25">
      <c r="D35" s="3"/>
      <c r="E35" s="3"/>
      <c r="F35" s="3"/>
      <c r="G35" s="3"/>
    </row>
    <row r="36" spans="3:7" x14ac:dyDescent="0.25">
      <c r="D36" s="3"/>
      <c r="E36" s="3"/>
      <c r="F36" s="3"/>
      <c r="G36" s="3"/>
    </row>
    <row r="37" spans="3:7" x14ac:dyDescent="0.25">
      <c r="D37" s="3"/>
      <c r="E37" s="3"/>
      <c r="F37" s="3"/>
      <c r="G37" s="3"/>
    </row>
    <row r="38" spans="3:7" x14ac:dyDescent="0.25">
      <c r="D38" s="3"/>
      <c r="E38" s="3"/>
      <c r="F38" s="3"/>
      <c r="G38" s="3"/>
    </row>
    <row r="39" spans="3:7" x14ac:dyDescent="0.25">
      <c r="D39" s="3"/>
      <c r="E39" s="3"/>
      <c r="F39" s="3"/>
      <c r="G39" s="3"/>
    </row>
    <row r="40" spans="3:7" x14ac:dyDescent="0.25">
      <c r="D40" s="3"/>
      <c r="E40" s="3"/>
      <c r="F40" s="3"/>
      <c r="G40" s="3"/>
    </row>
    <row r="45" spans="3:7" x14ac:dyDescent="0.25">
      <c r="C45" s="3"/>
    </row>
    <row r="46" spans="3:7" x14ac:dyDescent="0.25">
      <c r="C46" s="3"/>
    </row>
    <row r="47" spans="3:7" x14ac:dyDescent="0.25">
      <c r="E47" s="15"/>
    </row>
  </sheetData>
  <mergeCells count="1">
    <mergeCell ref="A1:G1"/>
  </mergeCells>
  <pageMargins left="0.75" right="0.75" top="1" bottom="1" header="0.5" footer="0.5"/>
  <pageSetup orientation="portrait" r:id="rId1"/>
  <headerFooter alignWithMargins="0">
    <oddHeader>&amp;LBrandon Neff
Ben Rogers&amp;C&amp;"Arial,Bold"Ch. 3 Case&amp;R6/19/00</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4"/>
  <sheetViews>
    <sheetView tabSelected="1" topLeftCell="A112" zoomScaleNormal="100" zoomScaleSheetLayoutView="75" workbookViewId="0">
      <selection activeCell="L96" sqref="L96"/>
    </sheetView>
  </sheetViews>
  <sheetFormatPr defaultRowHeight="13.2" x14ac:dyDescent="0.25"/>
  <cols>
    <col min="2" max="2" width="20.88671875" bestFit="1" customWidth="1"/>
    <col min="7" max="9" width="10.6640625" customWidth="1"/>
  </cols>
  <sheetData>
    <row r="1" spans="1:4" ht="15.6" x14ac:dyDescent="0.3">
      <c r="A1" s="27" t="s">
        <v>118</v>
      </c>
    </row>
    <row r="2" spans="1:4" ht="15.6" x14ac:dyDescent="0.3">
      <c r="A2" s="27" t="s">
        <v>119</v>
      </c>
    </row>
    <row r="3" spans="1:4" ht="15.6" x14ac:dyDescent="0.3">
      <c r="A3" s="27" t="s">
        <v>120</v>
      </c>
    </row>
    <row r="4" spans="1:4" ht="15.6" x14ac:dyDescent="0.3">
      <c r="A4" s="27" t="s">
        <v>121</v>
      </c>
    </row>
    <row r="5" spans="1:4" ht="15" x14ac:dyDescent="0.25">
      <c r="A5" s="28"/>
    </row>
    <row r="6" spans="1:4" x14ac:dyDescent="0.25">
      <c r="A6" t="s">
        <v>21</v>
      </c>
      <c r="B6" t="s">
        <v>123</v>
      </c>
    </row>
    <row r="7" spans="1:4" x14ac:dyDescent="0.25">
      <c r="B7" t="s">
        <v>122</v>
      </c>
    </row>
    <row r="9" spans="1:4" x14ac:dyDescent="0.25">
      <c r="B9" s="21" t="s">
        <v>110</v>
      </c>
    </row>
    <row r="10" spans="1:4" x14ac:dyDescent="0.25">
      <c r="B10" t="s">
        <v>105</v>
      </c>
    </row>
    <row r="11" spans="1:4" x14ac:dyDescent="0.25">
      <c r="B11" t="s">
        <v>106</v>
      </c>
    </row>
    <row r="12" spans="1:4" x14ac:dyDescent="0.25">
      <c r="B12" t="s">
        <v>107</v>
      </c>
    </row>
    <row r="13" spans="1:4" x14ac:dyDescent="0.25">
      <c r="B13" t="s">
        <v>108</v>
      </c>
    </row>
    <row r="14" spans="1:4" x14ac:dyDescent="0.25">
      <c r="B14" t="s">
        <v>109</v>
      </c>
    </row>
    <row r="16" spans="1:4" x14ac:dyDescent="0.25">
      <c r="A16" t="s">
        <v>22</v>
      </c>
      <c r="B16" t="s">
        <v>35</v>
      </c>
      <c r="D16" s="8">
        <f>'Balance Sheet'!C8/'Balance Sheet'!C20</f>
        <v>1.8550055370985603</v>
      </c>
    </row>
    <row r="17" spans="1:9" x14ac:dyDescent="0.25">
      <c r="B17" t="s">
        <v>36</v>
      </c>
      <c r="D17" s="8">
        <f>('Balance Sheet'!C8-'Balance Sheet'!C6)/'Balance Sheet'!C20</f>
        <v>0.66696566998892581</v>
      </c>
    </row>
    <row r="19" spans="1:9" x14ac:dyDescent="0.25">
      <c r="B19" s="30" t="s">
        <v>33</v>
      </c>
      <c r="C19" s="30"/>
      <c r="D19" s="30"/>
      <c r="E19" s="30"/>
      <c r="F19" s="30"/>
      <c r="G19" s="30"/>
      <c r="H19" s="30"/>
      <c r="I19" s="30"/>
    </row>
    <row r="20" spans="1:9" x14ac:dyDescent="0.25">
      <c r="B20" s="30"/>
      <c r="C20" s="30"/>
      <c r="D20" s="30"/>
      <c r="E20" s="30"/>
      <c r="F20" s="30"/>
      <c r="G20" s="30"/>
      <c r="H20" s="30"/>
      <c r="I20" s="30"/>
    </row>
    <row r="22" spans="1:9" x14ac:dyDescent="0.25">
      <c r="B22" t="s">
        <v>111</v>
      </c>
      <c r="E22" s="7"/>
      <c r="F22" s="14"/>
      <c r="G22" s="7"/>
    </row>
    <row r="23" spans="1:9" x14ac:dyDescent="0.25">
      <c r="B23" s="22" t="s">
        <v>112</v>
      </c>
      <c r="E23" s="7"/>
      <c r="F23" s="7"/>
      <c r="G23" s="7"/>
    </row>
    <row r="24" spans="1:9" x14ac:dyDescent="0.25">
      <c r="E24" s="7"/>
      <c r="F24" s="7"/>
      <c r="G24" s="7"/>
    </row>
    <row r="25" spans="1:9" x14ac:dyDescent="0.25">
      <c r="A25" t="s">
        <v>34</v>
      </c>
      <c r="B25" t="s">
        <v>37</v>
      </c>
      <c r="D25" s="8">
        <f>'Income Statement'!C4/'Balance Sheet'!C6</f>
        <v>4.0988534675615211</v>
      </c>
      <c r="E25" s="7"/>
      <c r="F25" s="7"/>
      <c r="G25" s="7"/>
    </row>
    <row r="26" spans="1:9" x14ac:dyDescent="0.25">
      <c r="B26" t="s">
        <v>38</v>
      </c>
      <c r="D26" s="8">
        <f>'Balance Sheet'!C5/('Income Statement'!C4/360)</f>
        <v>44.925805901415657</v>
      </c>
    </row>
    <row r="27" spans="1:9" x14ac:dyDescent="0.25">
      <c r="B27" t="s">
        <v>39</v>
      </c>
      <c r="D27" s="8">
        <f>'Income Statement'!$C$4/'Balance Sheet'!C12</f>
        <v>8.6110839126603356</v>
      </c>
    </row>
    <row r="28" spans="1:9" x14ac:dyDescent="0.25">
      <c r="B28" t="s">
        <v>40</v>
      </c>
      <c r="D28" s="12">
        <f>(('Balance Sheet'!C8-'Balance Sheet'!C4)+'Balance Sheet'!C12-('Balance Sheet'!C20-'Balance Sheet'!C17))/'Income Statement'!C4</f>
        <v>0.3668088009551424</v>
      </c>
      <c r="E28" s="30" t="s">
        <v>42</v>
      </c>
      <c r="F28" s="30"/>
      <c r="G28" s="30"/>
      <c r="H28" s="30"/>
      <c r="I28" s="30"/>
    </row>
    <row r="29" spans="1:9" x14ac:dyDescent="0.25">
      <c r="B29" t="s">
        <v>41</v>
      </c>
      <c r="D29" s="8">
        <f>'Income Statement'!$C$4/'Balance Sheet'!C14</f>
        <v>2.01180846586022</v>
      </c>
      <c r="E29" s="30"/>
      <c r="F29" s="30"/>
      <c r="G29" s="30"/>
      <c r="H29" s="30"/>
      <c r="I29" s="30"/>
    </row>
    <row r="31" spans="1:9" x14ac:dyDescent="0.25">
      <c r="B31" s="30" t="s">
        <v>43</v>
      </c>
      <c r="C31" s="30"/>
      <c r="D31" s="30"/>
      <c r="E31" s="30"/>
      <c r="F31" s="30"/>
      <c r="G31" s="30"/>
      <c r="H31" s="30"/>
      <c r="I31" s="30"/>
    </row>
    <row r="32" spans="1:9" x14ac:dyDescent="0.25">
      <c r="B32" s="30"/>
      <c r="C32" s="30"/>
      <c r="D32" s="30"/>
      <c r="E32" s="30"/>
      <c r="F32" s="30"/>
      <c r="G32" s="30"/>
      <c r="H32" s="30"/>
      <c r="I32" s="30"/>
    </row>
    <row r="33" spans="1:9" x14ac:dyDescent="0.25">
      <c r="B33" s="30"/>
      <c r="C33" s="30"/>
      <c r="D33" s="30"/>
      <c r="E33" s="30"/>
      <c r="F33" s="30"/>
      <c r="G33" s="30"/>
      <c r="H33" s="30"/>
      <c r="I33" s="30"/>
    </row>
    <row r="35" spans="1:9" x14ac:dyDescent="0.25">
      <c r="A35" t="s">
        <v>44</v>
      </c>
      <c r="B35" t="s">
        <v>45</v>
      </c>
      <c r="D35" s="12">
        <f>'Balance Sheet'!C24/'Balance Sheet'!C14</f>
        <v>0.55610965722965433</v>
      </c>
    </row>
    <row r="36" spans="1:9" x14ac:dyDescent="0.25">
      <c r="B36" t="s">
        <v>46</v>
      </c>
      <c r="D36" s="8">
        <f>'Income Statement'!C11/'Income Statement'!C13</f>
        <v>5.8027272727272727</v>
      </c>
    </row>
    <row r="37" spans="1:9" x14ac:dyDescent="0.25">
      <c r="B37" t="s">
        <v>47</v>
      </c>
      <c r="D37" s="8">
        <f>('Income Statement'!C11+'Income Statement'!C33)/('Income Statement'!C13+'Income Statement'!C33)</f>
        <v>4.3018749999999999</v>
      </c>
      <c r="E37" s="30" t="s">
        <v>48</v>
      </c>
      <c r="F37" s="30"/>
      <c r="G37" s="30"/>
      <c r="H37" s="30"/>
      <c r="I37" s="30"/>
    </row>
    <row r="38" spans="1:9" x14ac:dyDescent="0.25">
      <c r="E38" s="30"/>
      <c r="F38" s="30"/>
      <c r="G38" s="30"/>
      <c r="H38" s="30"/>
      <c r="I38" s="30"/>
    </row>
    <row r="40" spans="1:9" x14ac:dyDescent="0.25">
      <c r="B40" s="30" t="s">
        <v>115</v>
      </c>
      <c r="C40" s="30"/>
      <c r="D40" s="30"/>
      <c r="E40" s="30"/>
      <c r="F40" s="30"/>
      <c r="G40" s="30"/>
      <c r="H40" s="30"/>
      <c r="I40" s="30"/>
    </row>
    <row r="41" spans="1:9" x14ac:dyDescent="0.25">
      <c r="B41" s="30"/>
      <c r="C41" s="30"/>
      <c r="D41" s="30"/>
      <c r="E41" s="30"/>
      <c r="F41" s="30"/>
      <c r="G41" s="30"/>
      <c r="H41" s="30"/>
      <c r="I41" s="30"/>
    </row>
    <row r="43" spans="1:9" x14ac:dyDescent="0.25">
      <c r="A43" t="s">
        <v>57</v>
      </c>
      <c r="B43" t="s">
        <v>59</v>
      </c>
      <c r="D43" s="12">
        <f>'Income Statement'!C11*(1-'Income Statement'!C31)/'Income Statement'!C4</f>
        <v>4.3547671840354768E-2</v>
      </c>
    </row>
    <row r="44" spans="1:9" x14ac:dyDescent="0.25">
      <c r="B44" t="s">
        <v>60</v>
      </c>
      <c r="D44" s="12">
        <f>'Income Statement'!C19/'Income Statement'!C4</f>
        <v>3.6042981408835065E-2</v>
      </c>
    </row>
    <row r="45" spans="1:9" x14ac:dyDescent="0.25">
      <c r="B45" t="s">
        <v>61</v>
      </c>
      <c r="D45" s="12">
        <f>'Income Statement'!C11/'Balance Sheet'!C14</f>
        <v>0.14601595812821405</v>
      </c>
    </row>
    <row r="46" spans="1:9" x14ac:dyDescent="0.25">
      <c r="B46" t="s">
        <v>58</v>
      </c>
      <c r="D46" s="12">
        <f>'Income Statement'!C19/'Balance Sheet'!C14</f>
        <v>7.2511575133136913E-2</v>
      </c>
    </row>
    <row r="47" spans="1:9" x14ac:dyDescent="0.25">
      <c r="B47" t="s">
        <v>62</v>
      </c>
      <c r="D47" s="12">
        <f>'Income Statement'!C19/'Balance Sheet'!C28</f>
        <v>0.16335470305703861</v>
      </c>
    </row>
    <row r="49" spans="1:9" x14ac:dyDescent="0.25">
      <c r="B49" s="30" t="s">
        <v>63</v>
      </c>
      <c r="C49" s="30"/>
      <c r="D49" s="30"/>
      <c r="E49" s="30"/>
      <c r="F49" s="30"/>
      <c r="G49" s="30"/>
      <c r="H49" s="30"/>
      <c r="I49" s="30"/>
    </row>
    <row r="50" spans="1:9" x14ac:dyDescent="0.25">
      <c r="B50" s="30"/>
      <c r="C50" s="30"/>
      <c r="D50" s="30"/>
      <c r="E50" s="30"/>
      <c r="F50" s="30"/>
      <c r="G50" s="30"/>
      <c r="H50" s="30"/>
      <c r="I50" s="30"/>
    </row>
    <row r="52" spans="1:9" x14ac:dyDescent="0.25">
      <c r="A52" t="s">
        <v>64</v>
      </c>
      <c r="B52" t="s">
        <v>65</v>
      </c>
      <c r="D52" s="8">
        <f>'Income Statement'!C27/'Income Statement'!C21</f>
        <v>11.997996719035902</v>
      </c>
    </row>
    <row r="53" spans="1:9" x14ac:dyDescent="0.25">
      <c r="B53" t="s">
        <v>66</v>
      </c>
      <c r="D53" s="8">
        <f>'Income Statement'!C27/'Income Statement'!C25</f>
        <v>1.9599291913174333</v>
      </c>
    </row>
    <row r="55" spans="1:9" x14ac:dyDescent="0.25">
      <c r="B55" t="s">
        <v>67</v>
      </c>
    </row>
    <row r="57" spans="1:9" x14ac:dyDescent="0.25">
      <c r="A57" t="s">
        <v>68</v>
      </c>
      <c r="B57" t="s">
        <v>87</v>
      </c>
    </row>
    <row r="58" spans="1:9" x14ac:dyDescent="0.25">
      <c r="B58" t="s">
        <v>88</v>
      </c>
    </row>
    <row r="60" spans="1:9" x14ac:dyDescent="0.25">
      <c r="F60" s="24" t="s">
        <v>90</v>
      </c>
    </row>
    <row r="61" spans="1:9" x14ac:dyDescent="0.25">
      <c r="B61" t="str">
        <f>B44</f>
        <v>1999 Profit Margin</v>
      </c>
      <c r="D61" s="12">
        <f>D44</f>
        <v>3.6042981408835065E-2</v>
      </c>
      <c r="F61" s="26">
        <v>3.5000000000000003E-2</v>
      </c>
    </row>
    <row r="62" spans="1:9" x14ac:dyDescent="0.25">
      <c r="B62" t="str">
        <f>B29</f>
        <v>1999 TTL Asset Turnover</v>
      </c>
      <c r="D62" s="8">
        <f>D29</f>
        <v>2.01180846586022</v>
      </c>
      <c r="F62" s="8">
        <v>2.6</v>
      </c>
    </row>
    <row r="63" spans="1:9" x14ac:dyDescent="0.25">
      <c r="B63" t="s">
        <v>89</v>
      </c>
      <c r="D63" s="8">
        <f>'Balance Sheet'!C14/'Balance Sheet'!C28</f>
        <v>2.2528086413390778</v>
      </c>
      <c r="F63" s="25">
        <v>2</v>
      </c>
    </row>
    <row r="64" spans="1:9" x14ac:dyDescent="0.25">
      <c r="D64" s="8"/>
    </row>
    <row r="65" spans="1:9" ht="11.25" customHeight="1" x14ac:dyDescent="0.25">
      <c r="B65" t="s">
        <v>91</v>
      </c>
      <c r="D65" s="8"/>
    </row>
    <row r="66" spans="1:9" ht="21" customHeight="1" x14ac:dyDescent="0.25">
      <c r="B66" s="30" t="s">
        <v>92</v>
      </c>
      <c r="C66" s="30"/>
      <c r="D66" s="30"/>
      <c r="E66" s="30"/>
      <c r="F66" s="30"/>
      <c r="G66" s="30"/>
      <c r="H66" s="30"/>
      <c r="I66" s="30"/>
    </row>
    <row r="67" spans="1:9" ht="21" customHeight="1" x14ac:dyDescent="0.25">
      <c r="B67" s="30"/>
      <c r="C67" s="30"/>
      <c r="D67" s="30"/>
      <c r="E67" s="30"/>
      <c r="F67" s="30"/>
      <c r="G67" s="30"/>
      <c r="H67" s="30"/>
      <c r="I67" s="30"/>
    </row>
    <row r="68" spans="1:9" x14ac:dyDescent="0.25">
      <c r="B68" s="9"/>
      <c r="C68" s="9"/>
      <c r="D68" s="9"/>
      <c r="E68" s="9"/>
      <c r="F68" s="9"/>
      <c r="G68" s="9"/>
      <c r="H68" s="9"/>
      <c r="I68" s="9"/>
    </row>
    <row r="69" spans="1:9" x14ac:dyDescent="0.25">
      <c r="A69" t="s">
        <v>69</v>
      </c>
      <c r="B69" t="s">
        <v>2</v>
      </c>
      <c r="D69" s="3">
        <v>878</v>
      </c>
      <c r="F69" t="s">
        <v>13</v>
      </c>
      <c r="H69" s="3">
        <v>1945</v>
      </c>
    </row>
    <row r="70" spans="1:9" x14ac:dyDescent="0.25">
      <c r="B70" t="s">
        <v>93</v>
      </c>
      <c r="D70" s="3">
        <v>1802</v>
      </c>
      <c r="H70" s="3"/>
    </row>
    <row r="71" spans="1:9" x14ac:dyDescent="0.25">
      <c r="D71" s="3"/>
      <c r="F71" t="s">
        <v>14</v>
      </c>
      <c r="H71" s="4">
        <f>H69</f>
        <v>1945</v>
      </c>
    </row>
    <row r="72" spans="1:9" x14ac:dyDescent="0.25">
      <c r="B72" t="s">
        <v>4</v>
      </c>
      <c r="D72" s="4">
        <f>SUM(D69:D70)</f>
        <v>2680</v>
      </c>
      <c r="H72" s="3"/>
    </row>
    <row r="73" spans="1:9" x14ac:dyDescent="0.25">
      <c r="D73" s="3"/>
      <c r="F73" t="s">
        <v>15</v>
      </c>
      <c r="H73" s="3">
        <v>1552</v>
      </c>
    </row>
    <row r="74" spans="1:9" x14ac:dyDescent="0.25">
      <c r="B74" t="s">
        <v>5</v>
      </c>
      <c r="D74" s="3">
        <v>817</v>
      </c>
      <c r="F74" t="s">
        <v>17</v>
      </c>
      <c r="H74" s="4">
        <f>SUM(H73:H73)</f>
        <v>1552</v>
      </c>
    </row>
    <row r="75" spans="1:9" x14ac:dyDescent="0.25">
      <c r="B75" t="s">
        <v>6</v>
      </c>
      <c r="D75" s="3">
        <v>0</v>
      </c>
      <c r="H75" s="3"/>
    </row>
    <row r="76" spans="1:9" ht="13.8" thickBot="1" x14ac:dyDescent="0.3">
      <c r="B76" t="s">
        <v>7</v>
      </c>
      <c r="D76" s="4">
        <f>SUM(D74:D75)</f>
        <v>817</v>
      </c>
      <c r="F76" t="s">
        <v>18</v>
      </c>
      <c r="H76" s="5">
        <f>H74+H71</f>
        <v>3497</v>
      </c>
    </row>
    <row r="77" spans="1:9" ht="13.8" thickTop="1" x14ac:dyDescent="0.25">
      <c r="D77" s="16"/>
      <c r="H77" s="3"/>
    </row>
    <row r="78" spans="1:9" ht="13.8" thickBot="1" x14ac:dyDescent="0.3">
      <c r="B78" t="s">
        <v>8</v>
      </c>
      <c r="D78" s="5">
        <f>D76+D72</f>
        <v>3497</v>
      </c>
      <c r="G78" t="s">
        <v>20</v>
      </c>
      <c r="H78" s="3">
        <f>Answers!D78-H76</f>
        <v>0</v>
      </c>
    </row>
    <row r="79" spans="1:9" ht="13.8" thickTop="1" x14ac:dyDescent="0.25">
      <c r="D79" s="16"/>
    </row>
    <row r="80" spans="1:9" x14ac:dyDescent="0.25">
      <c r="B80" s="30" t="s">
        <v>94</v>
      </c>
      <c r="C80" s="30"/>
      <c r="D80" s="30"/>
      <c r="E80" s="30"/>
      <c r="F80" s="30"/>
      <c r="G80" s="30"/>
      <c r="H80" s="30"/>
      <c r="I80" s="30"/>
    </row>
    <row r="81" spans="1:9" x14ac:dyDescent="0.25">
      <c r="B81" s="30"/>
      <c r="C81" s="30"/>
      <c r="D81" s="30"/>
      <c r="E81" s="30"/>
      <c r="F81" s="30"/>
      <c r="G81" s="30"/>
      <c r="H81" s="30"/>
      <c r="I81" s="30"/>
    </row>
    <row r="82" spans="1:9" x14ac:dyDescent="0.25">
      <c r="B82" s="30"/>
      <c r="C82" s="30"/>
      <c r="D82" s="30"/>
      <c r="E82" s="30"/>
      <c r="F82" s="30"/>
      <c r="G82" s="30"/>
      <c r="H82" s="30"/>
      <c r="I82" s="30"/>
    </row>
    <row r="83" spans="1:9" x14ac:dyDescent="0.25">
      <c r="B83" s="30"/>
      <c r="C83" s="30"/>
      <c r="D83" s="30"/>
      <c r="E83" s="30"/>
      <c r="F83" s="30"/>
      <c r="G83" s="30"/>
      <c r="H83" s="30"/>
      <c r="I83" s="30"/>
    </row>
    <row r="84" spans="1:9" x14ac:dyDescent="0.25">
      <c r="B84" s="9"/>
      <c r="C84" s="9"/>
      <c r="D84" s="9"/>
      <c r="E84" s="9"/>
      <c r="F84" s="9"/>
      <c r="G84" s="9"/>
      <c r="H84" s="9"/>
    </row>
    <row r="85" spans="1:9" x14ac:dyDescent="0.25">
      <c r="A85" s="1" t="s">
        <v>116</v>
      </c>
      <c r="B85" s="30" t="s">
        <v>95</v>
      </c>
      <c r="C85" s="30"/>
      <c r="D85" s="30"/>
      <c r="E85" s="30"/>
      <c r="F85" s="30"/>
      <c r="G85" s="30"/>
      <c r="H85" s="30"/>
      <c r="I85" s="30"/>
    </row>
    <row r="86" spans="1:9" x14ac:dyDescent="0.25">
      <c r="B86" s="30"/>
      <c r="C86" s="30"/>
      <c r="D86" s="30"/>
      <c r="E86" s="30"/>
      <c r="F86" s="30"/>
      <c r="G86" s="30"/>
      <c r="H86" s="30"/>
      <c r="I86" s="30"/>
    </row>
    <row r="87" spans="1:9" x14ac:dyDescent="0.25">
      <c r="B87" s="30"/>
      <c r="C87" s="30"/>
      <c r="D87" s="30"/>
      <c r="E87" s="30"/>
      <c r="F87" s="30"/>
      <c r="G87" s="30"/>
      <c r="H87" s="30"/>
      <c r="I87" s="30"/>
    </row>
    <row r="89" spans="1:9" x14ac:dyDescent="0.25">
      <c r="A89" t="s">
        <v>70</v>
      </c>
      <c r="B89" s="30" t="s">
        <v>117</v>
      </c>
      <c r="C89" s="30"/>
      <c r="D89" s="30"/>
      <c r="E89" s="30"/>
      <c r="F89" s="30"/>
      <c r="G89" s="30"/>
      <c r="H89" s="30"/>
      <c r="I89" s="30"/>
    </row>
    <row r="90" spans="1:9" x14ac:dyDescent="0.25">
      <c r="B90" s="30"/>
      <c r="C90" s="30"/>
      <c r="D90" s="30"/>
      <c r="E90" s="30"/>
      <c r="F90" s="30"/>
      <c r="G90" s="30"/>
      <c r="H90" s="30"/>
      <c r="I90" s="30"/>
    </row>
    <row r="91" spans="1:9" x14ac:dyDescent="0.25">
      <c r="B91" s="30"/>
      <c r="C91" s="30"/>
      <c r="D91" s="30"/>
      <c r="E91" s="30"/>
      <c r="F91" s="30"/>
      <c r="G91" s="30"/>
      <c r="H91" s="30"/>
      <c r="I91" s="30"/>
    </row>
    <row r="92" spans="1:9" x14ac:dyDescent="0.25">
      <c r="B92" s="30"/>
      <c r="C92" s="30"/>
      <c r="D92" s="30"/>
      <c r="E92" s="30"/>
      <c r="F92" s="30"/>
      <c r="G92" s="30"/>
      <c r="H92" s="30"/>
      <c r="I92" s="30"/>
    </row>
    <row r="93" spans="1:9" x14ac:dyDescent="0.25">
      <c r="B93" s="9"/>
      <c r="C93" s="9"/>
      <c r="D93" s="9"/>
      <c r="E93" s="9"/>
      <c r="F93" s="9"/>
      <c r="G93" s="9"/>
      <c r="H93" s="9"/>
    </row>
    <row r="94" spans="1:9" ht="20.25" customHeight="1" x14ac:dyDescent="0.25">
      <c r="B94" s="30" t="s">
        <v>124</v>
      </c>
      <c r="C94" s="30"/>
      <c r="D94" s="30"/>
      <c r="E94" s="30"/>
      <c r="F94" s="30"/>
      <c r="G94" s="30"/>
      <c r="H94" s="30"/>
      <c r="I94" s="30"/>
    </row>
    <row r="95" spans="1:9" x14ac:dyDescent="0.25">
      <c r="B95" s="30"/>
      <c r="C95" s="30"/>
      <c r="D95" s="30"/>
      <c r="E95" s="30"/>
      <c r="F95" s="30"/>
      <c r="G95" s="30"/>
      <c r="H95" s="30"/>
      <c r="I95" s="30"/>
    </row>
    <row r="96" spans="1:9" x14ac:dyDescent="0.25">
      <c r="B96" s="30"/>
      <c r="C96" s="30"/>
      <c r="D96" s="30"/>
      <c r="E96" s="30"/>
      <c r="F96" s="30"/>
      <c r="G96" s="30"/>
      <c r="H96" s="30"/>
      <c r="I96" s="30"/>
    </row>
    <row r="97" spans="2:9" x14ac:dyDescent="0.25">
      <c r="B97" s="30"/>
      <c r="C97" s="30"/>
      <c r="D97" s="30"/>
      <c r="E97" s="30"/>
      <c r="F97" s="30"/>
      <c r="G97" s="30"/>
      <c r="H97" s="30"/>
      <c r="I97" s="30"/>
    </row>
    <row r="98" spans="2:9" ht="16.5" customHeight="1" x14ac:dyDescent="0.25">
      <c r="B98" s="30"/>
      <c r="C98" s="30"/>
      <c r="D98" s="30"/>
      <c r="E98" s="30"/>
      <c r="F98" s="30"/>
      <c r="G98" s="30"/>
      <c r="H98" s="30"/>
      <c r="I98" s="30"/>
    </row>
    <row r="99" spans="2:9" x14ac:dyDescent="0.25">
      <c r="B99" s="9"/>
      <c r="C99" s="9"/>
      <c r="D99" s="9"/>
      <c r="E99" s="9"/>
      <c r="F99" s="9"/>
      <c r="G99" s="9"/>
      <c r="H99" s="9"/>
    </row>
    <row r="100" spans="2:9" x14ac:dyDescent="0.25">
      <c r="B100" s="9"/>
      <c r="C100" s="9"/>
      <c r="D100" s="9"/>
      <c r="E100" s="9"/>
      <c r="F100" s="9"/>
      <c r="G100" s="9" t="s">
        <v>96</v>
      </c>
      <c r="H100" s="9" t="s">
        <v>97</v>
      </c>
      <c r="I100" t="s">
        <v>98</v>
      </c>
    </row>
    <row r="101" spans="2:9" x14ac:dyDescent="0.25">
      <c r="B101" s="17">
        <v>1998</v>
      </c>
      <c r="C101" s="17"/>
      <c r="D101" s="18"/>
      <c r="E101" s="17"/>
      <c r="F101" s="18"/>
      <c r="G101" s="9">
        <f>G103</f>
        <v>2733</v>
      </c>
      <c r="H101" s="9">
        <f>H103-1200</f>
        <v>2866</v>
      </c>
      <c r="I101" s="7">
        <f>G101/H101</f>
        <v>0.95359385903698535</v>
      </c>
    </row>
    <row r="102" spans="2:9" x14ac:dyDescent="0.25">
      <c r="B102" s="17"/>
      <c r="C102" s="17"/>
      <c r="D102" s="18"/>
      <c r="E102" s="17"/>
      <c r="F102" s="18"/>
      <c r="G102" s="9"/>
      <c r="H102" s="9"/>
      <c r="I102" s="7"/>
    </row>
    <row r="103" spans="2:9" ht="12.75" customHeight="1" x14ac:dyDescent="0.25">
      <c r="B103" s="17" t="s">
        <v>99</v>
      </c>
      <c r="C103" s="18"/>
      <c r="D103" s="18"/>
      <c r="E103" s="18"/>
      <c r="F103" s="18"/>
      <c r="G103" s="9">
        <v>2733</v>
      </c>
      <c r="H103" s="9">
        <f>2866+1200</f>
        <v>4066</v>
      </c>
      <c r="I103" s="7">
        <f>G103/H103</f>
        <v>0.67215937038858831</v>
      </c>
    </row>
    <row r="104" spans="2:9" ht="12.75" customHeight="1" x14ac:dyDescent="0.25">
      <c r="B104" s="31" t="s">
        <v>100</v>
      </c>
      <c r="C104" s="31"/>
      <c r="D104" s="31"/>
      <c r="E104" s="31"/>
      <c r="F104" s="31"/>
      <c r="G104" s="9">
        <f>G103-H103+H104</f>
        <v>1333</v>
      </c>
      <c r="H104" s="9">
        <f>(H103-G103)*2</f>
        <v>2666</v>
      </c>
      <c r="I104" s="7">
        <f>G104/H104</f>
        <v>0.5</v>
      </c>
    </row>
    <row r="105" spans="2:9" x14ac:dyDescent="0.25">
      <c r="B105" s="31"/>
      <c r="C105" s="31"/>
      <c r="D105" s="31"/>
      <c r="E105" s="31"/>
      <c r="F105" s="31"/>
      <c r="G105" s="9"/>
      <c r="H105" s="9"/>
      <c r="I105" s="7"/>
    </row>
    <row r="106" spans="2:9" x14ac:dyDescent="0.25">
      <c r="B106" s="17"/>
      <c r="C106" s="17"/>
      <c r="D106" s="17"/>
      <c r="E106" s="31" t="s">
        <v>103</v>
      </c>
      <c r="F106" s="32"/>
      <c r="G106" s="19">
        <f>G103-G104</f>
        <v>1400</v>
      </c>
      <c r="H106" s="9"/>
      <c r="I106" s="7"/>
    </row>
    <row r="107" spans="2:9" x14ac:dyDescent="0.25">
      <c r="B107" s="17"/>
      <c r="C107" s="17"/>
      <c r="D107" s="17"/>
      <c r="E107" s="17"/>
      <c r="F107" s="13"/>
      <c r="G107" s="20"/>
      <c r="H107" s="9"/>
      <c r="I107" s="7"/>
    </row>
    <row r="108" spans="2:9" x14ac:dyDescent="0.25">
      <c r="B108" s="17" t="s">
        <v>19</v>
      </c>
      <c r="C108" s="17"/>
      <c r="D108" s="17"/>
      <c r="E108" s="17"/>
      <c r="F108" s="17"/>
      <c r="G108">
        <v>1944</v>
      </c>
      <c r="H108">
        <v>3500</v>
      </c>
      <c r="I108" s="7">
        <f>G108/H108</f>
        <v>0.55542857142857138</v>
      </c>
    </row>
    <row r="109" spans="2:9" x14ac:dyDescent="0.25">
      <c r="B109" s="17"/>
      <c r="C109" s="17"/>
      <c r="D109" s="17"/>
      <c r="E109" s="17"/>
      <c r="F109" s="17"/>
      <c r="I109" s="7"/>
    </row>
    <row r="110" spans="2:9" x14ac:dyDescent="0.25">
      <c r="B110" s="9" t="s">
        <v>101</v>
      </c>
      <c r="C110" s="9"/>
      <c r="D110" s="9"/>
      <c r="E110" s="9"/>
      <c r="F110" s="9"/>
      <c r="G110" s="9">
        <v>1944</v>
      </c>
      <c r="H110" s="9">
        <v>3700</v>
      </c>
      <c r="I110" s="7">
        <f>G110/H110</f>
        <v>0.52540540540540537</v>
      </c>
    </row>
    <row r="111" spans="2:9" x14ac:dyDescent="0.25">
      <c r="B111" s="30" t="s">
        <v>102</v>
      </c>
      <c r="C111" s="30"/>
      <c r="D111" s="30"/>
      <c r="E111" s="30"/>
      <c r="F111" s="30"/>
      <c r="G111" s="9">
        <f>G110-H110+H111</f>
        <v>1756</v>
      </c>
      <c r="H111" s="9">
        <f>2*(H110-G110)</f>
        <v>3512</v>
      </c>
      <c r="I111" s="7">
        <f>G111/H111</f>
        <v>0.5</v>
      </c>
    </row>
    <row r="112" spans="2:9" x14ac:dyDescent="0.25">
      <c r="B112" s="9"/>
      <c r="C112" s="9"/>
      <c r="D112" s="9"/>
      <c r="E112" s="31" t="s">
        <v>103</v>
      </c>
      <c r="F112" s="32"/>
      <c r="G112" s="19">
        <f>G110-G111</f>
        <v>188</v>
      </c>
      <c r="H112" s="9"/>
      <c r="I112" s="7"/>
    </row>
    <row r="113" spans="1:9" x14ac:dyDescent="0.25">
      <c r="B113" s="9"/>
      <c r="C113" s="9"/>
      <c r="D113" s="9"/>
      <c r="E113" s="17"/>
      <c r="F113" s="13"/>
      <c r="G113" s="20"/>
      <c r="H113" s="9"/>
      <c r="I113" s="7"/>
    </row>
    <row r="114" spans="1:9" x14ac:dyDescent="0.25">
      <c r="B114" s="9"/>
      <c r="C114" s="9"/>
      <c r="D114" s="9"/>
      <c r="E114" s="17"/>
      <c r="F114" s="13"/>
      <c r="G114" s="20"/>
      <c r="H114" s="9"/>
      <c r="I114" s="7"/>
    </row>
    <row r="115" spans="1:9" x14ac:dyDescent="0.25">
      <c r="A115" t="s">
        <v>71</v>
      </c>
      <c r="B115" s="30" t="s">
        <v>104</v>
      </c>
      <c r="C115" s="30"/>
      <c r="D115" s="30"/>
      <c r="E115" s="30"/>
      <c r="F115" s="30"/>
      <c r="G115" s="30"/>
      <c r="H115" s="30"/>
      <c r="I115" s="30"/>
    </row>
    <row r="116" spans="1:9" x14ac:dyDescent="0.25">
      <c r="B116" s="30"/>
      <c r="C116" s="30"/>
      <c r="D116" s="30"/>
      <c r="E116" s="30"/>
      <c r="F116" s="30"/>
      <c r="G116" s="30"/>
      <c r="H116" s="30"/>
      <c r="I116" s="30"/>
    </row>
    <row r="117" spans="1:9" x14ac:dyDescent="0.25">
      <c r="B117" s="30"/>
      <c r="C117" s="30"/>
      <c r="D117" s="30"/>
      <c r="E117" s="30"/>
      <c r="F117" s="30"/>
      <c r="G117" s="30"/>
      <c r="H117" s="30"/>
      <c r="I117" s="30"/>
    </row>
    <row r="118" spans="1:9" x14ac:dyDescent="0.25">
      <c r="B118" s="30"/>
      <c r="C118" s="30"/>
      <c r="D118" s="30"/>
      <c r="E118" s="30"/>
      <c r="F118" s="30"/>
      <c r="G118" s="30"/>
      <c r="H118" s="30"/>
      <c r="I118" s="30"/>
    </row>
    <row r="119" spans="1:9" x14ac:dyDescent="0.25">
      <c r="B119" s="30"/>
      <c r="C119" s="30"/>
      <c r="D119" s="30"/>
      <c r="E119" s="30"/>
      <c r="F119" s="30"/>
      <c r="G119" s="30"/>
      <c r="H119" s="30"/>
      <c r="I119" s="30"/>
    </row>
    <row r="121" spans="1:9" x14ac:dyDescent="0.25">
      <c r="A121" t="s">
        <v>72</v>
      </c>
      <c r="B121" s="32" t="s">
        <v>81</v>
      </c>
      <c r="C121" s="32"/>
      <c r="D121" s="32"/>
      <c r="E121" s="32"/>
      <c r="F121" s="32"/>
      <c r="G121" s="32"/>
      <c r="H121" s="32"/>
    </row>
    <row r="122" spans="1:9" x14ac:dyDescent="0.25">
      <c r="B122" s="32" t="s">
        <v>82</v>
      </c>
      <c r="C122" s="32"/>
      <c r="D122" s="32"/>
      <c r="E122" s="32"/>
      <c r="F122" s="32"/>
      <c r="G122" s="32"/>
      <c r="H122" s="32"/>
    </row>
    <row r="123" spans="1:9" x14ac:dyDescent="0.25">
      <c r="B123" s="32" t="s">
        <v>83</v>
      </c>
      <c r="C123" s="32"/>
      <c r="D123" s="32"/>
      <c r="E123" s="32"/>
      <c r="F123" s="32"/>
      <c r="G123" s="32"/>
      <c r="H123" s="32"/>
    </row>
    <row r="124" spans="1:9" x14ac:dyDescent="0.25">
      <c r="B124" s="32" t="s">
        <v>84</v>
      </c>
      <c r="C124" s="32"/>
      <c r="D124" s="32"/>
      <c r="E124" s="32"/>
      <c r="F124" s="32"/>
      <c r="G124" s="32"/>
      <c r="H124" s="32"/>
    </row>
    <row r="125" spans="1:9" x14ac:dyDescent="0.25">
      <c r="B125" s="32" t="s">
        <v>85</v>
      </c>
      <c r="C125" s="32"/>
      <c r="D125" s="32"/>
      <c r="E125" s="32"/>
      <c r="F125" s="32"/>
      <c r="G125" s="32"/>
      <c r="H125" s="32"/>
    </row>
    <row r="126" spans="1:9" x14ac:dyDescent="0.25">
      <c r="B126" s="32" t="s">
        <v>86</v>
      </c>
      <c r="C126" s="32"/>
      <c r="D126" s="32"/>
      <c r="E126" s="32"/>
      <c r="F126" s="32"/>
      <c r="G126" s="32"/>
      <c r="H126" s="32"/>
    </row>
    <row r="128" spans="1:9" x14ac:dyDescent="0.25">
      <c r="A128" t="s">
        <v>73</v>
      </c>
      <c r="B128" s="32" t="s">
        <v>74</v>
      </c>
      <c r="C128" s="32"/>
      <c r="D128" s="32"/>
      <c r="E128" s="32"/>
      <c r="F128" s="32"/>
      <c r="G128" s="32"/>
      <c r="H128" s="32"/>
    </row>
    <row r="129" spans="2:8" x14ac:dyDescent="0.25">
      <c r="B129" s="32" t="s">
        <v>75</v>
      </c>
      <c r="C129" s="32"/>
      <c r="D129" s="32"/>
      <c r="E129" s="32"/>
      <c r="F129" s="32"/>
      <c r="G129" s="32"/>
      <c r="H129" s="32"/>
    </row>
    <row r="130" spans="2:8" x14ac:dyDescent="0.25">
      <c r="B130" s="32" t="s">
        <v>76</v>
      </c>
      <c r="C130" s="32"/>
      <c r="D130" s="32"/>
      <c r="E130" s="32"/>
      <c r="F130" s="32"/>
      <c r="G130" s="32"/>
      <c r="H130" s="32"/>
    </row>
    <row r="131" spans="2:8" x14ac:dyDescent="0.25">
      <c r="B131" s="32" t="s">
        <v>77</v>
      </c>
      <c r="C131" s="32"/>
      <c r="D131" s="32"/>
      <c r="E131" s="32"/>
      <c r="F131" s="32"/>
      <c r="G131" s="32"/>
      <c r="H131" s="32"/>
    </row>
    <row r="132" spans="2:8" x14ac:dyDescent="0.25">
      <c r="B132" s="32" t="s">
        <v>78</v>
      </c>
      <c r="C132" s="32"/>
      <c r="D132" s="32"/>
      <c r="E132" s="32"/>
      <c r="F132" s="32"/>
      <c r="G132" s="32"/>
      <c r="H132" s="32"/>
    </row>
    <row r="133" spans="2:8" x14ac:dyDescent="0.25">
      <c r="B133" s="32" t="s">
        <v>79</v>
      </c>
      <c r="C133" s="32"/>
      <c r="D133" s="32"/>
      <c r="E133" s="32"/>
      <c r="F133" s="32"/>
      <c r="G133" s="32"/>
      <c r="H133" s="32"/>
    </row>
    <row r="134" spans="2:8" x14ac:dyDescent="0.25">
      <c r="B134" s="32" t="s">
        <v>80</v>
      </c>
      <c r="C134" s="32"/>
      <c r="D134" s="32"/>
      <c r="E134" s="32"/>
      <c r="F134" s="32"/>
      <c r="G134" s="32"/>
      <c r="H134" s="32"/>
    </row>
  </sheetData>
  <mergeCells count="29">
    <mergeCell ref="E37:I38"/>
    <mergeCell ref="B40:I41"/>
    <mergeCell ref="B49:I50"/>
    <mergeCell ref="B19:I20"/>
    <mergeCell ref="E28:I29"/>
    <mergeCell ref="B31:I33"/>
    <mergeCell ref="B134:H134"/>
    <mergeCell ref="B121:H121"/>
    <mergeCell ref="B122:H122"/>
    <mergeCell ref="B123:H123"/>
    <mergeCell ref="B124:H124"/>
    <mergeCell ref="B125:H125"/>
    <mergeCell ref="B126:H126"/>
    <mergeCell ref="B128:H128"/>
    <mergeCell ref="B129:H129"/>
    <mergeCell ref="B130:H130"/>
    <mergeCell ref="B133:H133"/>
    <mergeCell ref="B131:H131"/>
    <mergeCell ref="E112:F112"/>
    <mergeCell ref="B115:I119"/>
    <mergeCell ref="B89:I92"/>
    <mergeCell ref="B85:I87"/>
    <mergeCell ref="B104:F105"/>
    <mergeCell ref="B111:F111"/>
    <mergeCell ref="E106:F106"/>
    <mergeCell ref="B94:I98"/>
    <mergeCell ref="B66:I67"/>
    <mergeCell ref="B80:I83"/>
    <mergeCell ref="B132:H132"/>
  </mergeCells>
  <pageMargins left="0.75" right="0.75" top="1" bottom="1" header="0.5" footer="0.5"/>
  <pageSetup scale="90" orientation="portrait" r:id="rId1"/>
  <headerFooter alignWithMargins="0">
    <oddHeader>&amp;LBrandon Neff
Ben Rogers&amp;C&amp;"Arial,Bold"Ch. 3 Case&amp;R&amp;D</oddHeader>
  </headerFooter>
  <rowBreaks count="1" manualBreakCount="1">
    <brk id="12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vt:lpstr>
      <vt:lpstr>Balance Sheet</vt:lpstr>
      <vt:lpstr>Answers</vt:lpstr>
      <vt:lpstr>Sheet3</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bneff2</dc:creator>
  <cp:lastModifiedBy>Havlíček Jan</cp:lastModifiedBy>
  <cp:lastPrinted>2000-06-19T13:43:58Z</cp:lastPrinted>
  <dcterms:created xsi:type="dcterms:W3CDTF">2000-06-18T20:25:14Z</dcterms:created>
  <dcterms:modified xsi:type="dcterms:W3CDTF">2023-09-10T11:55:23Z</dcterms:modified>
</cp:coreProperties>
</file>