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2952" windowWidth="15192" windowHeight="2976" activeTab="2"/>
  </bookViews>
  <sheets>
    <sheet name="MTM Summary" sheetId="4" r:id="rId1"/>
    <sheet name="Sheet3" sheetId="5" r:id="rId2"/>
    <sheet name="MTM Detail" sheetId="3" r:id="rId3"/>
    <sheet name="PGLC" sheetId="1" r:id="rId4"/>
    <sheet name="NS" sheetId="2" r:id="rId5"/>
    <sheet name="Nymex Close" sheetId="7" r:id="rId6"/>
  </sheets>
  <definedNames>
    <definedName name="_xlnm.Print_Titles" localSheetId="2">'MTM Detail'!$1:$7</definedName>
  </definedNames>
  <calcPr calcId="92512" fullCalcOnLoad="1"/>
</workbook>
</file>

<file path=xl/calcChain.xml><?xml version="1.0" encoding="utf-8"?>
<calcChain xmlns="http://schemas.openxmlformats.org/spreadsheetml/2006/main">
  <c r="G1" i="3" l="1"/>
  <c r="J1" i="3"/>
  <c r="M1" i="3"/>
  <c r="P1" i="3"/>
  <c r="S1" i="3"/>
  <c r="V1" i="3"/>
  <c r="Y1" i="3"/>
  <c r="B2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E11" i="3"/>
  <c r="F11" i="3"/>
  <c r="G11" i="3"/>
  <c r="J11" i="3"/>
  <c r="M11" i="3"/>
  <c r="P11" i="3"/>
  <c r="S11" i="3"/>
  <c r="V11" i="3"/>
  <c r="Y11" i="3"/>
  <c r="AB11" i="3"/>
  <c r="E12" i="3"/>
  <c r="F12" i="3"/>
  <c r="G12" i="3"/>
  <c r="J12" i="3"/>
  <c r="M12" i="3"/>
  <c r="P12" i="3"/>
  <c r="S12" i="3"/>
  <c r="V12" i="3"/>
  <c r="Y12" i="3"/>
  <c r="AB12" i="3"/>
  <c r="E13" i="3"/>
  <c r="F13" i="3"/>
  <c r="G13" i="3"/>
  <c r="J13" i="3"/>
  <c r="M13" i="3"/>
  <c r="P13" i="3"/>
  <c r="S13" i="3"/>
  <c r="V13" i="3"/>
  <c r="Y13" i="3"/>
  <c r="AB13" i="3"/>
  <c r="E14" i="3"/>
  <c r="F14" i="3"/>
  <c r="G14" i="3"/>
  <c r="J14" i="3"/>
  <c r="M14" i="3"/>
  <c r="P14" i="3"/>
  <c r="S14" i="3"/>
  <c r="V14" i="3"/>
  <c r="Y14" i="3"/>
  <c r="AB14" i="3"/>
  <c r="E15" i="3"/>
  <c r="F15" i="3"/>
  <c r="G15" i="3"/>
  <c r="J15" i="3"/>
  <c r="M15" i="3"/>
  <c r="P15" i="3"/>
  <c r="S15" i="3"/>
  <c r="V15" i="3"/>
  <c r="Y15" i="3"/>
  <c r="AB15" i="3"/>
  <c r="H16" i="3"/>
  <c r="I16" i="3"/>
  <c r="J16" i="3"/>
  <c r="M16" i="3"/>
  <c r="P16" i="3"/>
  <c r="S16" i="3"/>
  <c r="V16" i="3"/>
  <c r="Y16" i="3"/>
  <c r="AB16" i="3"/>
  <c r="E17" i="3"/>
  <c r="F17" i="3"/>
  <c r="G17" i="3"/>
  <c r="J17" i="3"/>
  <c r="M17" i="3"/>
  <c r="P17" i="3"/>
  <c r="S17" i="3"/>
  <c r="V17" i="3"/>
  <c r="Y17" i="3"/>
  <c r="AB17" i="3"/>
  <c r="G18" i="3"/>
  <c r="H18" i="3"/>
  <c r="I18" i="3"/>
  <c r="J18" i="3"/>
  <c r="M18" i="3"/>
  <c r="P18" i="3"/>
  <c r="S18" i="3"/>
  <c r="V18" i="3"/>
  <c r="Y18" i="3"/>
  <c r="AB18" i="3"/>
  <c r="E19" i="3"/>
  <c r="F19" i="3"/>
  <c r="G19" i="3"/>
  <c r="J19" i="3"/>
  <c r="M19" i="3"/>
  <c r="P19" i="3"/>
  <c r="S19" i="3"/>
  <c r="V19" i="3"/>
  <c r="Y19" i="3"/>
  <c r="AB19" i="3"/>
  <c r="E20" i="3"/>
  <c r="F20" i="3"/>
  <c r="G20" i="3"/>
  <c r="J20" i="3"/>
  <c r="M20" i="3"/>
  <c r="P20" i="3"/>
  <c r="S20" i="3"/>
  <c r="V20" i="3"/>
  <c r="Y20" i="3"/>
  <c r="AB20" i="3"/>
  <c r="E21" i="3"/>
  <c r="F21" i="3"/>
  <c r="G21" i="3"/>
  <c r="J21" i="3"/>
  <c r="M21" i="3"/>
  <c r="P21" i="3"/>
  <c r="S21" i="3"/>
  <c r="V21" i="3"/>
  <c r="Y21" i="3"/>
  <c r="AB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E23" i="3"/>
  <c r="F23" i="3"/>
  <c r="G23" i="3"/>
  <c r="J23" i="3"/>
  <c r="M23" i="3"/>
  <c r="P23" i="3"/>
  <c r="S23" i="3"/>
  <c r="V23" i="3"/>
  <c r="Y23" i="3"/>
  <c r="AB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G30" i="3"/>
  <c r="J30" i="3"/>
  <c r="M30" i="3"/>
  <c r="P30" i="3"/>
  <c r="S30" i="3"/>
  <c r="V30" i="3"/>
  <c r="Y30" i="3"/>
  <c r="AB30" i="3"/>
  <c r="F31" i="3"/>
  <c r="G31" i="3"/>
  <c r="I31" i="3"/>
  <c r="J31" i="3"/>
  <c r="L31" i="3"/>
  <c r="M31" i="3"/>
  <c r="O31" i="3"/>
  <c r="P31" i="3"/>
  <c r="R31" i="3"/>
  <c r="S31" i="3"/>
  <c r="U31" i="3"/>
  <c r="V31" i="3"/>
  <c r="X31" i="3"/>
  <c r="Y31" i="3"/>
  <c r="AA31" i="3"/>
  <c r="AB31" i="3"/>
  <c r="E35" i="3"/>
  <c r="F35" i="3"/>
  <c r="G35" i="3"/>
  <c r="J35" i="3"/>
  <c r="M35" i="3"/>
  <c r="P35" i="3"/>
  <c r="S35" i="3"/>
  <c r="V35" i="3"/>
  <c r="Y35" i="3"/>
  <c r="AB35" i="3"/>
  <c r="E36" i="3"/>
  <c r="F36" i="3"/>
  <c r="G36" i="3"/>
  <c r="J36" i="3"/>
  <c r="M36" i="3"/>
  <c r="P36" i="3"/>
  <c r="S36" i="3"/>
  <c r="V36" i="3"/>
  <c r="Y36" i="3"/>
  <c r="AB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E38" i="3"/>
  <c r="F38" i="3"/>
  <c r="G38" i="3"/>
  <c r="J38" i="3"/>
  <c r="M38" i="3"/>
  <c r="P38" i="3"/>
  <c r="S38" i="3"/>
  <c r="V38" i="3"/>
  <c r="Y38" i="3"/>
  <c r="AB38" i="3"/>
  <c r="E39" i="3"/>
  <c r="F39" i="3"/>
  <c r="G39" i="3"/>
  <c r="J39" i="3"/>
  <c r="M39" i="3"/>
  <c r="P39" i="3"/>
  <c r="S39" i="3"/>
  <c r="V39" i="3"/>
  <c r="Y39" i="3"/>
  <c r="AB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E43" i="3"/>
  <c r="F43" i="3"/>
  <c r="G43" i="3"/>
  <c r="J43" i="3"/>
  <c r="M43" i="3"/>
  <c r="P43" i="3"/>
  <c r="S43" i="3"/>
  <c r="V43" i="3"/>
  <c r="Y43" i="3"/>
  <c r="AB43" i="3"/>
  <c r="H44" i="3"/>
  <c r="I44" i="3"/>
  <c r="J44" i="3"/>
  <c r="M44" i="3"/>
  <c r="P44" i="3"/>
  <c r="S44" i="3"/>
  <c r="V44" i="3"/>
  <c r="Y44" i="3"/>
  <c r="AB44" i="3"/>
  <c r="E45" i="3"/>
  <c r="F45" i="3"/>
  <c r="G45" i="3"/>
  <c r="J45" i="3"/>
  <c r="M45" i="3"/>
  <c r="P45" i="3"/>
  <c r="S45" i="3"/>
  <c r="V45" i="3"/>
  <c r="Y45" i="3"/>
  <c r="AB45" i="3"/>
  <c r="H46" i="3"/>
  <c r="I46" i="3"/>
  <c r="J46" i="3"/>
  <c r="M46" i="3"/>
  <c r="P46" i="3"/>
  <c r="S46" i="3"/>
  <c r="V46" i="3"/>
  <c r="Y46" i="3"/>
  <c r="AB46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G51" i="3"/>
  <c r="J51" i="3"/>
  <c r="M51" i="3"/>
  <c r="P51" i="3"/>
  <c r="S51" i="3"/>
  <c r="V51" i="3"/>
  <c r="Y51" i="3"/>
  <c r="AB51" i="3"/>
  <c r="F52" i="3"/>
  <c r="G52" i="3"/>
  <c r="I52" i="3"/>
  <c r="J52" i="3"/>
  <c r="L52" i="3"/>
  <c r="M52" i="3"/>
  <c r="O52" i="3"/>
  <c r="P52" i="3"/>
  <c r="R52" i="3"/>
  <c r="S52" i="3"/>
  <c r="U52" i="3"/>
  <c r="V52" i="3"/>
  <c r="X52" i="3"/>
  <c r="Y52" i="3"/>
  <c r="AA52" i="3"/>
  <c r="AB52" i="3"/>
  <c r="C55" i="3"/>
  <c r="D55" i="3"/>
  <c r="G55" i="3"/>
  <c r="J55" i="3"/>
  <c r="M55" i="3"/>
  <c r="P55" i="3"/>
  <c r="S55" i="3"/>
  <c r="V55" i="3"/>
  <c r="Y55" i="3"/>
  <c r="AB55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E65" i="3"/>
  <c r="F65" i="3"/>
  <c r="G65" i="3"/>
  <c r="J65" i="3"/>
  <c r="M65" i="3"/>
  <c r="P65" i="3"/>
  <c r="S65" i="3"/>
  <c r="V65" i="3"/>
  <c r="Y65" i="3"/>
  <c r="AB65" i="3"/>
  <c r="E66" i="3"/>
  <c r="F66" i="3"/>
  <c r="G66" i="3"/>
  <c r="J66" i="3"/>
  <c r="M66" i="3"/>
  <c r="P66" i="3"/>
  <c r="S66" i="3"/>
  <c r="V66" i="3"/>
  <c r="Y66" i="3"/>
  <c r="AB66" i="3"/>
  <c r="E67" i="3"/>
  <c r="F67" i="3"/>
  <c r="G67" i="3"/>
  <c r="J67" i="3"/>
  <c r="M67" i="3"/>
  <c r="P67" i="3"/>
  <c r="S67" i="3"/>
  <c r="V67" i="3"/>
  <c r="Y67" i="3"/>
  <c r="AB67" i="3"/>
  <c r="E68" i="3"/>
  <c r="F68" i="3"/>
  <c r="G68" i="3"/>
  <c r="J68" i="3"/>
  <c r="M68" i="3"/>
  <c r="P68" i="3"/>
  <c r="S68" i="3"/>
  <c r="V68" i="3"/>
  <c r="Y68" i="3"/>
  <c r="AB68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G73" i="3"/>
  <c r="J73" i="3"/>
  <c r="M73" i="3"/>
  <c r="P73" i="3"/>
  <c r="S73" i="3"/>
  <c r="V73" i="3"/>
  <c r="Y73" i="3"/>
  <c r="AB73" i="3"/>
  <c r="F74" i="3"/>
  <c r="G74" i="3"/>
  <c r="I74" i="3"/>
  <c r="J74" i="3"/>
  <c r="L74" i="3"/>
  <c r="M74" i="3"/>
  <c r="O74" i="3"/>
  <c r="P74" i="3"/>
  <c r="R74" i="3"/>
  <c r="S74" i="3"/>
  <c r="U74" i="3"/>
  <c r="V74" i="3"/>
  <c r="X74" i="3"/>
  <c r="Y74" i="3"/>
  <c r="AA74" i="3"/>
  <c r="AB74" i="3"/>
  <c r="E76" i="3"/>
  <c r="F76" i="3"/>
  <c r="G76" i="3"/>
  <c r="J76" i="3"/>
  <c r="M76" i="3"/>
  <c r="P76" i="3"/>
  <c r="S76" i="3"/>
  <c r="V76" i="3"/>
  <c r="Y76" i="3"/>
  <c r="AB76" i="3"/>
  <c r="E77" i="3"/>
  <c r="F77" i="3"/>
  <c r="G77" i="3"/>
  <c r="J77" i="3"/>
  <c r="M77" i="3"/>
  <c r="P77" i="3"/>
  <c r="S77" i="3"/>
  <c r="V77" i="3"/>
  <c r="Y77" i="3"/>
  <c r="AB77" i="3"/>
  <c r="E78" i="3"/>
  <c r="F78" i="3"/>
  <c r="G78" i="3"/>
  <c r="J78" i="3"/>
  <c r="M78" i="3"/>
  <c r="P78" i="3"/>
  <c r="S78" i="3"/>
  <c r="V78" i="3"/>
  <c r="Y78" i="3"/>
  <c r="AB78" i="3"/>
  <c r="E79" i="3"/>
  <c r="F79" i="3"/>
  <c r="G79" i="3"/>
  <c r="J79" i="3"/>
  <c r="M79" i="3"/>
  <c r="P79" i="3"/>
  <c r="S79" i="3"/>
  <c r="V79" i="3"/>
  <c r="Y79" i="3"/>
  <c r="AB79" i="3"/>
  <c r="E80" i="3"/>
  <c r="F80" i="3"/>
  <c r="G80" i="3"/>
  <c r="J80" i="3"/>
  <c r="M80" i="3"/>
  <c r="P80" i="3"/>
  <c r="S80" i="3"/>
  <c r="V80" i="3"/>
  <c r="Y80" i="3"/>
  <c r="AB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G90" i="3"/>
  <c r="J90" i="3"/>
  <c r="M90" i="3"/>
  <c r="P90" i="3"/>
  <c r="S90" i="3"/>
  <c r="V90" i="3"/>
  <c r="Y90" i="3"/>
  <c r="AB90" i="3"/>
  <c r="F91" i="3"/>
  <c r="G91" i="3"/>
  <c r="I91" i="3"/>
  <c r="J91" i="3"/>
  <c r="L91" i="3"/>
  <c r="M91" i="3"/>
  <c r="O91" i="3"/>
  <c r="P91" i="3"/>
  <c r="R91" i="3"/>
  <c r="S91" i="3"/>
  <c r="U91" i="3"/>
  <c r="V91" i="3"/>
  <c r="X91" i="3"/>
  <c r="Y91" i="3"/>
  <c r="AA91" i="3"/>
  <c r="AB91" i="3"/>
  <c r="C93" i="3"/>
  <c r="D93" i="3"/>
  <c r="G93" i="3"/>
  <c r="J93" i="3"/>
  <c r="M93" i="3"/>
  <c r="P93" i="3"/>
  <c r="S93" i="3"/>
  <c r="V93" i="3"/>
  <c r="Y93" i="3"/>
  <c r="AB93" i="3"/>
  <c r="C98" i="3"/>
  <c r="D98" i="3"/>
  <c r="E103" i="3"/>
  <c r="F103" i="3"/>
  <c r="G103" i="3"/>
  <c r="E104" i="3"/>
  <c r="F104" i="3"/>
  <c r="G104" i="3"/>
  <c r="E105" i="3"/>
  <c r="F105" i="3"/>
  <c r="G105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C109" i="3"/>
  <c r="G109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E114" i="3"/>
  <c r="F114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C118" i="3"/>
  <c r="D118" i="3"/>
  <c r="G118" i="3"/>
  <c r="J118" i="3"/>
  <c r="M118" i="3"/>
  <c r="P118" i="3"/>
  <c r="S118" i="3"/>
  <c r="V118" i="3"/>
  <c r="Y118" i="3"/>
  <c r="AB118" i="3"/>
  <c r="C120" i="3"/>
  <c r="D120" i="3"/>
  <c r="C123" i="3"/>
  <c r="D123" i="3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B7" i="4"/>
  <c r="C7" i="4"/>
  <c r="D7" i="4"/>
  <c r="E7" i="4"/>
  <c r="F7" i="4"/>
  <c r="G7" i="4"/>
  <c r="H7" i="4"/>
  <c r="I7" i="4"/>
  <c r="J7" i="4"/>
  <c r="B10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B13" i="4"/>
  <c r="C13" i="4"/>
  <c r="D13" i="4"/>
  <c r="E13" i="4"/>
  <c r="F13" i="4"/>
  <c r="G13" i="4"/>
  <c r="H13" i="4"/>
  <c r="I13" i="4"/>
  <c r="J13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H17" i="4"/>
  <c r="I17" i="4"/>
  <c r="J17" i="4"/>
  <c r="B19" i="4"/>
  <c r="C19" i="4"/>
  <c r="D19" i="4"/>
  <c r="E19" i="4"/>
  <c r="F19" i="4"/>
  <c r="G19" i="4"/>
  <c r="H19" i="4"/>
  <c r="I19" i="4"/>
  <c r="J19" i="4"/>
  <c r="B23" i="4"/>
  <c r="C23" i="4"/>
  <c r="D23" i="4"/>
  <c r="E23" i="4"/>
  <c r="F23" i="4"/>
  <c r="G23" i="4"/>
  <c r="H23" i="4"/>
  <c r="I23" i="4"/>
  <c r="J23" i="4"/>
  <c r="B24" i="4"/>
  <c r="C24" i="4"/>
  <c r="D24" i="4"/>
  <c r="E24" i="4"/>
  <c r="F24" i="4"/>
  <c r="G24" i="4"/>
  <c r="H24" i="4"/>
  <c r="I24" i="4"/>
  <c r="J24" i="4"/>
  <c r="B26" i="4"/>
  <c r="C26" i="4"/>
  <c r="D26" i="4"/>
  <c r="E26" i="4"/>
  <c r="F26" i="4"/>
  <c r="G26" i="4"/>
  <c r="H26" i="4"/>
  <c r="I26" i="4"/>
  <c r="J26" i="4"/>
  <c r="D6" i="7"/>
  <c r="G6" i="7"/>
  <c r="D7" i="7"/>
  <c r="E7" i="7"/>
  <c r="G7" i="7"/>
  <c r="D8" i="7"/>
  <c r="E8" i="7"/>
  <c r="G8" i="7"/>
  <c r="D9" i="7"/>
  <c r="E9" i="7"/>
  <c r="G9" i="7"/>
  <c r="D10" i="7"/>
  <c r="E10" i="7"/>
  <c r="G10" i="7"/>
  <c r="D11" i="7"/>
  <c r="E11" i="7"/>
  <c r="G11" i="7"/>
  <c r="D12" i="7"/>
  <c r="E12" i="7"/>
  <c r="G12" i="7"/>
  <c r="D13" i="7"/>
  <c r="E13" i="7"/>
  <c r="G13" i="7"/>
  <c r="C15" i="7"/>
  <c r="F15" i="7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</calcChain>
</file>

<file path=xl/sharedStrings.xml><?xml version="1.0" encoding="utf-8"?>
<sst xmlns="http://schemas.openxmlformats.org/spreadsheetml/2006/main" count="252" uniqueCount="58">
  <si>
    <t>The Peoples Gas Light &amp; Coke Company</t>
  </si>
  <si>
    <t>Fixed Price Deals</t>
  </si>
  <si>
    <t>Company</t>
  </si>
  <si>
    <t>Buy/Sell</t>
  </si>
  <si>
    <t>Beg
Term</t>
  </si>
  <si>
    <t>End
Term</t>
  </si>
  <si>
    <t>Volume
mmbtu/d</t>
  </si>
  <si>
    <t>Price</t>
  </si>
  <si>
    <t>Comments</t>
  </si>
  <si>
    <t>PGLC</t>
  </si>
  <si>
    <t>B</t>
  </si>
  <si>
    <t>Nymex</t>
  </si>
  <si>
    <t>Chicago Fixed Price</t>
  </si>
  <si>
    <t>Fixed Basis</t>
  </si>
  <si>
    <t>North Shore Gas Company</t>
  </si>
  <si>
    <t>NS</t>
  </si>
  <si>
    <t>March</t>
  </si>
  <si>
    <t>April</t>
  </si>
  <si>
    <t>June</t>
  </si>
  <si>
    <t>July</t>
  </si>
  <si>
    <t>August</t>
  </si>
  <si>
    <t>September</t>
  </si>
  <si>
    <t>October</t>
  </si>
  <si>
    <t>Volume</t>
  </si>
  <si>
    <t>Executed Price</t>
  </si>
  <si>
    <t>Settlement Prices 02/11/02</t>
  </si>
  <si>
    <t>Executed</t>
  </si>
  <si>
    <t>MTM</t>
  </si>
  <si>
    <t>PGLC NYMEX Positions</t>
  </si>
  <si>
    <t>WACOG</t>
  </si>
  <si>
    <t>Ap-Oct</t>
  </si>
  <si>
    <t>Total MTM</t>
  </si>
  <si>
    <t>Chicago Positions</t>
  </si>
  <si>
    <t>Chicago FP Total</t>
  </si>
  <si>
    <t>Total FP Exposure</t>
  </si>
  <si>
    <t>Basis</t>
  </si>
  <si>
    <t>Total Basis Exposure</t>
  </si>
  <si>
    <t>Total FP &amp; Basis</t>
  </si>
  <si>
    <t>NYMEX Positions</t>
  </si>
  <si>
    <t>Fixed Price Chicago Citygate Positions</t>
  </si>
  <si>
    <t>Basis Positions</t>
  </si>
  <si>
    <t>May</t>
  </si>
  <si>
    <t>Basis Exposure</t>
  </si>
  <si>
    <t>Total Basis Exposure PGLC</t>
  </si>
  <si>
    <t>Total Basis Exposure NS</t>
  </si>
  <si>
    <t>Total</t>
  </si>
  <si>
    <t>Cumulative Positions</t>
  </si>
  <si>
    <t>Index Exposure</t>
  </si>
  <si>
    <t>Gas Positions</t>
  </si>
  <si>
    <t>US Gas Swap</t>
  </si>
  <si>
    <t>As of Date</t>
  </si>
  <si>
    <t>Closing Price</t>
  </si>
  <si>
    <t>Term</t>
  </si>
  <si>
    <t>Notional Quantity</t>
  </si>
  <si>
    <t>Total:</t>
  </si>
  <si>
    <t>Volume (Mmbtu)</t>
  </si>
  <si>
    <t>Purchase price</t>
  </si>
  <si>
    <t>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</si>
</sst>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00_);\(&quot;$&quot;#,##0.0000\)"/>
    <numFmt numFmtId="167" formatCode="_(&quot;$&quot;* #,##0.000_);_(&quot;$&quot;* \(#,##0.000\);_(&quot;$&quot;* &quot;-&quot;??_);_(@_)"/>
    <numFmt numFmtId="169" formatCode="0.000"/>
    <numFmt numFmtId="170" formatCode="0.0000"/>
    <numFmt numFmtId="171" formatCode="_(&quot;$&quot;* #,##0.0000_);_(&quot;$&quot;* \(#,##0.0000\);_(&quot;$&quot;* &quot;-&quot;??_);_(@_)"/>
    <numFmt numFmtId="175" formatCode="_(&quot;$&quot;* #,##0_);_(&quot;$&quot;* \(#,##0\);_(&quot;$&quot;* &quot;-&quot;??_);_(@_)"/>
    <numFmt numFmtId="181" formatCode="0_);[Red]\(0\)"/>
    <numFmt numFmtId="183" formatCode="&quot;$&quot;#,##0.000"/>
    <numFmt numFmtId="186" formatCode="&quot;$&quot;#,##0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1" xfId="1" applyNumberFormat="1" applyFont="1" applyBorder="1" applyAlignment="1">
      <alignment horizontal="center" wrapText="1"/>
    </xf>
    <xf numFmtId="165" fontId="3" fillId="0" borderId="1" xfId="2" applyNumberFormat="1" applyFont="1" applyBorder="1" applyAlignment="1">
      <alignment horizontal="center"/>
    </xf>
    <xf numFmtId="17" fontId="0" fillId="0" borderId="0" xfId="0" applyNumberFormat="1"/>
    <xf numFmtId="164" fontId="1" fillId="0" borderId="0" xfId="1" applyNumberFormat="1"/>
    <xf numFmtId="171" fontId="1" fillId="0" borderId="0" xfId="2" applyNumberFormat="1"/>
    <xf numFmtId="0" fontId="0" fillId="0" borderId="0" xfId="0" applyFill="1"/>
    <xf numFmtId="17" fontId="0" fillId="0" borderId="0" xfId="0" applyNumberFormat="1" applyFill="1"/>
    <xf numFmtId="164" fontId="1" fillId="0" borderId="0" xfId="1" applyNumberFormat="1" applyFill="1"/>
    <xf numFmtId="171" fontId="1" fillId="0" borderId="0" xfId="2" applyNumberFormat="1" applyFill="1"/>
    <xf numFmtId="170" fontId="0" fillId="0" borderId="0" xfId="0" applyNumberFormat="1" applyFill="1"/>
    <xf numFmtId="170" fontId="0" fillId="0" borderId="0" xfId="0" applyNumberFormat="1"/>
    <xf numFmtId="169" fontId="0" fillId="0" borderId="0" xfId="0" applyNumberFormat="1"/>
    <xf numFmtId="0" fontId="0" fillId="0" borderId="0" xfId="0" applyFill="1" applyAlignment="1">
      <alignment horizontal="center"/>
    </xf>
    <xf numFmtId="164" fontId="1" fillId="0" borderId="0" xfId="1" applyNumberFormat="1" applyFont="1" applyFill="1"/>
    <xf numFmtId="165" fontId="1" fillId="0" borderId="0" xfId="2" applyNumberFormat="1" applyFont="1" applyFill="1"/>
    <xf numFmtId="165" fontId="1" fillId="0" borderId="0" xfId="2" applyNumberFormat="1" applyFill="1"/>
    <xf numFmtId="0" fontId="3" fillId="0" borderId="0" xfId="0" applyFont="1" applyAlignment="1">
      <alignment horizontal="center"/>
    </xf>
    <xf numFmtId="181" fontId="0" fillId="0" borderId="0" xfId="0" applyNumberFormat="1"/>
    <xf numFmtId="181" fontId="1" fillId="0" borderId="0" xfId="2" applyNumberFormat="1"/>
    <xf numFmtId="183" fontId="0" fillId="0" borderId="0" xfId="0" applyNumberFormat="1"/>
    <xf numFmtId="164" fontId="0" fillId="0" borderId="0" xfId="1" applyNumberFormat="1" applyFont="1"/>
    <xf numFmtId="167" fontId="0" fillId="0" borderId="0" xfId="2" applyNumberFormat="1" applyFont="1"/>
    <xf numFmtId="175" fontId="0" fillId="0" borderId="0" xfId="2" applyNumberFormat="1" applyFont="1"/>
    <xf numFmtId="175" fontId="0" fillId="0" borderId="0" xfId="0" applyNumberFormat="1"/>
    <xf numFmtId="0" fontId="4" fillId="0" borderId="0" xfId="0" applyFont="1"/>
    <xf numFmtId="175" fontId="1" fillId="0" borderId="0" xfId="2" applyNumberFormat="1"/>
    <xf numFmtId="186" fontId="0" fillId="0" borderId="0" xfId="0" applyNumberFormat="1"/>
    <xf numFmtId="175" fontId="5" fillId="0" borderId="0" xfId="0" applyNumberFormat="1" applyFont="1"/>
    <xf numFmtId="175" fontId="6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0" fontId="7" fillId="0" borderId="0" xfId="0" applyFont="1"/>
    <xf numFmtId="0" fontId="8" fillId="0" borderId="0" xfId="0" applyFont="1"/>
    <xf numFmtId="175" fontId="3" fillId="0" borderId="0" xfId="2" applyNumberFormat="1" applyFont="1"/>
    <xf numFmtId="164" fontId="7" fillId="0" borderId="0" xfId="1" applyNumberFormat="1" applyFont="1"/>
    <xf numFmtId="183" fontId="7" fillId="0" borderId="0" xfId="2" applyNumberFormat="1" applyFont="1"/>
    <xf numFmtId="183" fontId="7" fillId="0" borderId="0" xfId="0" applyNumberFormat="1" applyFont="1"/>
    <xf numFmtId="175" fontId="7" fillId="0" borderId="0" xfId="2" applyNumberFormat="1" applyFont="1"/>
    <xf numFmtId="164" fontId="7" fillId="0" borderId="0" xfId="1" applyNumberFormat="1" applyFont="1" applyFill="1"/>
    <xf numFmtId="165" fontId="7" fillId="0" borderId="0" xfId="2" applyNumberFormat="1" applyFont="1" applyFill="1"/>
    <xf numFmtId="169" fontId="8" fillId="0" borderId="0" xfId="0" applyNumberFormat="1" applyFont="1"/>
    <xf numFmtId="17" fontId="3" fillId="0" borderId="0" xfId="0" applyNumberFormat="1" applyFont="1"/>
    <xf numFmtId="175" fontId="3" fillId="0" borderId="0" xfId="0" applyNumberFormat="1" applyFont="1"/>
    <xf numFmtId="181" fontId="3" fillId="0" borderId="0" xfId="2" applyNumberFormat="1" applyFont="1"/>
    <xf numFmtId="0" fontId="3" fillId="0" borderId="0" xfId="0" applyFont="1"/>
    <xf numFmtId="171" fontId="7" fillId="0" borderId="0" xfId="2" applyNumberFormat="1" applyFont="1" applyFill="1"/>
    <xf numFmtId="183" fontId="3" fillId="0" borderId="0" xfId="0" applyNumberFormat="1" applyFont="1"/>
    <xf numFmtId="17" fontId="0" fillId="0" borderId="0" xfId="0" applyNumberFormat="1" applyAlignment="1">
      <alignment horizontal="center"/>
    </xf>
    <xf numFmtId="44" fontId="1" fillId="0" borderId="0" xfId="2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Alignment="1">
      <alignment horizontal="center"/>
    </xf>
    <xf numFmtId="14" fontId="8" fillId="3" borderId="0" xfId="0" applyNumberFormat="1" applyFont="1" applyFill="1" applyAlignment="1">
      <alignment horizontal="center"/>
    </xf>
    <xf numFmtId="169" fontId="8" fillId="0" borderId="0" xfId="0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/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6"/>
  <sheetViews>
    <sheetView workbookViewId="0">
      <selection activeCell="B4" sqref="B4"/>
    </sheetView>
  </sheetViews>
  <sheetFormatPr defaultRowHeight="13.2" x14ac:dyDescent="0.25"/>
  <cols>
    <col min="1" max="1" width="16.109375" customWidth="1"/>
    <col min="2" max="9" width="14" bestFit="1" customWidth="1"/>
    <col min="10" max="10" width="15" bestFit="1" customWidth="1"/>
  </cols>
  <sheetData>
    <row r="2" spans="1:10" s="32" customFormat="1" x14ac:dyDescent="0.25">
      <c r="B2" s="32" t="s">
        <v>16</v>
      </c>
      <c r="C2" s="32" t="s">
        <v>17</v>
      </c>
      <c r="D2" s="32" t="s">
        <v>41</v>
      </c>
      <c r="E2" s="32" t="s">
        <v>18</v>
      </c>
      <c r="F2" s="32" t="s">
        <v>19</v>
      </c>
      <c r="G2" s="32" t="s">
        <v>20</v>
      </c>
      <c r="H2" s="32" t="s">
        <v>21</v>
      </c>
      <c r="I2" s="32" t="s">
        <v>22</v>
      </c>
      <c r="J2" s="32" t="s">
        <v>45</v>
      </c>
    </row>
    <row r="3" spans="1:10" x14ac:dyDescent="0.25">
      <c r="A3" t="s">
        <v>38</v>
      </c>
    </row>
    <row r="4" spans="1:10" x14ac:dyDescent="0.25">
      <c r="A4" t="s">
        <v>9</v>
      </c>
      <c r="B4" s="25">
        <f>'MTM Detail'!G30</f>
        <v>4756795</v>
      </c>
      <c r="C4" s="25">
        <f>'MTM Detail'!J30</f>
        <v>2359349.9999999991</v>
      </c>
      <c r="D4" s="25">
        <f>'MTM Detail'!M30</f>
        <v>1596965</v>
      </c>
      <c r="E4" s="25">
        <f>'MTM Detail'!P30</f>
        <v>1469850</v>
      </c>
      <c r="F4" s="25">
        <f>'MTM Detail'!S30</f>
        <v>1453125</v>
      </c>
      <c r="G4" s="25">
        <f>'MTM Detail'!V30</f>
        <v>1394845</v>
      </c>
      <c r="H4" s="25">
        <f>'MTM Detail'!Y30</f>
        <v>1347450</v>
      </c>
      <c r="I4" s="25">
        <f>'MTM Detail'!AB30</f>
        <v>1363845</v>
      </c>
      <c r="J4" s="25">
        <f>SUM(B4:I4)</f>
        <v>15742225</v>
      </c>
    </row>
    <row r="5" spans="1:10" x14ac:dyDescent="0.25">
      <c r="A5" t="s">
        <v>15</v>
      </c>
      <c r="B5" s="25">
        <f>'MTM Detail'!G51</f>
        <v>1366015</v>
      </c>
      <c r="C5" s="25">
        <f>'MTM Detail'!J51</f>
        <v>939374.99999999977</v>
      </c>
      <c r="D5" s="25">
        <f>'MTM Detail'!M51</f>
        <v>555365</v>
      </c>
      <c r="E5" s="25">
        <f>'MTM Detail'!P51</f>
        <v>504375</v>
      </c>
      <c r="F5" s="25">
        <f>'MTM Detail'!S51</f>
        <v>492435</v>
      </c>
      <c r="G5" s="25">
        <f>'MTM Detail'!V51</f>
        <v>466937.5</v>
      </c>
      <c r="H5" s="25">
        <f>'MTM Detail'!Y51</f>
        <v>450825</v>
      </c>
      <c r="I5" s="25">
        <f>'MTM Detail'!AB51</f>
        <v>453375</v>
      </c>
      <c r="J5" s="25">
        <f>SUM(B5:I5)</f>
        <v>5228702.5</v>
      </c>
    </row>
    <row r="7" spans="1:10" x14ac:dyDescent="0.25">
      <c r="A7" t="s">
        <v>45</v>
      </c>
      <c r="B7" s="30">
        <f>SUM(B4:B6)</f>
        <v>6122810</v>
      </c>
      <c r="C7" s="30">
        <f t="shared" ref="C7:J7" si="0">SUM(C4:C6)</f>
        <v>3298724.9999999991</v>
      </c>
      <c r="D7" s="30">
        <f t="shared" si="0"/>
        <v>2152330</v>
      </c>
      <c r="E7" s="30">
        <f t="shared" si="0"/>
        <v>1974225</v>
      </c>
      <c r="F7" s="30">
        <f t="shared" si="0"/>
        <v>1945560</v>
      </c>
      <c r="G7" s="30">
        <f t="shared" si="0"/>
        <v>1861782.5</v>
      </c>
      <c r="H7" s="30">
        <f t="shared" si="0"/>
        <v>1798275</v>
      </c>
      <c r="I7" s="30">
        <f t="shared" si="0"/>
        <v>1817220</v>
      </c>
      <c r="J7" s="30">
        <f t="shared" si="0"/>
        <v>20970927.5</v>
      </c>
    </row>
    <row r="9" spans="1:10" x14ac:dyDescent="0.25">
      <c r="A9" t="s">
        <v>39</v>
      </c>
    </row>
    <row r="10" spans="1:10" x14ac:dyDescent="0.25">
      <c r="A10" t="s">
        <v>9</v>
      </c>
      <c r="B10" s="25">
        <f>'MTM Detail'!G73</f>
        <v>4748347.5</v>
      </c>
      <c r="C10" s="25">
        <f>'MTM Detail'!J73</f>
        <v>1776375</v>
      </c>
      <c r="D10" s="25">
        <f>'MTM Detail'!M73</f>
        <v>1783662.5000000002</v>
      </c>
      <c r="E10" s="25">
        <f>'MTM Detail'!P73</f>
        <v>1678875</v>
      </c>
      <c r="F10" s="25">
        <f>'MTM Detail'!S73</f>
        <v>1693762.5</v>
      </c>
      <c r="G10" s="25">
        <f>'MTM Detail'!V73</f>
        <v>1657337.5</v>
      </c>
      <c r="H10" s="25">
        <f>'MTM Detail'!Y73</f>
        <v>1602375</v>
      </c>
      <c r="I10" s="25">
        <f>'MTM Detail'!AB73</f>
        <v>1637962.5</v>
      </c>
      <c r="J10" s="25">
        <f>SUM(B10:I10)</f>
        <v>16578697.5</v>
      </c>
    </row>
    <row r="11" spans="1:10" x14ac:dyDescent="0.25">
      <c r="A11" t="s">
        <v>15</v>
      </c>
      <c r="B11" s="25">
        <f>'MTM Detail'!G90</f>
        <v>1134580.625</v>
      </c>
      <c r="C11" s="25">
        <f>'MTM Detail'!J90</f>
        <v>486806.25</v>
      </c>
      <c r="D11" s="25">
        <f>'MTM Detail'!M90</f>
        <v>490051.87500000006</v>
      </c>
      <c r="E11" s="25">
        <f>'MTM Detail'!P90</f>
        <v>462431.25</v>
      </c>
      <c r="F11" s="25">
        <f>'MTM Detail'!S90</f>
        <v>467576.875</v>
      </c>
      <c r="G11" s="25">
        <f>'MTM Detail'!V90</f>
        <v>458470.625</v>
      </c>
      <c r="H11" s="25">
        <f>'MTM Detail'!Y90</f>
        <v>443306.25</v>
      </c>
      <c r="I11" s="25">
        <f>'MTM Detail'!AB90</f>
        <v>453626.875</v>
      </c>
      <c r="J11" s="25">
        <f>SUM(B11:I11)</f>
        <v>4396850.625</v>
      </c>
    </row>
    <row r="12" spans="1:10" x14ac:dyDescent="0.25">
      <c r="B12" s="25"/>
      <c r="C12" s="25"/>
      <c r="D12" s="25"/>
      <c r="E12" s="25"/>
      <c r="F12" s="25"/>
      <c r="G12" s="25"/>
      <c r="H12" s="25"/>
      <c r="I12" s="25"/>
      <c r="J12" s="25"/>
    </row>
    <row r="13" spans="1:10" x14ac:dyDescent="0.25">
      <c r="A13" t="s">
        <v>45</v>
      </c>
      <c r="B13" s="30">
        <f t="shared" ref="B13:J13" si="1">SUM(B10:B12)</f>
        <v>5882928.125</v>
      </c>
      <c r="C13" s="30">
        <f t="shared" si="1"/>
        <v>2263181.25</v>
      </c>
      <c r="D13" s="30">
        <f t="shared" si="1"/>
        <v>2273714.3750000005</v>
      </c>
      <c r="E13" s="30">
        <f t="shared" si="1"/>
        <v>2141306.25</v>
      </c>
      <c r="F13" s="30">
        <f t="shared" si="1"/>
        <v>2161339.375</v>
      </c>
      <c r="G13" s="30">
        <f t="shared" si="1"/>
        <v>2115808.125</v>
      </c>
      <c r="H13" s="30">
        <f t="shared" si="1"/>
        <v>2045681.25</v>
      </c>
      <c r="I13" s="30">
        <f t="shared" si="1"/>
        <v>2091589.375</v>
      </c>
      <c r="J13" s="30">
        <f t="shared" si="1"/>
        <v>20975548.125</v>
      </c>
    </row>
    <row r="15" spans="1:10" x14ac:dyDescent="0.25">
      <c r="A15" t="s">
        <v>40</v>
      </c>
    </row>
    <row r="16" spans="1:10" x14ac:dyDescent="0.25">
      <c r="A16" t="s">
        <v>9</v>
      </c>
      <c r="B16" s="25">
        <f>'MTM Detail'!G109</f>
        <v>87575</v>
      </c>
      <c r="C16" s="25">
        <f>'MTM Detail'!J109</f>
        <v>0</v>
      </c>
      <c r="D16" s="25">
        <f>'MTM Detail'!M109</f>
        <v>0</v>
      </c>
      <c r="E16" s="25">
        <f>'MTM Detail'!P109</f>
        <v>0</v>
      </c>
      <c r="F16" s="25">
        <f>'MTM Detail'!S109</f>
        <v>0</v>
      </c>
      <c r="G16" s="25">
        <f>'MTM Detail'!V109</f>
        <v>0</v>
      </c>
      <c r="H16" s="25">
        <f>'MTM Detail'!Y109</f>
        <v>0</v>
      </c>
      <c r="I16" s="25">
        <f>'MTM Detail'!AB109</f>
        <v>0</v>
      </c>
      <c r="J16" s="25">
        <f>SUM(B16:I16)</f>
        <v>87575</v>
      </c>
    </row>
    <row r="17" spans="1:10" x14ac:dyDescent="0.25">
      <c r="A17" t="s">
        <v>15</v>
      </c>
      <c r="B17" s="25">
        <f>'MTM Detail'!G118</f>
        <v>49212.5</v>
      </c>
      <c r="C17" s="25">
        <f>'MTM Detail'!J118</f>
        <v>13875</v>
      </c>
      <c r="D17" s="25">
        <f>'MTM Detail'!M118</f>
        <v>14337.5</v>
      </c>
      <c r="E17" s="25">
        <f>'MTM Detail'!P118</f>
        <v>13875</v>
      </c>
      <c r="F17" s="25">
        <f>'MTM Detail'!S118</f>
        <v>14337.5</v>
      </c>
      <c r="G17" s="25">
        <f>'MTM Detail'!V118</f>
        <v>14337.5</v>
      </c>
      <c r="H17" s="25">
        <f>'MTM Detail'!Y118</f>
        <v>13875</v>
      </c>
      <c r="I17" s="25">
        <f>'MTM Detail'!AB118</f>
        <v>14337.5</v>
      </c>
      <c r="J17" s="25">
        <f>SUM(B17:I17)</f>
        <v>148187.5</v>
      </c>
    </row>
    <row r="19" spans="1:10" x14ac:dyDescent="0.25">
      <c r="A19" t="s">
        <v>45</v>
      </c>
      <c r="B19" s="30">
        <f t="shared" ref="B19:J19" si="2">SUM(B16:B18)</f>
        <v>136787.5</v>
      </c>
      <c r="C19" s="30">
        <f t="shared" si="2"/>
        <v>13875</v>
      </c>
      <c r="D19" s="30">
        <f t="shared" si="2"/>
        <v>14337.5</v>
      </c>
      <c r="E19" s="30">
        <f t="shared" si="2"/>
        <v>13875</v>
      </c>
      <c r="F19" s="30">
        <f t="shared" si="2"/>
        <v>14337.5</v>
      </c>
      <c r="G19" s="30">
        <f t="shared" si="2"/>
        <v>14337.5</v>
      </c>
      <c r="H19" s="30">
        <f t="shared" si="2"/>
        <v>13875</v>
      </c>
      <c r="I19" s="30">
        <f t="shared" si="2"/>
        <v>14337.5</v>
      </c>
      <c r="J19" s="30">
        <f t="shared" si="2"/>
        <v>235762.5</v>
      </c>
    </row>
    <row r="22" spans="1:10" x14ac:dyDescent="0.25">
      <c r="A22" t="s">
        <v>46</v>
      </c>
    </row>
    <row r="23" spans="1:10" x14ac:dyDescent="0.25">
      <c r="A23" t="s">
        <v>9</v>
      </c>
      <c r="B23" s="26">
        <f>B4+B10+B16</f>
        <v>9592717.5</v>
      </c>
      <c r="C23" s="26">
        <f t="shared" ref="C23:J24" si="3">C4+C10+C16</f>
        <v>4135724.9999999991</v>
      </c>
      <c r="D23" s="26">
        <f t="shared" si="3"/>
        <v>3380627.5</v>
      </c>
      <c r="E23" s="26">
        <f t="shared" si="3"/>
        <v>3148725</v>
      </c>
      <c r="F23" s="26">
        <f t="shared" si="3"/>
        <v>3146887.5</v>
      </c>
      <c r="G23" s="26">
        <f t="shared" si="3"/>
        <v>3052182.5</v>
      </c>
      <c r="H23" s="26">
        <f t="shared" si="3"/>
        <v>2949825</v>
      </c>
      <c r="I23" s="26">
        <f t="shared" si="3"/>
        <v>3001807.5</v>
      </c>
      <c r="J23" s="26">
        <f t="shared" si="3"/>
        <v>32408497.5</v>
      </c>
    </row>
    <row r="24" spans="1:10" x14ac:dyDescent="0.25">
      <c r="A24" t="s">
        <v>15</v>
      </c>
      <c r="B24" s="26">
        <f>B5+B11+B17</f>
        <v>2549808.125</v>
      </c>
      <c r="C24" s="26">
        <f t="shared" si="3"/>
        <v>1440056.2499999998</v>
      </c>
      <c r="D24" s="26">
        <f t="shared" si="3"/>
        <v>1059754.375</v>
      </c>
      <c r="E24" s="26">
        <f t="shared" si="3"/>
        <v>980681.25</v>
      </c>
      <c r="F24" s="26">
        <f t="shared" si="3"/>
        <v>974349.375</v>
      </c>
      <c r="G24" s="26">
        <f t="shared" si="3"/>
        <v>939745.625</v>
      </c>
      <c r="H24" s="26">
        <f t="shared" si="3"/>
        <v>908006.25</v>
      </c>
      <c r="I24" s="26">
        <f t="shared" si="3"/>
        <v>921339.375</v>
      </c>
      <c r="J24" s="26">
        <f t="shared" si="3"/>
        <v>9773740.625</v>
      </c>
    </row>
    <row r="26" spans="1:10" x14ac:dyDescent="0.25">
      <c r="A26" t="s">
        <v>45</v>
      </c>
      <c r="B26" s="31">
        <f>SUM(B23:B25)</f>
        <v>12142525.625</v>
      </c>
      <c r="C26" s="31">
        <f t="shared" ref="C26:J26" si="4">SUM(C23:C25)</f>
        <v>5575781.2499999991</v>
      </c>
      <c r="D26" s="31">
        <f t="shared" si="4"/>
        <v>4440381.875</v>
      </c>
      <c r="E26" s="31">
        <f t="shared" si="4"/>
        <v>4129406.25</v>
      </c>
      <c r="F26" s="31">
        <f t="shared" si="4"/>
        <v>4121236.875</v>
      </c>
      <c r="G26" s="31">
        <f t="shared" si="4"/>
        <v>3991928.125</v>
      </c>
      <c r="H26" s="31">
        <f t="shared" si="4"/>
        <v>3857831.25</v>
      </c>
      <c r="I26" s="31">
        <f t="shared" si="4"/>
        <v>3923146.875</v>
      </c>
      <c r="J26" s="31">
        <f t="shared" si="4"/>
        <v>42182238.125</v>
      </c>
    </row>
  </sheetData>
  <phoneticPr fontId="0" type="noConversion"/>
  <pageMargins left="0.75" right="0.75" top="1" bottom="1" header="0.5" footer="0.5"/>
  <pageSetup scale="8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H9"/>
  <sheetViews>
    <sheetView workbookViewId="0">
      <selection activeCell="B8" sqref="B8"/>
    </sheetView>
  </sheetViews>
  <sheetFormatPr defaultRowHeight="13.2" x14ac:dyDescent="0.25"/>
  <sheetData>
    <row r="6" spans="1:34" x14ac:dyDescent="0.25">
      <c r="B6" s="33">
        <f t="shared" ref="B6:I6" si="0">-(B7-C7)</f>
        <v>31</v>
      </c>
      <c r="C6" s="33">
        <f t="shared" si="0"/>
        <v>30</v>
      </c>
      <c r="D6" s="33">
        <f t="shared" si="0"/>
        <v>31</v>
      </c>
      <c r="E6" s="33">
        <f t="shared" si="0"/>
        <v>30</v>
      </c>
      <c r="F6" s="33">
        <f t="shared" si="0"/>
        <v>31</v>
      </c>
      <c r="G6" s="33">
        <f t="shared" si="0"/>
        <v>31</v>
      </c>
      <c r="H6" s="33">
        <f t="shared" si="0"/>
        <v>30</v>
      </c>
      <c r="I6" s="33">
        <f t="shared" si="0"/>
        <v>31</v>
      </c>
      <c r="J6" s="33">
        <f>-(J7-K7)</f>
        <v>30</v>
      </c>
      <c r="K6" s="33">
        <f t="shared" ref="K6:AG6" si="1">-(K7-L7)</f>
        <v>31</v>
      </c>
      <c r="L6" s="33">
        <f t="shared" si="1"/>
        <v>31</v>
      </c>
      <c r="M6" s="33">
        <f t="shared" si="1"/>
        <v>28</v>
      </c>
      <c r="N6" s="33">
        <f t="shared" si="1"/>
        <v>31</v>
      </c>
      <c r="O6" s="33">
        <f t="shared" si="1"/>
        <v>30</v>
      </c>
      <c r="P6" s="33">
        <f t="shared" si="1"/>
        <v>31</v>
      </c>
      <c r="Q6" s="33">
        <f t="shared" si="1"/>
        <v>30</v>
      </c>
      <c r="R6" s="33">
        <f t="shared" si="1"/>
        <v>31</v>
      </c>
      <c r="S6" s="33">
        <f t="shared" si="1"/>
        <v>31</v>
      </c>
      <c r="T6" s="33">
        <f t="shared" si="1"/>
        <v>30</v>
      </c>
      <c r="U6" s="33">
        <f t="shared" si="1"/>
        <v>31</v>
      </c>
      <c r="V6" s="33">
        <f t="shared" si="1"/>
        <v>30</v>
      </c>
      <c r="W6" s="33">
        <f t="shared" si="1"/>
        <v>31</v>
      </c>
      <c r="X6" s="33">
        <f t="shared" si="1"/>
        <v>31</v>
      </c>
      <c r="Y6" s="33">
        <f t="shared" si="1"/>
        <v>29</v>
      </c>
      <c r="Z6" s="33">
        <f t="shared" si="1"/>
        <v>31</v>
      </c>
      <c r="AA6" s="33">
        <f t="shared" si="1"/>
        <v>30</v>
      </c>
      <c r="AB6" s="33">
        <f t="shared" si="1"/>
        <v>31</v>
      </c>
      <c r="AC6" s="33">
        <f t="shared" si="1"/>
        <v>30</v>
      </c>
      <c r="AD6" s="33">
        <f t="shared" si="1"/>
        <v>31</v>
      </c>
      <c r="AE6" s="33">
        <f t="shared" si="1"/>
        <v>31</v>
      </c>
      <c r="AF6" s="33">
        <f t="shared" si="1"/>
        <v>30</v>
      </c>
      <c r="AG6" s="33">
        <f t="shared" si="1"/>
        <v>31</v>
      </c>
    </row>
    <row r="7" spans="1:34" x14ac:dyDescent="0.25">
      <c r="B7" s="5">
        <v>37316</v>
      </c>
      <c r="C7" s="5">
        <v>37347</v>
      </c>
      <c r="D7" s="5">
        <v>37377</v>
      </c>
      <c r="E7" s="5">
        <v>37408</v>
      </c>
      <c r="F7" s="5">
        <v>37438</v>
      </c>
      <c r="G7" s="5">
        <v>37469</v>
      </c>
      <c r="H7" s="5">
        <v>37500</v>
      </c>
      <c r="I7" s="5">
        <v>37530</v>
      </c>
      <c r="J7" s="5">
        <v>37561</v>
      </c>
      <c r="K7" s="5">
        <v>37591</v>
      </c>
      <c r="L7" s="5">
        <v>37622</v>
      </c>
      <c r="M7" s="5">
        <v>37653</v>
      </c>
      <c r="N7" s="5">
        <v>37681</v>
      </c>
      <c r="O7" s="5">
        <v>37712</v>
      </c>
      <c r="P7" s="5">
        <v>37742</v>
      </c>
      <c r="Q7" s="5">
        <v>37773</v>
      </c>
      <c r="R7" s="5">
        <v>37803</v>
      </c>
      <c r="S7" s="5">
        <v>37834</v>
      </c>
      <c r="T7" s="5">
        <v>37865</v>
      </c>
      <c r="U7" s="5">
        <v>37895</v>
      </c>
      <c r="V7" s="5">
        <v>37926</v>
      </c>
      <c r="W7" s="5">
        <v>37956</v>
      </c>
      <c r="X7" s="5">
        <v>37987</v>
      </c>
      <c r="Y7" s="5">
        <v>38018</v>
      </c>
      <c r="Z7" s="5">
        <v>38047</v>
      </c>
      <c r="AA7" s="5">
        <v>38078</v>
      </c>
      <c r="AB7" s="5">
        <v>38108</v>
      </c>
      <c r="AC7" s="5">
        <v>38139</v>
      </c>
      <c r="AD7" s="5">
        <v>38169</v>
      </c>
      <c r="AE7" s="5">
        <v>38200</v>
      </c>
      <c r="AF7" s="5">
        <v>38231</v>
      </c>
      <c r="AG7" s="5">
        <v>38261</v>
      </c>
      <c r="AH7" s="5">
        <v>38292</v>
      </c>
    </row>
    <row r="8" spans="1:34" x14ac:dyDescent="0.25">
      <c r="A8" t="s">
        <v>9</v>
      </c>
      <c r="B8" s="35">
        <v>294153</v>
      </c>
      <c r="C8" s="35">
        <v>171252</v>
      </c>
      <c r="D8" s="35">
        <v>93967</v>
      </c>
      <c r="E8" s="35">
        <v>61705</v>
      </c>
      <c r="F8" s="35">
        <v>59412</v>
      </c>
      <c r="G8" s="35">
        <v>63544</v>
      </c>
      <c r="H8" s="35">
        <v>52429</v>
      </c>
      <c r="I8" s="35">
        <v>71145</v>
      </c>
      <c r="J8" s="35">
        <v>183421</v>
      </c>
      <c r="K8" s="35">
        <v>294732</v>
      </c>
      <c r="L8" s="35">
        <v>320950</v>
      </c>
      <c r="M8" s="35">
        <v>323599</v>
      </c>
      <c r="N8" s="35">
        <v>290092</v>
      </c>
      <c r="O8" s="35">
        <v>155423</v>
      </c>
      <c r="P8" s="35">
        <v>84916</v>
      </c>
      <c r="Q8" s="35">
        <v>57327</v>
      </c>
      <c r="R8" s="35">
        <v>56227</v>
      </c>
      <c r="S8" s="35">
        <v>59468</v>
      </c>
      <c r="T8" s="35">
        <v>46838</v>
      </c>
      <c r="U8" s="35">
        <v>58546</v>
      </c>
      <c r="V8" s="35">
        <v>181810</v>
      </c>
      <c r="W8" s="35">
        <v>288667</v>
      </c>
      <c r="X8" s="35">
        <v>318309</v>
      </c>
      <c r="Y8" s="35">
        <v>320528</v>
      </c>
      <c r="Z8" s="35">
        <v>278511</v>
      </c>
      <c r="AA8" s="35">
        <v>137763</v>
      </c>
      <c r="AB8" s="35">
        <v>72858</v>
      </c>
      <c r="AC8" s="35">
        <v>52529</v>
      </c>
      <c r="AD8" s="35">
        <v>53057</v>
      </c>
      <c r="AE8" s="35">
        <v>55432</v>
      </c>
      <c r="AF8" s="35">
        <v>41285</v>
      </c>
      <c r="AG8" s="35">
        <v>58543</v>
      </c>
    </row>
    <row r="9" spans="1:34" x14ac:dyDescent="0.25">
      <c r="A9" t="s">
        <v>15</v>
      </c>
      <c r="B9" s="35">
        <v>49111</v>
      </c>
      <c r="C9" s="35">
        <v>39111</v>
      </c>
      <c r="D9" s="35">
        <v>20548</v>
      </c>
      <c r="E9" s="35">
        <v>13304</v>
      </c>
      <c r="F9" s="35">
        <v>13585</v>
      </c>
      <c r="G9" s="35">
        <v>12436</v>
      </c>
      <c r="H9" s="35">
        <v>11365</v>
      </c>
      <c r="I9" s="35">
        <v>19748</v>
      </c>
      <c r="J9" s="35">
        <v>39111</v>
      </c>
      <c r="K9" s="35">
        <v>49111</v>
      </c>
      <c r="L9" s="35">
        <v>49111</v>
      </c>
      <c r="M9" s="35">
        <v>49111</v>
      </c>
      <c r="N9" s="35">
        <v>49111</v>
      </c>
      <c r="O9" s="35">
        <v>36680</v>
      </c>
      <c r="P9" s="35">
        <v>19131</v>
      </c>
      <c r="Q9" s="35">
        <v>12721</v>
      </c>
      <c r="R9" s="35">
        <v>13054</v>
      </c>
      <c r="S9" s="35">
        <v>12185</v>
      </c>
      <c r="T9" s="35">
        <v>11051</v>
      </c>
      <c r="U9" s="35">
        <v>18643</v>
      </c>
      <c r="V9" s="35">
        <v>39111</v>
      </c>
      <c r="W9" s="35">
        <v>49111</v>
      </c>
      <c r="X9" s="35">
        <v>49111</v>
      </c>
      <c r="Y9" s="35">
        <v>49111</v>
      </c>
      <c r="Z9" s="35">
        <v>49111</v>
      </c>
      <c r="AA9" s="35">
        <v>34610</v>
      </c>
      <c r="AB9" s="35">
        <v>17890</v>
      </c>
      <c r="AC9" s="35">
        <v>12172</v>
      </c>
      <c r="AD9" s="35">
        <v>12952</v>
      </c>
      <c r="AE9" s="35">
        <v>11948</v>
      </c>
      <c r="AF9" s="35">
        <v>10760</v>
      </c>
      <c r="AG9" s="35">
        <v>18643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08"/>
  <sheetViews>
    <sheetView tabSelected="1" zoomScale="75" workbookViewId="0">
      <selection activeCell="D3" sqref="D3"/>
    </sheetView>
  </sheetViews>
  <sheetFormatPr defaultRowHeight="13.2" x14ac:dyDescent="0.25"/>
  <cols>
    <col min="2" max="2" width="12.33203125" bestFit="1" customWidth="1"/>
    <col min="3" max="3" width="15" bestFit="1" customWidth="1"/>
    <col min="4" max="4" width="15.88671875" style="22" customWidth="1"/>
    <col min="5" max="5" width="12.109375" style="20" customWidth="1"/>
    <col min="6" max="6" width="14" bestFit="1" customWidth="1"/>
    <col min="7" max="7" width="14.33203125" bestFit="1" customWidth="1"/>
    <col min="9" max="9" width="12.88671875" bestFit="1" customWidth="1"/>
    <col min="10" max="10" width="14.33203125" bestFit="1" customWidth="1"/>
    <col min="13" max="13" width="14.109375" bestFit="1" customWidth="1"/>
    <col min="16" max="16" width="14.109375" bestFit="1" customWidth="1"/>
    <col min="19" max="19" width="14.109375" bestFit="1" customWidth="1"/>
    <col min="22" max="22" width="14.109375" bestFit="1" customWidth="1"/>
    <col min="25" max="25" width="14.109375" bestFit="1" customWidth="1"/>
    <col min="27" max="27" width="10.109375" bestFit="1" customWidth="1"/>
    <col min="28" max="28" width="14.109375" bestFit="1" customWidth="1"/>
  </cols>
  <sheetData>
    <row r="1" spans="1:54" x14ac:dyDescent="0.25">
      <c r="A1" t="s">
        <v>25</v>
      </c>
      <c r="G1" s="35">
        <f>2.286</f>
        <v>2.286</v>
      </c>
      <c r="J1" s="35">
        <f>2.345</f>
        <v>2.3450000000000002</v>
      </c>
      <c r="M1" s="35">
        <f>2.412</f>
        <v>2.4119999999999999</v>
      </c>
      <c r="P1" s="35">
        <f>2.475</f>
        <v>2.4750000000000001</v>
      </c>
      <c r="S1" s="35">
        <f>2.528</f>
        <v>2.528</v>
      </c>
      <c r="V1" s="35">
        <f>2.575</f>
        <v>2.5750000000000002</v>
      </c>
      <c r="Y1" s="35">
        <f>2.577</f>
        <v>2.577</v>
      </c>
      <c r="AB1" s="43">
        <v>2.6</v>
      </c>
    </row>
    <row r="2" spans="1:54" x14ac:dyDescent="0.25">
      <c r="A2" t="s">
        <v>30</v>
      </c>
      <c r="B2">
        <f>AVERAGE(J1:AB1)</f>
        <v>2.5017142857142858</v>
      </c>
    </row>
    <row r="3" spans="1:54" x14ac:dyDescent="0.25">
      <c r="A3" t="s">
        <v>35</v>
      </c>
      <c r="G3">
        <v>3.7499999999999999E-2</v>
      </c>
      <c r="J3">
        <v>2.75E-2</v>
      </c>
      <c r="M3">
        <v>2.75E-2</v>
      </c>
      <c r="P3">
        <v>2.75E-2</v>
      </c>
      <c r="S3">
        <v>2.75E-2</v>
      </c>
      <c r="V3">
        <v>2.75E-2</v>
      </c>
      <c r="Y3">
        <v>2.75E-2</v>
      </c>
      <c r="AB3">
        <v>2.75E-2</v>
      </c>
    </row>
    <row r="5" spans="1:54" x14ac:dyDescent="0.25">
      <c r="F5" s="34">
        <v>31</v>
      </c>
      <c r="G5" s="34"/>
      <c r="H5" s="34"/>
      <c r="I5" s="34">
        <v>30</v>
      </c>
      <c r="J5" s="34"/>
      <c r="K5" s="34"/>
      <c r="L5" s="34">
        <v>31</v>
      </c>
      <c r="M5" s="34"/>
      <c r="N5" s="34"/>
      <c r="O5" s="34">
        <v>30</v>
      </c>
      <c r="P5" s="34"/>
      <c r="Q5" s="34"/>
      <c r="R5" s="34">
        <v>31</v>
      </c>
      <c r="S5" s="34"/>
      <c r="T5" s="34"/>
      <c r="U5" s="34">
        <v>31</v>
      </c>
      <c r="V5" s="34"/>
      <c r="W5" s="34"/>
      <c r="X5" s="34">
        <v>30</v>
      </c>
      <c r="Y5" s="34"/>
      <c r="Z5" s="34"/>
      <c r="AA5" s="34">
        <v>31</v>
      </c>
      <c r="AD5" s="33">
        <f>-(AD6-AE6)</f>
        <v>30</v>
      </c>
      <c r="AE5" s="33">
        <f t="shared" ref="AE5:BA5" si="0">-(AE6-AF6)</f>
        <v>31</v>
      </c>
      <c r="AF5" s="33">
        <f t="shared" si="0"/>
        <v>31</v>
      </c>
      <c r="AG5" s="33">
        <f t="shared" si="0"/>
        <v>28</v>
      </c>
      <c r="AH5" s="33">
        <f t="shared" si="0"/>
        <v>31</v>
      </c>
      <c r="AI5" s="33">
        <f t="shared" si="0"/>
        <v>30</v>
      </c>
      <c r="AJ5" s="33">
        <f t="shared" si="0"/>
        <v>31</v>
      </c>
      <c r="AK5" s="33">
        <f t="shared" si="0"/>
        <v>30</v>
      </c>
      <c r="AL5" s="33">
        <f t="shared" si="0"/>
        <v>31</v>
      </c>
      <c r="AM5" s="33">
        <f t="shared" si="0"/>
        <v>31</v>
      </c>
      <c r="AN5" s="33">
        <f t="shared" si="0"/>
        <v>30</v>
      </c>
      <c r="AO5" s="33">
        <f t="shared" si="0"/>
        <v>31</v>
      </c>
      <c r="AP5" s="33">
        <f t="shared" si="0"/>
        <v>30</v>
      </c>
      <c r="AQ5" s="33">
        <f t="shared" si="0"/>
        <v>31</v>
      </c>
      <c r="AR5" s="33">
        <f t="shared" si="0"/>
        <v>31</v>
      </c>
      <c r="AS5" s="33">
        <f t="shared" si="0"/>
        <v>29</v>
      </c>
      <c r="AT5" s="33">
        <f t="shared" si="0"/>
        <v>31</v>
      </c>
      <c r="AU5" s="33">
        <f t="shared" si="0"/>
        <v>30</v>
      </c>
      <c r="AV5" s="33">
        <f t="shared" si="0"/>
        <v>31</v>
      </c>
      <c r="AW5" s="33">
        <f t="shared" si="0"/>
        <v>30</v>
      </c>
      <c r="AX5" s="33">
        <f t="shared" si="0"/>
        <v>31</v>
      </c>
      <c r="AY5" s="33">
        <f t="shared" si="0"/>
        <v>31</v>
      </c>
      <c r="AZ5" s="33">
        <f t="shared" si="0"/>
        <v>30</v>
      </c>
      <c r="BA5" s="33">
        <f t="shared" si="0"/>
        <v>31</v>
      </c>
    </row>
    <row r="6" spans="1:54" x14ac:dyDescent="0.25">
      <c r="F6" s="44">
        <v>37346</v>
      </c>
      <c r="G6" s="5"/>
      <c r="H6" s="5"/>
      <c r="I6" s="44">
        <v>37376</v>
      </c>
      <c r="J6" s="5"/>
      <c r="K6" s="5"/>
      <c r="L6" s="44">
        <v>37407</v>
      </c>
      <c r="M6" s="5"/>
      <c r="N6" s="5"/>
      <c r="O6" s="44">
        <v>37437</v>
      </c>
      <c r="P6" s="5"/>
      <c r="Q6" s="5"/>
      <c r="R6" s="44">
        <v>37468</v>
      </c>
      <c r="S6" s="5"/>
      <c r="T6" s="5"/>
      <c r="U6" s="44">
        <v>37499</v>
      </c>
      <c r="V6" s="5"/>
      <c r="W6" s="5"/>
      <c r="X6" s="44">
        <v>37529</v>
      </c>
      <c r="Y6" s="5"/>
      <c r="Z6" s="5"/>
      <c r="AA6" s="44">
        <v>37560</v>
      </c>
      <c r="AD6" s="5">
        <v>37561</v>
      </c>
      <c r="AE6" s="5">
        <v>37591</v>
      </c>
      <c r="AF6" s="5">
        <v>37622</v>
      </c>
      <c r="AG6" s="5">
        <v>37653</v>
      </c>
      <c r="AH6" s="5">
        <v>37681</v>
      </c>
      <c r="AI6" s="5">
        <v>37712</v>
      </c>
      <c r="AJ6" s="5">
        <v>37742</v>
      </c>
      <c r="AK6" s="5">
        <v>37773</v>
      </c>
      <c r="AL6" s="5">
        <v>37803</v>
      </c>
      <c r="AM6" s="5">
        <v>37834</v>
      </c>
      <c r="AN6" s="5">
        <v>37865</v>
      </c>
      <c r="AO6" s="5">
        <v>37895</v>
      </c>
      <c r="AP6" s="5">
        <v>37926</v>
      </c>
      <c r="AQ6" s="5">
        <v>37956</v>
      </c>
      <c r="AR6" s="5">
        <v>37987</v>
      </c>
      <c r="AS6" s="5">
        <v>38018</v>
      </c>
      <c r="AT6" s="5">
        <v>38047</v>
      </c>
      <c r="AU6" s="5">
        <v>38078</v>
      </c>
      <c r="AV6" s="5">
        <v>38108</v>
      </c>
      <c r="AW6" s="5">
        <v>38139</v>
      </c>
      <c r="AX6" s="5">
        <v>38169</v>
      </c>
      <c r="AY6" s="5">
        <v>38200</v>
      </c>
      <c r="AZ6" s="5">
        <v>38231</v>
      </c>
      <c r="BA6" s="5">
        <v>38261</v>
      </c>
      <c r="BB6" s="5">
        <v>38292</v>
      </c>
    </row>
    <row r="7" spans="1:54" s="5" customFormat="1" x14ac:dyDescent="0.25">
      <c r="C7" s="5" t="s">
        <v>23</v>
      </c>
      <c r="D7" s="22" t="s">
        <v>24</v>
      </c>
      <c r="F7" s="5" t="s">
        <v>26</v>
      </c>
      <c r="G7" s="5" t="s">
        <v>27</v>
      </c>
      <c r="I7" s="5" t="s">
        <v>26</v>
      </c>
      <c r="J7" s="5" t="s">
        <v>27</v>
      </c>
      <c r="L7" s="5" t="s">
        <v>26</v>
      </c>
      <c r="M7" s="5" t="s">
        <v>27</v>
      </c>
      <c r="O7" s="5" t="s">
        <v>26</v>
      </c>
      <c r="P7" s="5" t="s">
        <v>27</v>
      </c>
      <c r="R7" s="5" t="s">
        <v>26</v>
      </c>
      <c r="S7" s="5" t="s">
        <v>27</v>
      </c>
      <c r="U7" s="5" t="s">
        <v>26</v>
      </c>
      <c r="V7" s="5" t="s">
        <v>27</v>
      </c>
      <c r="X7" s="5" t="s">
        <v>26</v>
      </c>
      <c r="Y7" s="5" t="s">
        <v>27</v>
      </c>
      <c r="AA7" s="5" t="s">
        <v>26</v>
      </c>
      <c r="AB7" s="5" t="s">
        <v>27</v>
      </c>
    </row>
    <row r="8" spans="1:54" s="5" customFormat="1" x14ac:dyDescent="0.25">
      <c r="A8" s="5" t="s">
        <v>28</v>
      </c>
      <c r="D8" s="22"/>
    </row>
    <row r="9" spans="1:54" x14ac:dyDescent="0.25">
      <c r="A9" s="5">
        <v>37012</v>
      </c>
      <c r="B9" s="5">
        <v>37560</v>
      </c>
      <c r="C9" s="37">
        <v>5000</v>
      </c>
      <c r="D9" s="38">
        <v>4.97</v>
      </c>
      <c r="E9" s="21">
        <f t="shared" ref="E9:E15" si="1">$C9*F$5</f>
        <v>155000</v>
      </c>
      <c r="F9">
        <f t="shared" ref="F9:F15" si="2">IF(E9&gt;0,E9*D9)</f>
        <v>770350</v>
      </c>
      <c r="G9">
        <f>E9*G$1</f>
        <v>354330</v>
      </c>
      <c r="H9" s="21">
        <f>$C9*I$5</f>
        <v>150000</v>
      </c>
      <c r="I9">
        <f>IF(H9&gt;0,H9*$D9)</f>
        <v>745500</v>
      </c>
      <c r="J9">
        <f>H9*J$1</f>
        <v>351750.00000000006</v>
      </c>
      <c r="K9" s="21">
        <f>$C9*L$5</f>
        <v>155000</v>
      </c>
      <c r="L9">
        <f>IF(K9&gt;0,K9*$D9)</f>
        <v>770350</v>
      </c>
      <c r="M9">
        <f>K9*M$1</f>
        <v>373860</v>
      </c>
      <c r="N9" s="21">
        <f>$C9*O$5</f>
        <v>150000</v>
      </c>
      <c r="O9">
        <f>IF(N9&gt;0,N9*$D9)</f>
        <v>745500</v>
      </c>
      <c r="P9">
        <f>N9*P$1</f>
        <v>371250</v>
      </c>
      <c r="Q9" s="21">
        <f>$C9*R$5</f>
        <v>155000</v>
      </c>
      <c r="R9">
        <f>IF(Q9&gt;0,Q9*$D9)</f>
        <v>770350</v>
      </c>
      <c r="S9">
        <f>Q9*S$1</f>
        <v>391840</v>
      </c>
      <c r="T9" s="21">
        <f>$C9*U$5</f>
        <v>155000</v>
      </c>
      <c r="U9">
        <f>IF(T9&gt;0,T9*$D9)</f>
        <v>770350</v>
      </c>
      <c r="V9">
        <f>T9*V$1</f>
        <v>399125</v>
      </c>
      <c r="W9" s="21">
        <f>$C9*X$5</f>
        <v>150000</v>
      </c>
      <c r="X9">
        <f>IF(W9&gt;0,W9*$D9)</f>
        <v>745500</v>
      </c>
      <c r="Y9">
        <f>W9*Y$1</f>
        <v>386550</v>
      </c>
      <c r="Z9" s="21">
        <f>$C9*AA$5</f>
        <v>155000</v>
      </c>
      <c r="AA9">
        <f>IF(Z9&gt;0,Z9*$D9)</f>
        <v>770350</v>
      </c>
      <c r="AB9">
        <f>Z9*AB$1</f>
        <v>403000</v>
      </c>
    </row>
    <row r="10" spans="1:54" x14ac:dyDescent="0.25">
      <c r="A10" s="5">
        <v>37012</v>
      </c>
      <c r="B10" s="5">
        <v>37560</v>
      </c>
      <c r="C10" s="37">
        <v>5000</v>
      </c>
      <c r="D10" s="38">
        <v>4.9989999999999997</v>
      </c>
      <c r="E10" s="21">
        <f t="shared" si="1"/>
        <v>155000</v>
      </c>
      <c r="F10">
        <f t="shared" si="2"/>
        <v>774845</v>
      </c>
      <c r="G10">
        <f t="shared" ref="G10:G25" si="3">E10*G$1</f>
        <v>354330</v>
      </c>
      <c r="H10" s="21">
        <f>$C10*I$5</f>
        <v>150000</v>
      </c>
      <c r="I10">
        <f>IF(H10&gt;0,H10*$D10)</f>
        <v>749850</v>
      </c>
      <c r="J10">
        <f t="shared" ref="J10:J25" si="4">H10*J$1</f>
        <v>351750.00000000006</v>
      </c>
      <c r="K10" s="21">
        <f>$C10*L$5</f>
        <v>155000</v>
      </c>
      <c r="L10">
        <f>IF(K10&gt;0,K10*$D10)</f>
        <v>774845</v>
      </c>
      <c r="M10">
        <f t="shared" ref="M10:M25" si="5">K10*M$1</f>
        <v>373860</v>
      </c>
      <c r="N10" s="21">
        <f>$C10*O$5</f>
        <v>150000</v>
      </c>
      <c r="O10">
        <f>IF(N10&gt;0,N10*$D10)</f>
        <v>749850</v>
      </c>
      <c r="P10">
        <f t="shared" ref="P10:P25" si="6">N10*P$1</f>
        <v>371250</v>
      </c>
      <c r="Q10" s="21">
        <f>$C10*R$5</f>
        <v>155000</v>
      </c>
      <c r="R10">
        <f>IF(Q10&gt;0,Q10*$D10)</f>
        <v>774845</v>
      </c>
      <c r="S10">
        <f t="shared" ref="S10:S25" si="7">Q10*S$1</f>
        <v>391840</v>
      </c>
      <c r="T10" s="21">
        <f>$C10*U$5</f>
        <v>155000</v>
      </c>
      <c r="U10">
        <f>IF(T10&gt;0,T10*$D10)</f>
        <v>774845</v>
      </c>
      <c r="V10">
        <f t="shared" ref="V10:V25" si="8">T10*V$1</f>
        <v>399125</v>
      </c>
      <c r="W10" s="21">
        <f>$C10*X$5</f>
        <v>150000</v>
      </c>
      <c r="X10">
        <f>IF(W10&gt;0,W10*$D10)</f>
        <v>749850</v>
      </c>
      <c r="Y10">
        <f t="shared" ref="Y10:Y25" si="9">W10*Y$1</f>
        <v>386550</v>
      </c>
      <c r="Z10" s="21">
        <f>$C10*AA$5</f>
        <v>155000</v>
      </c>
      <c r="AA10">
        <f>IF(Z10&gt;0,Z10*$D10)</f>
        <v>774845</v>
      </c>
      <c r="AB10">
        <f t="shared" ref="AB10:AB25" si="10">Z10*AB$1</f>
        <v>403000</v>
      </c>
    </row>
    <row r="11" spans="1:54" x14ac:dyDescent="0.25">
      <c r="A11" s="5">
        <v>37316</v>
      </c>
      <c r="B11" s="5">
        <v>37346</v>
      </c>
      <c r="C11" s="37">
        <v>10000</v>
      </c>
      <c r="D11" s="38">
        <v>4.8449999999999998</v>
      </c>
      <c r="E11" s="21">
        <f t="shared" si="1"/>
        <v>310000</v>
      </c>
      <c r="F11">
        <f t="shared" si="2"/>
        <v>1501950</v>
      </c>
      <c r="G11">
        <f t="shared" si="3"/>
        <v>708660</v>
      </c>
      <c r="H11" s="21"/>
      <c r="J11">
        <f t="shared" si="4"/>
        <v>0</v>
      </c>
      <c r="K11" s="21"/>
      <c r="M11">
        <f t="shared" si="5"/>
        <v>0</v>
      </c>
      <c r="N11" s="21"/>
      <c r="P11">
        <f t="shared" si="6"/>
        <v>0</v>
      </c>
      <c r="Q11" s="21"/>
      <c r="S11">
        <f t="shared" si="7"/>
        <v>0</v>
      </c>
      <c r="T11" s="21"/>
      <c r="V11">
        <f t="shared" si="8"/>
        <v>0</v>
      </c>
      <c r="W11" s="21"/>
      <c r="Y11">
        <f t="shared" si="9"/>
        <v>0</v>
      </c>
      <c r="Z11" s="21"/>
      <c r="AB11">
        <f t="shared" si="10"/>
        <v>0</v>
      </c>
    </row>
    <row r="12" spans="1:54" x14ac:dyDescent="0.25">
      <c r="A12" s="5">
        <v>37257</v>
      </c>
      <c r="B12" s="5">
        <v>37316</v>
      </c>
      <c r="C12" s="37">
        <v>5000</v>
      </c>
      <c r="D12" s="38">
        <v>4.3</v>
      </c>
      <c r="E12" s="21">
        <f t="shared" si="1"/>
        <v>155000</v>
      </c>
      <c r="F12">
        <f t="shared" si="2"/>
        <v>666500</v>
      </c>
      <c r="G12">
        <f t="shared" si="3"/>
        <v>354330</v>
      </c>
      <c r="H12" s="21"/>
      <c r="J12">
        <f t="shared" si="4"/>
        <v>0</v>
      </c>
      <c r="K12" s="21"/>
      <c r="M12">
        <f t="shared" si="5"/>
        <v>0</v>
      </c>
      <c r="N12" s="21"/>
      <c r="P12">
        <f t="shared" si="6"/>
        <v>0</v>
      </c>
      <c r="Q12" s="21"/>
      <c r="S12">
        <f t="shared" si="7"/>
        <v>0</v>
      </c>
      <c r="T12" s="21"/>
      <c r="V12">
        <f t="shared" si="8"/>
        <v>0</v>
      </c>
      <c r="W12" s="21"/>
      <c r="Y12">
        <f t="shared" si="9"/>
        <v>0</v>
      </c>
      <c r="Z12" s="21"/>
      <c r="AB12">
        <f t="shared" si="10"/>
        <v>0</v>
      </c>
    </row>
    <row r="13" spans="1:54" x14ac:dyDescent="0.25">
      <c r="A13" s="5">
        <v>37257</v>
      </c>
      <c r="B13" s="5">
        <v>37316</v>
      </c>
      <c r="C13" s="37">
        <v>5000</v>
      </c>
      <c r="D13" s="38">
        <v>3.99</v>
      </c>
      <c r="E13" s="21">
        <f t="shared" si="1"/>
        <v>155000</v>
      </c>
      <c r="F13">
        <f t="shared" si="2"/>
        <v>618450</v>
      </c>
      <c r="G13">
        <f t="shared" si="3"/>
        <v>354330</v>
      </c>
      <c r="H13" s="21"/>
      <c r="J13">
        <f t="shared" si="4"/>
        <v>0</v>
      </c>
      <c r="K13" s="21"/>
      <c r="M13">
        <f t="shared" si="5"/>
        <v>0</v>
      </c>
      <c r="N13" s="21"/>
      <c r="P13">
        <f t="shared" si="6"/>
        <v>0</v>
      </c>
      <c r="Q13" s="21"/>
      <c r="S13">
        <f t="shared" si="7"/>
        <v>0</v>
      </c>
      <c r="T13" s="21"/>
      <c r="V13">
        <f t="shared" si="8"/>
        <v>0</v>
      </c>
      <c r="W13" s="21"/>
      <c r="Y13">
        <f t="shared" si="9"/>
        <v>0</v>
      </c>
      <c r="Z13" s="21"/>
      <c r="AB13">
        <f t="shared" si="10"/>
        <v>0</v>
      </c>
    </row>
    <row r="14" spans="1:54" x14ac:dyDescent="0.25">
      <c r="A14" s="5">
        <v>37196</v>
      </c>
      <c r="B14" s="5">
        <v>37346</v>
      </c>
      <c r="C14" s="37">
        <v>5000</v>
      </c>
      <c r="D14" s="38">
        <v>3.56</v>
      </c>
      <c r="E14" s="21">
        <f t="shared" si="1"/>
        <v>155000</v>
      </c>
      <c r="F14">
        <f t="shared" si="2"/>
        <v>551800</v>
      </c>
      <c r="G14">
        <f t="shared" si="3"/>
        <v>354330</v>
      </c>
      <c r="H14" s="21"/>
      <c r="J14">
        <f t="shared" si="4"/>
        <v>0</v>
      </c>
      <c r="K14" s="21"/>
      <c r="M14">
        <f t="shared" si="5"/>
        <v>0</v>
      </c>
      <c r="N14" s="21"/>
      <c r="P14">
        <f t="shared" si="6"/>
        <v>0</v>
      </c>
      <c r="Q14" s="21"/>
      <c r="S14">
        <f t="shared" si="7"/>
        <v>0</v>
      </c>
      <c r="T14" s="21"/>
      <c r="V14">
        <f t="shared" si="8"/>
        <v>0</v>
      </c>
      <c r="W14" s="21"/>
      <c r="Y14">
        <f t="shared" si="9"/>
        <v>0</v>
      </c>
      <c r="Z14" s="21"/>
      <c r="AB14">
        <f t="shared" si="10"/>
        <v>0</v>
      </c>
    </row>
    <row r="15" spans="1:54" x14ac:dyDescent="0.25">
      <c r="A15" s="5">
        <v>37257</v>
      </c>
      <c r="B15" s="5">
        <v>37316</v>
      </c>
      <c r="C15" s="37">
        <v>5000</v>
      </c>
      <c r="D15" s="38">
        <v>3.72</v>
      </c>
      <c r="E15" s="21">
        <f t="shared" si="1"/>
        <v>155000</v>
      </c>
      <c r="F15">
        <f t="shared" si="2"/>
        <v>576600</v>
      </c>
      <c r="G15">
        <f t="shared" si="3"/>
        <v>354330</v>
      </c>
      <c r="H15" s="21"/>
      <c r="J15">
        <f t="shared" si="4"/>
        <v>0</v>
      </c>
      <c r="K15" s="21"/>
      <c r="M15">
        <f t="shared" si="5"/>
        <v>0</v>
      </c>
      <c r="N15" s="21"/>
      <c r="P15">
        <f t="shared" si="6"/>
        <v>0</v>
      </c>
      <c r="Q15" s="21"/>
      <c r="S15">
        <f t="shared" si="7"/>
        <v>0</v>
      </c>
      <c r="T15" s="21"/>
      <c r="V15">
        <f t="shared" si="8"/>
        <v>0</v>
      </c>
      <c r="W15" s="21"/>
      <c r="Y15">
        <f t="shared" si="9"/>
        <v>0</v>
      </c>
      <c r="Z15" s="21"/>
      <c r="AB15">
        <f t="shared" si="10"/>
        <v>0</v>
      </c>
    </row>
    <row r="16" spans="1:54" x14ac:dyDescent="0.25">
      <c r="A16" s="5">
        <v>37347</v>
      </c>
      <c r="B16" s="5">
        <v>37376</v>
      </c>
      <c r="C16" s="37">
        <v>10000</v>
      </c>
      <c r="D16" s="38">
        <v>3.5</v>
      </c>
      <c r="E16" s="21"/>
      <c r="H16" s="21">
        <f>$C16*I$5</f>
        <v>300000</v>
      </c>
      <c r="I16">
        <f>IF(H16&gt;0,H16*$D16)</f>
        <v>1050000</v>
      </c>
      <c r="J16">
        <f t="shared" si="4"/>
        <v>703500.00000000012</v>
      </c>
      <c r="K16" s="21"/>
      <c r="M16">
        <f t="shared" si="5"/>
        <v>0</v>
      </c>
      <c r="N16" s="21"/>
      <c r="P16">
        <f t="shared" si="6"/>
        <v>0</v>
      </c>
      <c r="Q16" s="21"/>
      <c r="S16">
        <f t="shared" si="7"/>
        <v>0</v>
      </c>
      <c r="T16" s="21"/>
      <c r="V16">
        <f t="shared" si="8"/>
        <v>0</v>
      </c>
      <c r="W16" s="21"/>
      <c r="Y16">
        <f t="shared" si="9"/>
        <v>0</v>
      </c>
      <c r="Z16" s="21"/>
      <c r="AB16">
        <f t="shared" si="10"/>
        <v>0</v>
      </c>
    </row>
    <row r="17" spans="1:28" x14ac:dyDescent="0.25">
      <c r="A17" s="5">
        <v>37196</v>
      </c>
      <c r="B17" s="5">
        <v>37346</v>
      </c>
      <c r="C17" s="37">
        <v>5000</v>
      </c>
      <c r="D17" s="38">
        <v>3.82</v>
      </c>
      <c r="E17" s="21">
        <f>$C17*F$5</f>
        <v>155000</v>
      </c>
      <c r="F17">
        <f>IF(E17&gt;0,E17*D17)</f>
        <v>592100</v>
      </c>
      <c r="G17">
        <f t="shared" si="3"/>
        <v>354330</v>
      </c>
      <c r="H17" s="21"/>
      <c r="J17">
        <f t="shared" si="4"/>
        <v>0</v>
      </c>
      <c r="K17" s="21"/>
      <c r="M17">
        <f t="shared" si="5"/>
        <v>0</v>
      </c>
      <c r="N17" s="21"/>
      <c r="P17">
        <f t="shared" si="6"/>
        <v>0</v>
      </c>
      <c r="Q17" s="21"/>
      <c r="S17">
        <f t="shared" si="7"/>
        <v>0</v>
      </c>
      <c r="T17" s="21"/>
      <c r="V17">
        <f t="shared" si="8"/>
        <v>0</v>
      </c>
      <c r="W17" s="21"/>
      <c r="Y17">
        <f t="shared" si="9"/>
        <v>0</v>
      </c>
      <c r="Z17" s="21"/>
      <c r="AB17">
        <f t="shared" si="10"/>
        <v>0</v>
      </c>
    </row>
    <row r="18" spans="1:28" x14ac:dyDescent="0.25">
      <c r="A18" s="5">
        <v>37347</v>
      </c>
      <c r="B18" s="5">
        <v>37376</v>
      </c>
      <c r="C18" s="37">
        <v>10000</v>
      </c>
      <c r="D18" s="38">
        <v>3.6349999999999998</v>
      </c>
      <c r="E18" s="21"/>
      <c r="G18">
        <f t="shared" si="3"/>
        <v>0</v>
      </c>
      <c r="H18" s="21">
        <f>$C18*I$5</f>
        <v>300000</v>
      </c>
      <c r="I18">
        <f>IF(H18&gt;0,H18*$D18)</f>
        <v>1090500</v>
      </c>
      <c r="J18">
        <f t="shared" si="4"/>
        <v>703500.00000000012</v>
      </c>
      <c r="K18" s="21"/>
      <c r="M18">
        <f t="shared" si="5"/>
        <v>0</v>
      </c>
      <c r="N18" s="21"/>
      <c r="P18">
        <f t="shared" si="6"/>
        <v>0</v>
      </c>
      <c r="Q18" s="21"/>
      <c r="S18">
        <f t="shared" si="7"/>
        <v>0</v>
      </c>
      <c r="T18" s="21"/>
      <c r="V18">
        <f t="shared" si="8"/>
        <v>0</v>
      </c>
      <c r="W18" s="21"/>
      <c r="Y18">
        <f t="shared" si="9"/>
        <v>0</v>
      </c>
      <c r="Z18" s="21"/>
      <c r="AB18">
        <f t="shared" si="10"/>
        <v>0</v>
      </c>
    </row>
    <row r="19" spans="1:28" x14ac:dyDescent="0.25">
      <c r="A19" s="5">
        <v>37196</v>
      </c>
      <c r="B19" s="5">
        <v>37346</v>
      </c>
      <c r="C19" s="37">
        <v>5000</v>
      </c>
      <c r="D19" s="38">
        <v>3.64</v>
      </c>
      <c r="E19" s="21">
        <f t="shared" ref="E19:E25" si="11">$C19*F$5</f>
        <v>155000</v>
      </c>
      <c r="F19">
        <f t="shared" ref="F19:F25" si="12">IF(E19&gt;0,E19*D19)</f>
        <v>564200</v>
      </c>
      <c r="G19">
        <f t="shared" si="3"/>
        <v>354330</v>
      </c>
      <c r="H19" s="21"/>
      <c r="J19">
        <f t="shared" si="4"/>
        <v>0</v>
      </c>
      <c r="K19" s="21"/>
      <c r="M19">
        <f t="shared" si="5"/>
        <v>0</v>
      </c>
      <c r="N19" s="21"/>
      <c r="P19">
        <f t="shared" si="6"/>
        <v>0</v>
      </c>
      <c r="Q19" s="21"/>
      <c r="S19">
        <f t="shared" si="7"/>
        <v>0</v>
      </c>
      <c r="T19" s="21"/>
      <c r="V19">
        <f t="shared" si="8"/>
        <v>0</v>
      </c>
      <c r="W19" s="21"/>
      <c r="Y19">
        <f t="shared" si="9"/>
        <v>0</v>
      </c>
      <c r="Z19" s="21"/>
      <c r="AB19">
        <f t="shared" si="10"/>
        <v>0</v>
      </c>
    </row>
    <row r="20" spans="1:28" x14ac:dyDescent="0.25">
      <c r="A20" s="5">
        <v>37257</v>
      </c>
      <c r="B20" s="5">
        <v>37346</v>
      </c>
      <c r="C20" s="37">
        <v>10000</v>
      </c>
      <c r="D20" s="38">
        <v>3.9849999999999999</v>
      </c>
      <c r="E20" s="21">
        <f t="shared" si="11"/>
        <v>310000</v>
      </c>
      <c r="F20">
        <f t="shared" si="12"/>
        <v>1235350</v>
      </c>
      <c r="G20">
        <f t="shared" si="3"/>
        <v>708660</v>
      </c>
      <c r="H20" s="21"/>
      <c r="J20">
        <f t="shared" si="4"/>
        <v>0</v>
      </c>
      <c r="K20" s="21"/>
      <c r="M20">
        <f t="shared" si="5"/>
        <v>0</v>
      </c>
      <c r="N20" s="21"/>
      <c r="P20">
        <f t="shared" si="6"/>
        <v>0</v>
      </c>
      <c r="Q20" s="21"/>
      <c r="S20">
        <f t="shared" si="7"/>
        <v>0</v>
      </c>
      <c r="T20" s="21"/>
      <c r="V20">
        <f t="shared" si="8"/>
        <v>0</v>
      </c>
      <c r="W20" s="21"/>
      <c r="Y20">
        <f t="shared" si="9"/>
        <v>0</v>
      </c>
      <c r="Z20" s="21"/>
      <c r="AB20">
        <f t="shared" si="10"/>
        <v>0</v>
      </c>
    </row>
    <row r="21" spans="1:28" x14ac:dyDescent="0.25">
      <c r="A21" s="5">
        <v>37196</v>
      </c>
      <c r="B21" s="5">
        <v>37345</v>
      </c>
      <c r="C21" s="37">
        <v>5000</v>
      </c>
      <c r="D21" s="38">
        <v>3.12</v>
      </c>
      <c r="E21" s="21">
        <f t="shared" si="11"/>
        <v>155000</v>
      </c>
      <c r="F21">
        <f t="shared" si="12"/>
        <v>483600</v>
      </c>
      <c r="G21">
        <f t="shared" si="3"/>
        <v>354330</v>
      </c>
      <c r="H21" s="21"/>
      <c r="J21">
        <f t="shared" si="4"/>
        <v>0</v>
      </c>
      <c r="K21" s="21"/>
      <c r="M21">
        <f t="shared" si="5"/>
        <v>0</v>
      </c>
      <c r="N21" s="21"/>
      <c r="P21">
        <f t="shared" si="6"/>
        <v>0</v>
      </c>
      <c r="Q21" s="21"/>
      <c r="S21">
        <f t="shared" si="7"/>
        <v>0</v>
      </c>
      <c r="T21" s="21"/>
      <c r="V21">
        <f t="shared" si="8"/>
        <v>0</v>
      </c>
      <c r="W21" s="21"/>
      <c r="Y21">
        <f t="shared" si="9"/>
        <v>0</v>
      </c>
      <c r="Z21" s="21"/>
      <c r="AB21">
        <f t="shared" si="10"/>
        <v>0</v>
      </c>
    </row>
    <row r="22" spans="1:28" x14ac:dyDescent="0.25">
      <c r="A22" s="5">
        <v>37347</v>
      </c>
      <c r="B22" s="5">
        <v>37560</v>
      </c>
      <c r="C22" s="37">
        <v>10000</v>
      </c>
      <c r="D22" s="38">
        <v>3.17</v>
      </c>
      <c r="E22" s="21">
        <f t="shared" si="11"/>
        <v>310000</v>
      </c>
      <c r="F22">
        <f t="shared" si="12"/>
        <v>982700</v>
      </c>
      <c r="G22">
        <f t="shared" si="3"/>
        <v>708660</v>
      </c>
      <c r="H22" s="21">
        <f>$C22*I$5</f>
        <v>300000</v>
      </c>
      <c r="I22">
        <f>IF(H22&gt;0,H22*$D22)</f>
        <v>951000</v>
      </c>
      <c r="J22">
        <f t="shared" si="4"/>
        <v>703500.00000000012</v>
      </c>
      <c r="K22" s="21">
        <f>$C22*L$5</f>
        <v>310000</v>
      </c>
      <c r="L22">
        <f>IF(K22&gt;0,K22*$D22)</f>
        <v>982700</v>
      </c>
      <c r="M22">
        <f t="shared" si="5"/>
        <v>747720</v>
      </c>
      <c r="N22" s="21">
        <f>$C22*O$5</f>
        <v>300000</v>
      </c>
      <c r="O22">
        <f>IF(N22&gt;0,N22*$D22)</f>
        <v>951000</v>
      </c>
      <c r="P22">
        <f t="shared" si="6"/>
        <v>742500</v>
      </c>
      <c r="Q22" s="21">
        <f>$C22*R$5</f>
        <v>310000</v>
      </c>
      <c r="R22">
        <f>IF(Q22&gt;0,Q22*$D22)</f>
        <v>982700</v>
      </c>
      <c r="S22">
        <f t="shared" si="7"/>
        <v>783680</v>
      </c>
      <c r="T22" s="21">
        <f>$C22*U$5</f>
        <v>310000</v>
      </c>
      <c r="U22">
        <f>IF(T22&gt;0,T22*$D22)</f>
        <v>982700</v>
      </c>
      <c r="V22">
        <f t="shared" si="8"/>
        <v>798250</v>
      </c>
      <c r="W22" s="21">
        <f>$C22*X$5</f>
        <v>300000</v>
      </c>
      <c r="X22">
        <f>IF(W22&gt;0,W22*$D22)</f>
        <v>951000</v>
      </c>
      <c r="Y22">
        <f t="shared" si="9"/>
        <v>773100</v>
      </c>
      <c r="Z22" s="21">
        <f>$C22*AA$5</f>
        <v>310000</v>
      </c>
      <c r="AA22">
        <f>IF(Z22&gt;0,Z22*$D22)</f>
        <v>982700</v>
      </c>
      <c r="AB22">
        <f t="shared" si="10"/>
        <v>806000</v>
      </c>
    </row>
    <row r="23" spans="1:28" x14ac:dyDescent="0.25">
      <c r="A23" s="5">
        <v>37196</v>
      </c>
      <c r="B23" s="5">
        <v>37316</v>
      </c>
      <c r="C23" s="37">
        <v>5000</v>
      </c>
      <c r="D23" s="38">
        <v>3</v>
      </c>
      <c r="E23" s="21">
        <f t="shared" si="11"/>
        <v>155000</v>
      </c>
      <c r="F23">
        <f t="shared" si="12"/>
        <v>465000</v>
      </c>
      <c r="G23">
        <f t="shared" si="3"/>
        <v>354330</v>
      </c>
      <c r="H23" s="21"/>
      <c r="J23">
        <f t="shared" si="4"/>
        <v>0</v>
      </c>
      <c r="K23" s="21"/>
      <c r="M23">
        <f t="shared" si="5"/>
        <v>0</v>
      </c>
      <c r="N23" s="21"/>
      <c r="P23">
        <f t="shared" si="6"/>
        <v>0</v>
      </c>
      <c r="Q23" s="21"/>
      <c r="S23">
        <f t="shared" si="7"/>
        <v>0</v>
      </c>
      <c r="T23" s="21"/>
      <c r="V23">
        <f t="shared" si="8"/>
        <v>0</v>
      </c>
      <c r="W23" s="21"/>
      <c r="Y23">
        <f t="shared" si="9"/>
        <v>0</v>
      </c>
      <c r="Z23" s="21"/>
      <c r="AB23">
        <f t="shared" si="10"/>
        <v>0</v>
      </c>
    </row>
    <row r="24" spans="1:28" x14ac:dyDescent="0.25">
      <c r="A24" s="5">
        <v>37347</v>
      </c>
      <c r="B24" s="5">
        <v>37559</v>
      </c>
      <c r="C24" s="37">
        <v>10000</v>
      </c>
      <c r="D24" s="38">
        <v>3.0649999999999999</v>
      </c>
      <c r="E24" s="21">
        <f t="shared" si="11"/>
        <v>310000</v>
      </c>
      <c r="F24">
        <f t="shared" si="12"/>
        <v>950150</v>
      </c>
      <c r="G24">
        <f t="shared" si="3"/>
        <v>708660</v>
      </c>
      <c r="H24" s="21">
        <f>$C24*I$5</f>
        <v>300000</v>
      </c>
      <c r="I24">
        <f>IF(H24&gt;0,H24*$D24)</f>
        <v>919500</v>
      </c>
      <c r="J24">
        <f t="shared" si="4"/>
        <v>703500.00000000012</v>
      </c>
      <c r="K24" s="21">
        <f>$C24*L$5</f>
        <v>310000</v>
      </c>
      <c r="L24">
        <f>IF(K24&gt;0,K24*$D24)</f>
        <v>950150</v>
      </c>
      <c r="M24">
        <f t="shared" si="5"/>
        <v>747720</v>
      </c>
      <c r="N24" s="21">
        <f>$C24*O$5</f>
        <v>300000</v>
      </c>
      <c r="O24">
        <f>IF(N24&gt;0,N24*$D24)</f>
        <v>919500</v>
      </c>
      <c r="P24">
        <f t="shared" si="6"/>
        <v>742500</v>
      </c>
      <c r="Q24" s="21">
        <f>$C24*R$5</f>
        <v>310000</v>
      </c>
      <c r="R24">
        <f>IF(Q24&gt;0,Q24*$D24)</f>
        <v>950150</v>
      </c>
      <c r="S24">
        <f t="shared" si="7"/>
        <v>783680</v>
      </c>
      <c r="T24" s="21">
        <f>$C24*U$5</f>
        <v>310000</v>
      </c>
      <c r="U24">
        <f>IF(T24&gt;0,T24*$D24)</f>
        <v>950150</v>
      </c>
      <c r="V24">
        <f t="shared" si="8"/>
        <v>798250</v>
      </c>
      <c r="W24" s="21">
        <f>$C24*X$5</f>
        <v>300000</v>
      </c>
      <c r="X24">
        <f>IF(W24&gt;0,W24*$D24)</f>
        <v>919500</v>
      </c>
      <c r="Y24">
        <f t="shared" si="9"/>
        <v>773100</v>
      </c>
      <c r="Z24" s="21">
        <f>$C24*AA$5</f>
        <v>310000</v>
      </c>
      <c r="AA24">
        <f>IF(Z24&gt;0,Z24*$D24)</f>
        <v>950150</v>
      </c>
      <c r="AB24">
        <f t="shared" si="10"/>
        <v>806000</v>
      </c>
    </row>
    <row r="25" spans="1:28" x14ac:dyDescent="0.25">
      <c r="A25" s="5">
        <v>37347</v>
      </c>
      <c r="B25" s="5">
        <v>37560</v>
      </c>
      <c r="C25" s="37">
        <v>10000</v>
      </c>
      <c r="D25" s="38">
        <v>3.58</v>
      </c>
      <c r="E25" s="21">
        <f t="shared" si="11"/>
        <v>310000</v>
      </c>
      <c r="F25">
        <f t="shared" si="12"/>
        <v>1109800</v>
      </c>
      <c r="G25">
        <f t="shared" si="3"/>
        <v>708660</v>
      </c>
      <c r="H25" s="21">
        <f>$C25*I$5</f>
        <v>300000</v>
      </c>
      <c r="I25">
        <f>IF(H25&gt;0,H25*$D25)</f>
        <v>1074000</v>
      </c>
      <c r="J25">
        <f t="shared" si="4"/>
        <v>703500.00000000012</v>
      </c>
      <c r="K25" s="21">
        <f>$C25*L$5</f>
        <v>310000</v>
      </c>
      <c r="L25">
        <f>IF(K25&gt;0,K25*$D25)</f>
        <v>1109800</v>
      </c>
      <c r="M25">
        <f t="shared" si="5"/>
        <v>747720</v>
      </c>
      <c r="N25" s="21">
        <f>$C25*O$5</f>
        <v>300000</v>
      </c>
      <c r="O25">
        <f>IF(N25&gt;0,N25*$D25)</f>
        <v>1074000</v>
      </c>
      <c r="P25">
        <f t="shared" si="6"/>
        <v>742500</v>
      </c>
      <c r="Q25" s="21">
        <f>$C25*R$5</f>
        <v>310000</v>
      </c>
      <c r="R25">
        <f>IF(Q25&gt;0,Q25*$D25)</f>
        <v>1109800</v>
      </c>
      <c r="S25">
        <f t="shared" si="7"/>
        <v>783680</v>
      </c>
      <c r="T25" s="21">
        <f>$C25*U$5</f>
        <v>310000</v>
      </c>
      <c r="U25">
        <f>IF(T25&gt;0,T25*$D25)</f>
        <v>1109800</v>
      </c>
      <c r="V25">
        <f t="shared" si="8"/>
        <v>798250</v>
      </c>
      <c r="W25" s="21">
        <f>$C25*X$5</f>
        <v>300000</v>
      </c>
      <c r="X25">
        <f>IF(W25&gt;0,W25*$D25)</f>
        <v>1074000</v>
      </c>
      <c r="Y25">
        <f t="shared" si="9"/>
        <v>773100</v>
      </c>
      <c r="Z25" s="21">
        <f>$C25*AA$5</f>
        <v>310000</v>
      </c>
      <c r="AA25">
        <f>IF(Z25&gt;0,Z25*$D25)</f>
        <v>1109800</v>
      </c>
      <c r="AB25">
        <f t="shared" si="10"/>
        <v>806000</v>
      </c>
    </row>
    <row r="26" spans="1:28" x14ac:dyDescent="0.25">
      <c r="A26" s="5"/>
      <c r="B26" s="5"/>
      <c r="C26" s="37"/>
      <c r="D26" s="38"/>
      <c r="E26" s="21"/>
      <c r="H26" s="21"/>
      <c r="K26" s="21"/>
      <c r="N26" s="21"/>
      <c r="Q26" s="21"/>
      <c r="T26" s="21"/>
      <c r="W26" s="21"/>
      <c r="Z26" s="21"/>
    </row>
    <row r="27" spans="1:28" x14ac:dyDescent="0.25">
      <c r="A27" s="5"/>
      <c r="B27" s="5"/>
      <c r="C27" s="37"/>
      <c r="D27" s="38"/>
      <c r="E27" s="21"/>
      <c r="H27" s="21"/>
      <c r="K27" s="21"/>
      <c r="N27" s="21"/>
      <c r="Q27" s="21"/>
      <c r="T27" s="21"/>
      <c r="W27" s="21"/>
      <c r="Z27" s="21"/>
    </row>
    <row r="28" spans="1:28" x14ac:dyDescent="0.25">
      <c r="C28" s="34"/>
      <c r="D28" s="39"/>
    </row>
    <row r="29" spans="1:28" x14ac:dyDescent="0.25">
      <c r="A29" t="s">
        <v>29</v>
      </c>
      <c r="C29" s="34"/>
      <c r="D29" s="39"/>
      <c r="E29" s="23">
        <f>SUM(E9:E28)</f>
        <v>3100000</v>
      </c>
      <c r="F29" s="24">
        <f>(SUM(F9:F28))/E29</f>
        <v>3.8204500000000001</v>
      </c>
      <c r="G29" s="24">
        <f>SUM(G9:G28)/E29</f>
        <v>2.286</v>
      </c>
      <c r="H29" s="23">
        <f>SUM(H9:H28)</f>
        <v>1800000</v>
      </c>
      <c r="I29" s="24">
        <f>(SUM(I9:I28))/H29</f>
        <v>3.6557499999999998</v>
      </c>
      <c r="J29" s="24">
        <f>SUM(J9:J28)/H29</f>
        <v>2.3450000000000006</v>
      </c>
      <c r="K29" s="23">
        <f>SUM(K9:K28)</f>
        <v>1240000</v>
      </c>
      <c r="L29" s="24">
        <f>(SUM(L9:L28))/K29</f>
        <v>3.699875</v>
      </c>
      <c r="M29" s="24">
        <f>SUM(M9:M28)/K29</f>
        <v>2.4119999999999999</v>
      </c>
      <c r="N29" s="23">
        <f>SUM(N9:N28)</f>
        <v>1200000</v>
      </c>
      <c r="O29" s="24">
        <f>(SUM(O9:O28))/N29</f>
        <v>3.699875</v>
      </c>
      <c r="P29" s="24">
        <f>SUM(P9:P28)/N29</f>
        <v>2.4750000000000001</v>
      </c>
      <c r="Q29" s="23">
        <f>SUM(Q9:Q28)</f>
        <v>1240000</v>
      </c>
      <c r="R29" s="24">
        <f>(SUM(R9:R28))/Q29</f>
        <v>3.699875</v>
      </c>
      <c r="S29" s="24">
        <f>SUM(S9:S28)/Q29</f>
        <v>2.528</v>
      </c>
      <c r="T29" s="23">
        <f>SUM(T9:T28)</f>
        <v>1240000</v>
      </c>
      <c r="U29" s="24">
        <f>(SUM(U9:U28))/T29</f>
        <v>3.699875</v>
      </c>
      <c r="V29" s="24">
        <f>SUM(V9:V28)/T29</f>
        <v>2.5750000000000002</v>
      </c>
      <c r="W29" s="23">
        <f>SUM(W9:W28)</f>
        <v>1200000</v>
      </c>
      <c r="X29" s="24">
        <f>(SUM(X9:X28))/W29</f>
        <v>3.699875</v>
      </c>
      <c r="Y29" s="24">
        <f>SUM(Y9:Y28)/W29</f>
        <v>2.577</v>
      </c>
      <c r="Z29" s="23">
        <f>SUM(Z9:Z28)</f>
        <v>1240000</v>
      </c>
      <c r="AA29" s="24">
        <f>(SUM(AA9:AA28))/Z29</f>
        <v>3.699875</v>
      </c>
      <c r="AB29" s="24">
        <f>SUM(AB9:AB28)/Z29</f>
        <v>2.6</v>
      </c>
    </row>
    <row r="30" spans="1:28" s="25" customFormat="1" x14ac:dyDescent="0.25">
      <c r="A30" s="25" t="s">
        <v>27</v>
      </c>
      <c r="C30" s="40"/>
      <c r="D30" s="40"/>
      <c r="G30" s="36">
        <f>F31-G31</f>
        <v>4756795</v>
      </c>
      <c r="J30" s="36">
        <f>I31-J31</f>
        <v>2359349.9999999991</v>
      </c>
      <c r="M30" s="36">
        <f>L31-M31</f>
        <v>1596965</v>
      </c>
      <c r="P30" s="36">
        <f>O31-P31</f>
        <v>1469850</v>
      </c>
      <c r="S30" s="36">
        <f>R31-S31</f>
        <v>1453125</v>
      </c>
      <c r="V30" s="36">
        <f>U31-V31</f>
        <v>1394845</v>
      </c>
      <c r="Y30" s="36">
        <f>X31-Y31</f>
        <v>1347450</v>
      </c>
      <c r="AB30" s="36">
        <f>AA31-AB31</f>
        <v>1363845</v>
      </c>
    </row>
    <row r="31" spans="1:28" x14ac:dyDescent="0.25">
      <c r="C31" s="34"/>
      <c r="D31" s="39"/>
      <c r="F31" s="23">
        <f>SUM(F9:F25)</f>
        <v>11843395</v>
      </c>
      <c r="G31" s="23">
        <f>SUM(G9:G25)</f>
        <v>7086600</v>
      </c>
      <c r="H31" s="20"/>
      <c r="I31" s="23">
        <f>SUM(I9:I25)</f>
        <v>6580350</v>
      </c>
      <c r="J31" s="23">
        <f>SUM(J9:J25)</f>
        <v>4221000.0000000009</v>
      </c>
      <c r="K31" s="20"/>
      <c r="L31">
        <f>SUM(L9:L25)</f>
        <v>4587845</v>
      </c>
      <c r="M31">
        <f>SUM(M9:M25)</f>
        <v>2990880</v>
      </c>
      <c r="N31" s="20"/>
      <c r="O31">
        <f>SUM(O9:O25)</f>
        <v>4439850</v>
      </c>
      <c r="P31">
        <f>SUM(P9:P25)</f>
        <v>2970000</v>
      </c>
      <c r="Q31" s="20"/>
      <c r="R31">
        <f>SUM(R9:R25)</f>
        <v>4587845</v>
      </c>
      <c r="S31">
        <f>SUM(S9:S25)</f>
        <v>3134720</v>
      </c>
      <c r="T31" s="20"/>
      <c r="U31">
        <f>SUM(U9:U25)</f>
        <v>4587845</v>
      </c>
      <c r="V31">
        <f>SUM(V9:V25)</f>
        <v>3193000</v>
      </c>
      <c r="W31" s="20"/>
      <c r="X31">
        <f>SUM(X9:X25)</f>
        <v>4439850</v>
      </c>
      <c r="Y31">
        <f>SUM(Y9:Y25)</f>
        <v>3092400</v>
      </c>
      <c r="Z31" s="20"/>
      <c r="AA31">
        <f>SUM(AA9:AA25)</f>
        <v>4587845</v>
      </c>
      <c r="AB31">
        <f>SUM(AB9:AB25)</f>
        <v>3224000</v>
      </c>
    </row>
    <row r="32" spans="1:28" x14ac:dyDescent="0.25">
      <c r="C32" s="34"/>
      <c r="D32" s="39"/>
    </row>
    <row r="33" spans="1:28" x14ac:dyDescent="0.25">
      <c r="C33" s="34"/>
      <c r="D33" s="39"/>
    </row>
    <row r="34" spans="1:28" x14ac:dyDescent="0.25">
      <c r="C34" s="34"/>
      <c r="D34" s="39"/>
    </row>
    <row r="35" spans="1:28" x14ac:dyDescent="0.25">
      <c r="A35" s="9">
        <v>37196</v>
      </c>
      <c r="B35" s="9">
        <v>37346</v>
      </c>
      <c r="C35" s="41">
        <v>1250</v>
      </c>
      <c r="D35" s="42">
        <v>4</v>
      </c>
      <c r="E35" s="21">
        <f>$C35*F$5</f>
        <v>38750</v>
      </c>
      <c r="F35">
        <f t="shared" ref="F35:F43" si="13">IF(E35&gt;0,E35*D35)</f>
        <v>155000</v>
      </c>
      <c r="G35">
        <f t="shared" ref="G35:G43" si="14">E35*G$1</f>
        <v>88582.5</v>
      </c>
      <c r="H35" s="21"/>
      <c r="J35">
        <f t="shared" ref="J35:J46" si="15">H35*J$1</f>
        <v>0</v>
      </c>
      <c r="K35" s="21"/>
      <c r="M35">
        <f t="shared" ref="M35:M46" si="16">K35*M$1</f>
        <v>0</v>
      </c>
      <c r="N35" s="21"/>
      <c r="P35">
        <f t="shared" ref="P35:P46" si="17">N35*P$1</f>
        <v>0</v>
      </c>
      <c r="Q35" s="21"/>
      <c r="S35">
        <f t="shared" ref="S35:S46" si="18">Q35*S$1</f>
        <v>0</v>
      </c>
      <c r="T35" s="21"/>
      <c r="V35">
        <f t="shared" ref="V35:V46" si="19">T35*V$1</f>
        <v>0</v>
      </c>
      <c r="W35" s="21"/>
      <c r="Y35">
        <f t="shared" ref="Y35:Y46" si="20">W35*Y$1</f>
        <v>0</v>
      </c>
      <c r="Z35" s="21"/>
      <c r="AB35">
        <f t="shared" ref="AB35:AB46" si="21">Z35*AB$1</f>
        <v>0</v>
      </c>
    </row>
    <row r="36" spans="1:28" x14ac:dyDescent="0.25">
      <c r="A36" s="9">
        <v>37196</v>
      </c>
      <c r="B36" s="9">
        <v>37346</v>
      </c>
      <c r="C36" s="41">
        <v>1250</v>
      </c>
      <c r="D36" s="42">
        <v>4.45</v>
      </c>
      <c r="E36" s="21">
        <f t="shared" ref="E36:E85" si="22">$C36*F$5</f>
        <v>38750</v>
      </c>
      <c r="F36">
        <f t="shared" si="13"/>
        <v>172437.5</v>
      </c>
      <c r="G36">
        <f t="shared" si="14"/>
        <v>88582.5</v>
      </c>
      <c r="H36" s="21"/>
      <c r="J36">
        <f t="shared" si="15"/>
        <v>0</v>
      </c>
      <c r="K36" s="21"/>
      <c r="M36">
        <f t="shared" si="16"/>
        <v>0</v>
      </c>
      <c r="N36" s="21"/>
      <c r="P36">
        <f t="shared" si="17"/>
        <v>0</v>
      </c>
      <c r="Q36" s="21"/>
      <c r="S36">
        <f t="shared" si="18"/>
        <v>0</v>
      </c>
      <c r="T36" s="21"/>
      <c r="V36">
        <f t="shared" si="19"/>
        <v>0</v>
      </c>
      <c r="W36" s="21"/>
      <c r="Y36">
        <f t="shared" si="20"/>
        <v>0</v>
      </c>
      <c r="Z36" s="21"/>
      <c r="AB36">
        <f t="shared" si="21"/>
        <v>0</v>
      </c>
    </row>
    <row r="37" spans="1:28" x14ac:dyDescent="0.25">
      <c r="A37" s="9">
        <v>37043</v>
      </c>
      <c r="B37" s="9">
        <v>37560</v>
      </c>
      <c r="C37" s="41">
        <v>2500</v>
      </c>
      <c r="D37" s="42">
        <v>4.42</v>
      </c>
      <c r="E37" s="21">
        <f t="shared" si="22"/>
        <v>77500</v>
      </c>
      <c r="F37">
        <f t="shared" si="13"/>
        <v>342550</v>
      </c>
      <c r="G37">
        <f t="shared" si="14"/>
        <v>177165</v>
      </c>
      <c r="H37" s="21">
        <f>$C37*I$5</f>
        <v>75000</v>
      </c>
      <c r="I37">
        <f>IF(H37&gt;0,H37*$D37)</f>
        <v>331500</v>
      </c>
      <c r="J37">
        <f t="shared" si="15"/>
        <v>175875.00000000003</v>
      </c>
      <c r="K37" s="21">
        <f>$C37*L$5</f>
        <v>77500</v>
      </c>
      <c r="L37">
        <f>IF(K37&gt;0,K37*$D37)</f>
        <v>342550</v>
      </c>
      <c r="M37">
        <f t="shared" si="16"/>
        <v>186930</v>
      </c>
      <c r="N37" s="21">
        <f>$C37*O$5</f>
        <v>75000</v>
      </c>
      <c r="O37">
        <f>IF(N37&gt;0,N37*$D37)</f>
        <v>331500</v>
      </c>
      <c r="P37">
        <f t="shared" si="17"/>
        <v>185625</v>
      </c>
      <c r="Q37" s="21">
        <f>$C37*R$5</f>
        <v>77500</v>
      </c>
      <c r="R37">
        <f>IF(Q37&gt;0,Q37*$D37)</f>
        <v>342550</v>
      </c>
      <c r="S37">
        <f t="shared" si="18"/>
        <v>195920</v>
      </c>
      <c r="T37" s="21">
        <f>$C37*U$5</f>
        <v>77500</v>
      </c>
      <c r="U37">
        <f>IF(T37&gt;0,T37*$D37)</f>
        <v>342550</v>
      </c>
      <c r="V37">
        <f t="shared" si="19"/>
        <v>199562.5</v>
      </c>
      <c r="W37" s="21">
        <f>$C37*X$5</f>
        <v>75000</v>
      </c>
      <c r="X37">
        <f>IF(W37&gt;0,W37*$D37)</f>
        <v>331500</v>
      </c>
      <c r="Y37">
        <f t="shared" si="20"/>
        <v>193275</v>
      </c>
      <c r="Z37" s="21">
        <f>$C37*AA$5</f>
        <v>77500</v>
      </c>
      <c r="AA37">
        <f>IF(Z37&gt;0,Z37*$D37)</f>
        <v>342550</v>
      </c>
      <c r="AB37">
        <f t="shared" si="21"/>
        <v>201500</v>
      </c>
    </row>
    <row r="38" spans="1:28" x14ac:dyDescent="0.25">
      <c r="A38" s="9">
        <v>37196</v>
      </c>
      <c r="B38" s="9">
        <v>439082</v>
      </c>
      <c r="C38" s="41">
        <v>1250</v>
      </c>
      <c r="D38" s="42">
        <v>3.56</v>
      </c>
      <c r="E38" s="21">
        <f t="shared" si="22"/>
        <v>38750</v>
      </c>
      <c r="F38">
        <f t="shared" si="13"/>
        <v>137950</v>
      </c>
      <c r="G38">
        <f t="shared" si="14"/>
        <v>88582.5</v>
      </c>
      <c r="H38" s="21"/>
      <c r="J38">
        <f t="shared" si="15"/>
        <v>0</v>
      </c>
      <c r="K38" s="21"/>
      <c r="M38">
        <f t="shared" si="16"/>
        <v>0</v>
      </c>
      <c r="N38" s="21"/>
      <c r="P38">
        <f t="shared" si="17"/>
        <v>0</v>
      </c>
      <c r="Q38" s="21"/>
      <c r="S38">
        <f t="shared" si="18"/>
        <v>0</v>
      </c>
      <c r="T38" s="21"/>
      <c r="V38">
        <f t="shared" si="19"/>
        <v>0</v>
      </c>
      <c r="W38" s="21"/>
      <c r="Y38">
        <f t="shared" si="20"/>
        <v>0</v>
      </c>
      <c r="Z38" s="21"/>
      <c r="AB38">
        <f t="shared" si="21"/>
        <v>0</v>
      </c>
    </row>
    <row r="39" spans="1:28" x14ac:dyDescent="0.25">
      <c r="A39" s="9">
        <v>37196</v>
      </c>
      <c r="B39" s="9">
        <v>37346</v>
      </c>
      <c r="C39" s="41">
        <v>5000</v>
      </c>
      <c r="D39" s="42">
        <v>5.04</v>
      </c>
      <c r="E39" s="21">
        <f t="shared" si="22"/>
        <v>155000</v>
      </c>
      <c r="F39">
        <f t="shared" si="13"/>
        <v>781200</v>
      </c>
      <c r="G39">
        <f t="shared" si="14"/>
        <v>354330</v>
      </c>
      <c r="H39" s="21"/>
      <c r="J39">
        <f t="shared" si="15"/>
        <v>0</v>
      </c>
      <c r="K39" s="21"/>
      <c r="M39">
        <f t="shared" si="16"/>
        <v>0</v>
      </c>
      <c r="N39" s="21"/>
      <c r="P39">
        <f t="shared" si="17"/>
        <v>0</v>
      </c>
      <c r="Q39" s="21"/>
      <c r="S39">
        <f t="shared" si="18"/>
        <v>0</v>
      </c>
      <c r="T39" s="21"/>
      <c r="V39">
        <f t="shared" si="19"/>
        <v>0</v>
      </c>
      <c r="W39" s="21"/>
      <c r="Y39">
        <f t="shared" si="20"/>
        <v>0</v>
      </c>
      <c r="Z39" s="21"/>
      <c r="AB39">
        <f t="shared" si="21"/>
        <v>0</v>
      </c>
    </row>
    <row r="40" spans="1:28" x14ac:dyDescent="0.25">
      <c r="A40" s="9">
        <v>37347</v>
      </c>
      <c r="B40" s="9">
        <v>37560</v>
      </c>
      <c r="C40" s="41">
        <v>5000</v>
      </c>
      <c r="D40" s="42">
        <v>3.58</v>
      </c>
      <c r="E40" s="21">
        <f t="shared" si="22"/>
        <v>155000</v>
      </c>
      <c r="F40">
        <f t="shared" si="13"/>
        <v>554900</v>
      </c>
      <c r="G40">
        <f t="shared" si="14"/>
        <v>354330</v>
      </c>
      <c r="H40" s="21">
        <f>$C40*I$5</f>
        <v>150000</v>
      </c>
      <c r="I40">
        <f>IF(H40&gt;0,H40*$D40)</f>
        <v>537000</v>
      </c>
      <c r="J40">
        <f t="shared" si="15"/>
        <v>351750.00000000006</v>
      </c>
      <c r="K40" s="21">
        <f>$C40*L$5</f>
        <v>155000</v>
      </c>
      <c r="L40">
        <f>IF(K40&gt;0,K40*$D40)</f>
        <v>554900</v>
      </c>
      <c r="M40">
        <f t="shared" si="16"/>
        <v>373860</v>
      </c>
      <c r="N40" s="21">
        <f>$C40*O$5</f>
        <v>150000</v>
      </c>
      <c r="O40">
        <f>IF(N40&gt;0,N40*$D40)</f>
        <v>537000</v>
      </c>
      <c r="P40">
        <f t="shared" si="17"/>
        <v>371250</v>
      </c>
      <c r="Q40" s="21">
        <f>$C40*R$5</f>
        <v>155000</v>
      </c>
      <c r="R40">
        <f>IF(Q40&gt;0,Q40*$D40)</f>
        <v>554900</v>
      </c>
      <c r="S40">
        <f t="shared" si="18"/>
        <v>391840</v>
      </c>
      <c r="T40" s="21">
        <f>$C40*U$5</f>
        <v>155000</v>
      </c>
      <c r="U40">
        <f>IF(T40&gt;0,T40*$D40)</f>
        <v>554900</v>
      </c>
      <c r="V40">
        <f t="shared" si="19"/>
        <v>399125</v>
      </c>
      <c r="W40" s="21">
        <f>$C40*X$5</f>
        <v>150000</v>
      </c>
      <c r="X40">
        <f>IF(W40&gt;0,W40*$D40)</f>
        <v>537000</v>
      </c>
      <c r="Y40">
        <f t="shared" si="20"/>
        <v>386550</v>
      </c>
      <c r="Z40" s="21">
        <f>$C40*AA$5</f>
        <v>155000</v>
      </c>
      <c r="AA40">
        <f>IF(Z40&gt;0,Z40*$D40)</f>
        <v>554900</v>
      </c>
      <c r="AB40">
        <f t="shared" si="21"/>
        <v>403000</v>
      </c>
    </row>
    <row r="41" spans="1:28" x14ac:dyDescent="0.25">
      <c r="A41" s="9">
        <v>37347</v>
      </c>
      <c r="B41" s="9">
        <v>37560</v>
      </c>
      <c r="C41" s="41">
        <v>5000</v>
      </c>
      <c r="D41" s="42">
        <v>3.17</v>
      </c>
      <c r="E41" s="21">
        <f t="shared" si="22"/>
        <v>155000</v>
      </c>
      <c r="F41">
        <f t="shared" si="13"/>
        <v>491350</v>
      </c>
      <c r="G41">
        <f t="shared" si="14"/>
        <v>354330</v>
      </c>
      <c r="H41" s="21">
        <f>$C41*I$5</f>
        <v>150000</v>
      </c>
      <c r="I41">
        <f>IF(H41&gt;0,H41*$D41)</f>
        <v>475500</v>
      </c>
      <c r="J41">
        <f t="shared" si="15"/>
        <v>351750.00000000006</v>
      </c>
      <c r="K41" s="21">
        <f>$C41*L$5</f>
        <v>155000</v>
      </c>
      <c r="L41">
        <f>IF(K41&gt;0,K41*$D41)</f>
        <v>491350</v>
      </c>
      <c r="M41">
        <f t="shared" si="16"/>
        <v>373860</v>
      </c>
      <c r="N41" s="21">
        <f>$C41*O$5</f>
        <v>150000</v>
      </c>
      <c r="O41">
        <f>IF(N41&gt;0,N41*$D41)</f>
        <v>475500</v>
      </c>
      <c r="P41">
        <f t="shared" si="17"/>
        <v>371250</v>
      </c>
      <c r="Q41" s="21">
        <f>$C41*R$5</f>
        <v>155000</v>
      </c>
      <c r="R41">
        <f>IF(Q41&gt;0,Q41*$D41)</f>
        <v>491350</v>
      </c>
      <c r="S41">
        <f t="shared" si="18"/>
        <v>391840</v>
      </c>
      <c r="T41" s="21">
        <f>$C41*U$5</f>
        <v>155000</v>
      </c>
      <c r="U41">
        <f>IF(T41&gt;0,T41*$D41)</f>
        <v>491350</v>
      </c>
      <c r="V41">
        <f t="shared" si="19"/>
        <v>399125</v>
      </c>
      <c r="W41" s="21">
        <f>$C41*X$5</f>
        <v>150000</v>
      </c>
      <c r="X41">
        <f>IF(W41&gt;0,W41*$D41)</f>
        <v>475500</v>
      </c>
      <c r="Y41">
        <f t="shared" si="20"/>
        <v>386550</v>
      </c>
      <c r="Z41" s="21">
        <f>$C41*AA$5</f>
        <v>155000</v>
      </c>
      <c r="AA41">
        <f>IF(Z41&gt;0,Z41*$D41)</f>
        <v>491350</v>
      </c>
      <c r="AB41">
        <f t="shared" si="21"/>
        <v>403000</v>
      </c>
    </row>
    <row r="42" spans="1:28" x14ac:dyDescent="0.25">
      <c r="A42" s="9">
        <v>37347</v>
      </c>
      <c r="B42" s="9">
        <v>37560</v>
      </c>
      <c r="C42" s="41">
        <v>5000</v>
      </c>
      <c r="D42" s="42">
        <v>3.0649999999999999</v>
      </c>
      <c r="E42" s="21">
        <f t="shared" si="22"/>
        <v>155000</v>
      </c>
      <c r="F42">
        <f t="shared" si="13"/>
        <v>475075</v>
      </c>
      <c r="G42">
        <f t="shared" si="14"/>
        <v>354330</v>
      </c>
      <c r="H42" s="21">
        <f>$C42*I$5</f>
        <v>150000</v>
      </c>
      <c r="I42">
        <f>IF(H42&gt;0,H42*$D42)</f>
        <v>459750</v>
      </c>
      <c r="J42">
        <f t="shared" si="15"/>
        <v>351750.00000000006</v>
      </c>
      <c r="K42" s="21">
        <f>$C42*L$5</f>
        <v>155000</v>
      </c>
      <c r="L42">
        <f>IF(K42&gt;0,K42*$D42)</f>
        <v>475075</v>
      </c>
      <c r="M42">
        <f t="shared" si="16"/>
        <v>373860</v>
      </c>
      <c r="N42" s="21">
        <f>$C42*O$5</f>
        <v>150000</v>
      </c>
      <c r="O42">
        <f>IF(N42&gt;0,N42*$D42)</f>
        <v>459750</v>
      </c>
      <c r="P42">
        <f t="shared" si="17"/>
        <v>371250</v>
      </c>
      <c r="Q42" s="21">
        <f>$C42*R$5</f>
        <v>155000</v>
      </c>
      <c r="R42">
        <f>IF(Q42&gt;0,Q42*$D42)</f>
        <v>475075</v>
      </c>
      <c r="S42">
        <f t="shared" si="18"/>
        <v>391840</v>
      </c>
      <c r="T42" s="21">
        <f>$C42*U$5</f>
        <v>155000</v>
      </c>
      <c r="U42">
        <f>IF(T42&gt;0,T42*$D42)</f>
        <v>475075</v>
      </c>
      <c r="V42">
        <f t="shared" si="19"/>
        <v>399125</v>
      </c>
      <c r="W42" s="21">
        <f>$C42*X$5</f>
        <v>150000</v>
      </c>
      <c r="X42">
        <f>IF(W42&gt;0,W42*$D42)</f>
        <v>459750</v>
      </c>
      <c r="Y42">
        <f t="shared" si="20"/>
        <v>386550</v>
      </c>
      <c r="Z42" s="21">
        <f>$C42*AA$5</f>
        <v>155000</v>
      </c>
      <c r="AA42">
        <f>IF(Z42&gt;0,Z42*$D42)</f>
        <v>475075</v>
      </c>
      <c r="AB42">
        <f t="shared" si="21"/>
        <v>403000</v>
      </c>
    </row>
    <row r="43" spans="1:28" x14ac:dyDescent="0.25">
      <c r="A43" s="9">
        <v>37196</v>
      </c>
      <c r="B43" s="9">
        <v>37346</v>
      </c>
      <c r="C43" s="41">
        <v>1250</v>
      </c>
      <c r="D43" s="42">
        <v>3.83</v>
      </c>
      <c r="E43" s="21">
        <f t="shared" si="22"/>
        <v>38750</v>
      </c>
      <c r="F43">
        <f t="shared" si="13"/>
        <v>148412.5</v>
      </c>
      <c r="G43">
        <f t="shared" si="14"/>
        <v>88582.5</v>
      </c>
      <c r="H43" s="21"/>
      <c r="J43">
        <f t="shared" si="15"/>
        <v>0</v>
      </c>
      <c r="K43" s="21"/>
      <c r="M43">
        <f t="shared" si="16"/>
        <v>0</v>
      </c>
      <c r="N43" s="21"/>
      <c r="P43">
        <f t="shared" si="17"/>
        <v>0</v>
      </c>
      <c r="Q43" s="21"/>
      <c r="S43">
        <f t="shared" si="18"/>
        <v>0</v>
      </c>
      <c r="T43" s="21"/>
      <c r="V43">
        <f t="shared" si="19"/>
        <v>0</v>
      </c>
      <c r="W43" s="21"/>
      <c r="Y43">
        <f t="shared" si="20"/>
        <v>0</v>
      </c>
      <c r="Z43" s="21"/>
      <c r="AB43">
        <f t="shared" si="21"/>
        <v>0</v>
      </c>
    </row>
    <row r="44" spans="1:28" x14ac:dyDescent="0.25">
      <c r="A44" s="9">
        <v>37347</v>
      </c>
      <c r="B44" s="9">
        <v>37376</v>
      </c>
      <c r="C44" s="41">
        <v>5000</v>
      </c>
      <c r="D44" s="42">
        <v>3.6349999999999998</v>
      </c>
      <c r="E44" s="21"/>
      <c r="H44" s="21">
        <f>$C44*I$5</f>
        <v>150000</v>
      </c>
      <c r="I44">
        <f>IF(H44&gt;0,H44*$D44)</f>
        <v>545250</v>
      </c>
      <c r="J44">
        <f t="shared" si="15"/>
        <v>351750.00000000006</v>
      </c>
      <c r="K44" s="21"/>
      <c r="M44">
        <f t="shared" si="16"/>
        <v>0</v>
      </c>
      <c r="N44" s="21"/>
      <c r="P44">
        <f t="shared" si="17"/>
        <v>0</v>
      </c>
      <c r="Q44" s="21"/>
      <c r="S44">
        <f t="shared" si="18"/>
        <v>0</v>
      </c>
      <c r="T44" s="21"/>
      <c r="V44">
        <f t="shared" si="19"/>
        <v>0</v>
      </c>
      <c r="W44" s="21"/>
      <c r="Y44">
        <f t="shared" si="20"/>
        <v>0</v>
      </c>
      <c r="Z44" s="21"/>
      <c r="AB44">
        <f t="shared" si="21"/>
        <v>0</v>
      </c>
    </row>
    <row r="45" spans="1:28" x14ac:dyDescent="0.25">
      <c r="A45" s="9">
        <v>37196</v>
      </c>
      <c r="B45" s="9">
        <v>37346</v>
      </c>
      <c r="C45" s="41">
        <v>1250</v>
      </c>
      <c r="D45" s="42">
        <v>3.73</v>
      </c>
      <c r="E45" s="21">
        <f t="shared" si="22"/>
        <v>38750</v>
      </c>
      <c r="F45">
        <f>IF(E45&gt;0,E45*D45)</f>
        <v>144537.5</v>
      </c>
      <c r="G45">
        <f>E45*G$1</f>
        <v>88582.5</v>
      </c>
      <c r="H45" s="21"/>
      <c r="J45">
        <f t="shared" si="15"/>
        <v>0</v>
      </c>
      <c r="K45" s="21"/>
      <c r="M45">
        <f t="shared" si="16"/>
        <v>0</v>
      </c>
      <c r="N45" s="21"/>
      <c r="P45">
        <f t="shared" si="17"/>
        <v>0</v>
      </c>
      <c r="Q45" s="21"/>
      <c r="S45">
        <f t="shared" si="18"/>
        <v>0</v>
      </c>
      <c r="T45" s="21"/>
      <c r="V45">
        <f t="shared" si="19"/>
        <v>0</v>
      </c>
      <c r="W45" s="21"/>
      <c r="Y45">
        <f t="shared" si="20"/>
        <v>0</v>
      </c>
      <c r="Z45" s="21"/>
      <c r="AB45">
        <f t="shared" si="21"/>
        <v>0</v>
      </c>
    </row>
    <row r="46" spans="1:28" x14ac:dyDescent="0.25">
      <c r="A46" s="9">
        <v>37376</v>
      </c>
      <c r="B46" s="9">
        <v>37376</v>
      </c>
      <c r="C46" s="41">
        <v>5000</v>
      </c>
      <c r="D46" s="42">
        <v>3.5</v>
      </c>
      <c r="E46" s="21"/>
      <c r="H46" s="21">
        <f>$C46*I$5</f>
        <v>150000</v>
      </c>
      <c r="I46">
        <f>IF(H46&gt;0,H46*$D46)</f>
        <v>525000</v>
      </c>
      <c r="J46">
        <f t="shared" si="15"/>
        <v>351750.00000000006</v>
      </c>
      <c r="K46" s="21"/>
      <c r="M46">
        <f t="shared" si="16"/>
        <v>0</v>
      </c>
      <c r="N46" s="21"/>
      <c r="P46">
        <f t="shared" si="17"/>
        <v>0</v>
      </c>
      <c r="Q46" s="21"/>
      <c r="S46">
        <f t="shared" si="18"/>
        <v>0</v>
      </c>
      <c r="T46" s="21"/>
      <c r="V46">
        <f t="shared" si="19"/>
        <v>0</v>
      </c>
      <c r="W46" s="21"/>
      <c r="Y46">
        <f t="shared" si="20"/>
        <v>0</v>
      </c>
      <c r="Z46" s="21"/>
      <c r="AB46">
        <f t="shared" si="21"/>
        <v>0</v>
      </c>
    </row>
    <row r="47" spans="1:28" x14ac:dyDescent="0.25">
      <c r="E47" s="21"/>
      <c r="H47" s="21"/>
      <c r="K47" s="21"/>
      <c r="N47" s="21"/>
      <c r="Q47" s="21"/>
      <c r="T47" s="21"/>
      <c r="W47" s="21"/>
      <c r="Z47" s="21"/>
    </row>
    <row r="48" spans="1:28" x14ac:dyDescent="0.25">
      <c r="E48" s="21"/>
      <c r="H48" s="21"/>
      <c r="K48" s="21"/>
      <c r="N48" s="21"/>
      <c r="Q48" s="21"/>
      <c r="T48" s="21"/>
      <c r="W48" s="21"/>
      <c r="Z48" s="21"/>
    </row>
    <row r="49" spans="1:28" x14ac:dyDescent="0.25">
      <c r="E49" s="21"/>
      <c r="H49" s="21"/>
      <c r="K49" s="21"/>
      <c r="N49" s="21"/>
      <c r="Q49" s="21"/>
      <c r="T49" s="21"/>
      <c r="W49" s="21"/>
      <c r="Z49" s="21"/>
    </row>
    <row r="50" spans="1:28" x14ac:dyDescent="0.25">
      <c r="A50" t="s">
        <v>29</v>
      </c>
      <c r="E50" s="23">
        <f>SUM(E35:E49)</f>
        <v>891250</v>
      </c>
      <c r="F50" s="24">
        <f>(SUM(F35:F49))/E50</f>
        <v>3.818695652173913</v>
      </c>
      <c r="G50" s="24">
        <f>SUM(G35:G49)/E50</f>
        <v>2.286</v>
      </c>
      <c r="H50" s="23">
        <f>SUM(H35:H49)</f>
        <v>825000</v>
      </c>
      <c r="I50" s="24">
        <f>(SUM(I35:I49))/H50</f>
        <v>3.4836363636363634</v>
      </c>
      <c r="J50" s="24">
        <f>SUM(J35:J49)/H50</f>
        <v>2.3450000000000002</v>
      </c>
      <c r="K50" s="23">
        <f>SUM(K35:K49)</f>
        <v>542500</v>
      </c>
      <c r="L50" s="24">
        <f>(SUM(L35:L49))/K50</f>
        <v>3.4357142857142855</v>
      </c>
      <c r="M50" s="24">
        <f>SUM(M35:M49)/K50</f>
        <v>2.4119999999999999</v>
      </c>
      <c r="N50" s="23">
        <f>SUM(N35:N49)</f>
        <v>525000</v>
      </c>
      <c r="O50" s="24">
        <f>(SUM(O35:O49))/N50</f>
        <v>3.4357142857142855</v>
      </c>
      <c r="P50" s="24">
        <f>SUM(P35:P49)/N50</f>
        <v>2.4750000000000001</v>
      </c>
      <c r="Q50" s="23">
        <f>SUM(Q35:Q49)</f>
        <v>542500</v>
      </c>
      <c r="R50" s="24">
        <f>(SUM(R35:R49))/Q50</f>
        <v>3.4357142857142855</v>
      </c>
      <c r="S50" s="24">
        <f>SUM(S35:S49)/Q50</f>
        <v>2.528</v>
      </c>
      <c r="T50" s="23">
        <f>SUM(T35:T49)</f>
        <v>542500</v>
      </c>
      <c r="U50" s="24">
        <f>(SUM(U35:U49))/T50</f>
        <v>3.4357142857142855</v>
      </c>
      <c r="V50" s="24">
        <f>SUM(V35:V49)/T50</f>
        <v>2.5750000000000002</v>
      </c>
      <c r="W50" s="23">
        <f>SUM(W35:W49)</f>
        <v>525000</v>
      </c>
      <c r="X50" s="24">
        <f>(SUM(X35:X49))/W50</f>
        <v>3.4357142857142855</v>
      </c>
      <c r="Y50" s="24">
        <f>SUM(Y35:Y49)/W50</f>
        <v>2.577</v>
      </c>
      <c r="Z50" s="23">
        <f>SUM(Z35:Z49)</f>
        <v>542500</v>
      </c>
      <c r="AA50" s="24">
        <f>(SUM(AA35:AA49))/Z50</f>
        <v>3.4357142857142855</v>
      </c>
      <c r="AB50" s="24">
        <f>SUM(AB35:AB49)/Z50</f>
        <v>2.6</v>
      </c>
    </row>
    <row r="51" spans="1:28" s="25" customFormat="1" x14ac:dyDescent="0.25">
      <c r="A51" s="25" t="s">
        <v>27</v>
      </c>
      <c r="G51" s="36">
        <f>F52-G52</f>
        <v>1366015</v>
      </c>
      <c r="J51" s="36">
        <f>I52-J52</f>
        <v>939374.99999999977</v>
      </c>
      <c r="K51" s="36"/>
      <c r="L51" s="36"/>
      <c r="M51" s="36">
        <f>L52-M52</f>
        <v>555365</v>
      </c>
      <c r="N51" s="36"/>
      <c r="O51" s="36"/>
      <c r="P51" s="36">
        <f>O52-P52</f>
        <v>504375</v>
      </c>
      <c r="Q51" s="36"/>
      <c r="R51" s="36"/>
      <c r="S51" s="36">
        <f>R52-S52</f>
        <v>492435</v>
      </c>
      <c r="T51" s="36"/>
      <c r="U51" s="36"/>
      <c r="V51" s="36">
        <f>U52-V52</f>
        <v>466937.5</v>
      </c>
      <c r="W51" s="36"/>
      <c r="X51" s="36"/>
      <c r="Y51" s="36">
        <f>X52-Y52</f>
        <v>450825</v>
      </c>
      <c r="Z51" s="36"/>
      <c r="AA51" s="36"/>
      <c r="AB51" s="36">
        <f>AA52-AB52</f>
        <v>453375</v>
      </c>
    </row>
    <row r="52" spans="1:28" hidden="1" x14ac:dyDescent="0.25">
      <c r="E52" s="21"/>
      <c r="F52">
        <f>SUM(F35:F46)</f>
        <v>3403412.5</v>
      </c>
      <c r="G52">
        <f>SUM(G35:G46)</f>
        <v>2037397.5</v>
      </c>
      <c r="H52" s="21"/>
      <c r="I52">
        <f>SUM(I35:I46)</f>
        <v>2874000</v>
      </c>
      <c r="J52">
        <f>SUM(J35:J46)</f>
        <v>1934625.0000000002</v>
      </c>
      <c r="K52" s="21"/>
      <c r="L52">
        <f>SUM(L35:L46)</f>
        <v>1863875</v>
      </c>
      <c r="M52">
        <f>SUM(M35:M46)</f>
        <v>1308510</v>
      </c>
      <c r="N52" s="21"/>
      <c r="O52">
        <f>SUM(O35:O46)</f>
        <v>1803750</v>
      </c>
      <c r="P52">
        <f>SUM(P35:P46)</f>
        <v>1299375</v>
      </c>
      <c r="Q52" s="21"/>
      <c r="R52">
        <f>SUM(R35:R46)</f>
        <v>1863875</v>
      </c>
      <c r="S52">
        <f>SUM(S35:S46)</f>
        <v>1371440</v>
      </c>
      <c r="T52" s="21"/>
      <c r="U52">
        <f>SUM(U35:U46)</f>
        <v>1863875</v>
      </c>
      <c r="V52">
        <f>SUM(V35:V46)</f>
        <v>1396937.5</v>
      </c>
      <c r="W52" s="21"/>
      <c r="X52">
        <f>SUM(X35:X46)</f>
        <v>1803750</v>
      </c>
      <c r="Y52">
        <f>SUM(Y35:Y46)</f>
        <v>1352925</v>
      </c>
      <c r="Z52" s="21"/>
      <c r="AA52">
        <f>SUM(AA35:AA46)</f>
        <v>1863875</v>
      </c>
      <c r="AB52">
        <f>SUM(AB35:AB46)</f>
        <v>1410500</v>
      </c>
    </row>
    <row r="53" spans="1:28" x14ac:dyDescent="0.25">
      <c r="E53" s="21"/>
      <c r="H53" s="21"/>
      <c r="K53" s="21"/>
      <c r="N53" s="21"/>
      <c r="Q53" s="21"/>
      <c r="T53" s="21"/>
      <c r="W53" s="21"/>
      <c r="Z53" s="21"/>
    </row>
    <row r="54" spans="1:28" x14ac:dyDescent="0.25">
      <c r="E54" s="21"/>
      <c r="H54" s="21"/>
      <c r="K54" s="21"/>
      <c r="N54" s="21"/>
      <c r="Q54" s="21"/>
      <c r="T54" s="21"/>
      <c r="W54" s="21"/>
      <c r="Z54" s="21"/>
    </row>
    <row r="55" spans="1:28" x14ac:dyDescent="0.25">
      <c r="A55" t="s">
        <v>31</v>
      </c>
      <c r="C55" s="45">
        <f>SUM(G55:AB55)</f>
        <v>20970927.5</v>
      </c>
      <c r="D55" s="45">
        <f>SUM(H55:AC55)</f>
        <v>14848117.5</v>
      </c>
      <c r="E55" s="21"/>
      <c r="G55" s="45">
        <f>G30+G51</f>
        <v>6122810</v>
      </c>
      <c r="H55" s="46"/>
      <c r="I55" s="47"/>
      <c r="J55" s="45">
        <f>J30+J51</f>
        <v>3298724.9999999991</v>
      </c>
      <c r="K55" s="46"/>
      <c r="L55" s="47"/>
      <c r="M55" s="45">
        <f>M30+M51</f>
        <v>2152330</v>
      </c>
      <c r="N55" s="46"/>
      <c r="O55" s="47"/>
      <c r="P55" s="45">
        <f>P30+P51</f>
        <v>1974225</v>
      </c>
      <c r="Q55" s="46"/>
      <c r="R55" s="47"/>
      <c r="S55" s="45">
        <f>S30+S51</f>
        <v>1945560</v>
      </c>
      <c r="T55" s="46"/>
      <c r="U55" s="47"/>
      <c r="V55" s="45">
        <f>V30+V51</f>
        <v>1861782.5</v>
      </c>
      <c r="W55" s="46"/>
      <c r="X55" s="47"/>
      <c r="Y55" s="45">
        <f>Y30+Y51</f>
        <v>1798275</v>
      </c>
      <c r="Z55" s="46"/>
      <c r="AA55" s="47"/>
      <c r="AB55" s="45">
        <f>AB30+AB51</f>
        <v>1817220</v>
      </c>
    </row>
    <row r="56" spans="1:28" x14ac:dyDescent="0.25">
      <c r="E56" s="21"/>
      <c r="H56" s="21"/>
      <c r="K56" s="21"/>
      <c r="N56" s="21"/>
      <c r="Q56" s="21"/>
      <c r="T56" s="21"/>
      <c r="W56" s="21"/>
      <c r="Z56" s="21"/>
    </row>
    <row r="57" spans="1:28" x14ac:dyDescent="0.25">
      <c r="E57" s="21"/>
      <c r="H57" s="21"/>
      <c r="K57" s="21"/>
      <c r="N57" s="21"/>
      <c r="Q57" s="21"/>
      <c r="T57" s="21"/>
      <c r="W57" s="21"/>
      <c r="Z57" s="21"/>
    </row>
    <row r="58" spans="1:28" x14ac:dyDescent="0.25">
      <c r="E58" s="21"/>
      <c r="H58" s="21"/>
      <c r="K58" s="21"/>
      <c r="N58" s="21"/>
      <c r="Q58" s="21"/>
      <c r="T58" s="21"/>
      <c r="W58" s="21"/>
      <c r="Z58" s="21"/>
    </row>
    <row r="59" spans="1:28" x14ac:dyDescent="0.25">
      <c r="A59" s="27"/>
      <c r="E59" s="21"/>
      <c r="H59" s="21"/>
      <c r="K59" s="21"/>
      <c r="N59" s="21"/>
      <c r="Q59" s="21"/>
      <c r="T59" s="21"/>
      <c r="W59" s="21"/>
      <c r="Z59" s="21"/>
    </row>
    <row r="60" spans="1:28" x14ac:dyDescent="0.25">
      <c r="A60" t="s">
        <v>32</v>
      </c>
      <c r="E60" s="21"/>
      <c r="H60" s="21"/>
      <c r="K60" s="21"/>
      <c r="N60" s="21"/>
      <c r="Q60" s="21"/>
      <c r="T60" s="21"/>
      <c r="W60" s="21"/>
      <c r="Z60" s="21"/>
    </row>
    <row r="61" spans="1:28" x14ac:dyDescent="0.25">
      <c r="A61" s="5">
        <v>37043</v>
      </c>
      <c r="B61" s="5">
        <v>37560</v>
      </c>
      <c r="C61" s="6">
        <v>10000</v>
      </c>
      <c r="D61" s="7">
        <v>4.5449999999999999</v>
      </c>
      <c r="E61" s="21">
        <f t="shared" si="22"/>
        <v>310000</v>
      </c>
      <c r="F61">
        <f>IF(E61&gt;0,E61*D61)</f>
        <v>1408950</v>
      </c>
      <c r="G61">
        <f>E61*(G$1+G$3)</f>
        <v>720285</v>
      </c>
      <c r="H61" s="21">
        <f>$C61*I$5</f>
        <v>300000</v>
      </c>
      <c r="I61">
        <f>IF(H61&gt;0,H61*$D61)</f>
        <v>1363500</v>
      </c>
      <c r="J61">
        <f>H61*(J$1+J$3)</f>
        <v>711750</v>
      </c>
      <c r="K61" s="21">
        <f>$C61*L$5</f>
        <v>310000</v>
      </c>
      <c r="L61">
        <f>IF(K61&gt;0,K61*$D61)</f>
        <v>1408950</v>
      </c>
      <c r="M61">
        <f>K61*(M$1+M$3)</f>
        <v>756244.99999999988</v>
      </c>
      <c r="N61" s="21">
        <f>$C61*O$5</f>
        <v>300000</v>
      </c>
      <c r="O61">
        <f>IF(N61&gt;0,N61*$D61)</f>
        <v>1363500</v>
      </c>
      <c r="P61">
        <f>N61*(P$1+P$3)</f>
        <v>750750</v>
      </c>
      <c r="Q61" s="21">
        <f>$C61*R$5</f>
        <v>310000</v>
      </c>
      <c r="R61">
        <f>IF(Q61&gt;0,Q61*$D61)</f>
        <v>1408950</v>
      </c>
      <c r="S61">
        <f>Q61*(S$1+S$3)</f>
        <v>792205</v>
      </c>
      <c r="T61" s="21">
        <f>$C61*U$5</f>
        <v>310000</v>
      </c>
      <c r="U61">
        <f>IF(T61&gt;0,T61*$D61)</f>
        <v>1408950</v>
      </c>
      <c r="V61">
        <f>T61*(V$1+V$3)</f>
        <v>806775</v>
      </c>
      <c r="W61" s="21">
        <f>$C61*X$5</f>
        <v>300000</v>
      </c>
      <c r="X61">
        <f>IF(W61&gt;0,W61*$D61)</f>
        <v>1363500</v>
      </c>
      <c r="Y61">
        <f>W61*(Y$1+Y$3)</f>
        <v>781350</v>
      </c>
      <c r="Z61" s="21">
        <f>$C61*AA$5</f>
        <v>310000</v>
      </c>
      <c r="AA61">
        <f>IF(Z61&gt;0,Z61*$D61)</f>
        <v>1408950</v>
      </c>
      <c r="AB61">
        <f>Z61*(AB$1+AB$3)</f>
        <v>814525</v>
      </c>
    </row>
    <row r="62" spans="1:28" x14ac:dyDescent="0.25">
      <c r="A62" s="5">
        <v>37043</v>
      </c>
      <c r="B62" s="5">
        <v>37560</v>
      </c>
      <c r="C62" s="6">
        <v>5000</v>
      </c>
      <c r="D62" s="7">
        <v>5.0650000000000004</v>
      </c>
      <c r="E62" s="21">
        <f t="shared" si="22"/>
        <v>155000</v>
      </c>
      <c r="F62">
        <f t="shared" ref="F62:F68" si="23">IF(E62&gt;0,E62*D62)</f>
        <v>785075.00000000012</v>
      </c>
      <c r="G62">
        <f t="shared" ref="G62:G68" si="24">E62*(G$1+G$3)</f>
        <v>360142.5</v>
      </c>
      <c r="H62" s="21">
        <f>$C62*I$5</f>
        <v>150000</v>
      </c>
      <c r="I62">
        <f>IF(H62&gt;0,H62*$D62)</f>
        <v>759750.00000000012</v>
      </c>
      <c r="J62">
        <f t="shared" ref="J62:J68" si="25">H62*(J$1+J$3)</f>
        <v>355875</v>
      </c>
      <c r="K62" s="21">
        <f>$C62*L$5</f>
        <v>155000</v>
      </c>
      <c r="L62">
        <f>IF(K62&gt;0,K62*$D62)</f>
        <v>785075.00000000012</v>
      </c>
      <c r="M62">
        <f t="shared" ref="M62:M68" si="26">K62*(M$1+M$3)</f>
        <v>378122.49999999994</v>
      </c>
      <c r="N62" s="21">
        <f>$C62*O$5</f>
        <v>150000</v>
      </c>
      <c r="O62">
        <f>IF(N62&gt;0,N62*$D62)</f>
        <v>759750.00000000012</v>
      </c>
      <c r="P62">
        <f t="shared" ref="P62:P68" si="27">N62*(P$1+P$3)</f>
        <v>375375</v>
      </c>
      <c r="Q62" s="21">
        <f>$C62*R$5</f>
        <v>155000</v>
      </c>
      <c r="R62">
        <f>IF(Q62&gt;0,Q62*$D62)</f>
        <v>785075.00000000012</v>
      </c>
      <c r="S62">
        <f t="shared" ref="S62:S68" si="28">Q62*(S$1+S$3)</f>
        <v>396102.5</v>
      </c>
      <c r="T62" s="21">
        <f>$C62*U$5</f>
        <v>155000</v>
      </c>
      <c r="U62">
        <f>IF(T62&gt;0,T62*$D62)</f>
        <v>785075.00000000012</v>
      </c>
      <c r="V62">
        <f t="shared" ref="V62:V68" si="29">T62*(V$1+V$3)</f>
        <v>403387.5</v>
      </c>
      <c r="W62" s="21">
        <f>$C62*X$5</f>
        <v>150000</v>
      </c>
      <c r="X62">
        <f>IF(W62&gt;0,W62*$D62)</f>
        <v>759750.00000000012</v>
      </c>
      <c r="Y62">
        <f t="shared" ref="Y62:Y68" si="30">W62*(Y$1+Y$3)</f>
        <v>390675</v>
      </c>
      <c r="Z62" s="21">
        <f>$C62*AA$5</f>
        <v>155000</v>
      </c>
      <c r="AA62">
        <f>IF(Z62&gt;0,Z62*$D62)</f>
        <v>785075.00000000012</v>
      </c>
      <c r="AB62">
        <f t="shared" ref="AB62:AB68" si="31">Z62*(AB$1+AB$3)</f>
        <v>407262.5</v>
      </c>
    </row>
    <row r="63" spans="1:28" x14ac:dyDescent="0.25">
      <c r="A63" s="5">
        <v>37043</v>
      </c>
      <c r="B63" s="5">
        <v>37560</v>
      </c>
      <c r="C63" s="6">
        <v>5000</v>
      </c>
      <c r="D63" s="7">
        <v>4.5999999999999996</v>
      </c>
      <c r="E63" s="21">
        <f t="shared" si="22"/>
        <v>155000</v>
      </c>
      <c r="F63">
        <f t="shared" si="23"/>
        <v>713000</v>
      </c>
      <c r="G63">
        <f t="shared" si="24"/>
        <v>360142.5</v>
      </c>
      <c r="H63" s="21">
        <f>$C63*I$5</f>
        <v>150000</v>
      </c>
      <c r="I63">
        <f>IF(H63&gt;0,H63*$D63)</f>
        <v>690000</v>
      </c>
      <c r="J63">
        <f t="shared" si="25"/>
        <v>355875</v>
      </c>
      <c r="K63" s="21">
        <f>$C63*L$5</f>
        <v>155000</v>
      </c>
      <c r="L63">
        <f>IF(K63&gt;0,K63*$D63)</f>
        <v>713000</v>
      </c>
      <c r="M63">
        <f t="shared" si="26"/>
        <v>378122.49999999994</v>
      </c>
      <c r="N63" s="21">
        <f>$C63*O$5</f>
        <v>150000</v>
      </c>
      <c r="O63">
        <f>IF(N63&gt;0,N63*$D63)</f>
        <v>690000</v>
      </c>
      <c r="P63">
        <f t="shared" si="27"/>
        <v>375375</v>
      </c>
      <c r="Q63" s="21">
        <f>$C63*R$5</f>
        <v>155000</v>
      </c>
      <c r="R63">
        <f>IF(Q63&gt;0,Q63*$D63)</f>
        <v>713000</v>
      </c>
      <c r="S63">
        <f t="shared" si="28"/>
        <v>396102.5</v>
      </c>
      <c r="T63" s="21">
        <f>$C63*U$5</f>
        <v>155000</v>
      </c>
      <c r="U63">
        <f>IF(T63&gt;0,T63*$D63)</f>
        <v>713000</v>
      </c>
      <c r="V63">
        <f t="shared" si="29"/>
        <v>403387.5</v>
      </c>
      <c r="W63" s="21">
        <f>$C63*X$5</f>
        <v>150000</v>
      </c>
      <c r="X63">
        <f>IF(W63&gt;0,W63*$D63)</f>
        <v>690000</v>
      </c>
      <c r="Y63">
        <f t="shared" si="30"/>
        <v>390675</v>
      </c>
      <c r="Z63" s="21">
        <f>$C63*AA$5</f>
        <v>155000</v>
      </c>
      <c r="AA63">
        <f>IF(Z63&gt;0,Z63*$D63)</f>
        <v>713000</v>
      </c>
      <c r="AB63">
        <f t="shared" si="31"/>
        <v>407262.5</v>
      </c>
    </row>
    <row r="64" spans="1:28" x14ac:dyDescent="0.25">
      <c r="A64" s="5">
        <v>37043</v>
      </c>
      <c r="B64" s="5">
        <v>37560</v>
      </c>
      <c r="C64" s="6">
        <v>5000</v>
      </c>
      <c r="D64" s="7">
        <v>4.95</v>
      </c>
      <c r="E64" s="21">
        <f t="shared" si="22"/>
        <v>155000</v>
      </c>
      <c r="F64">
        <f t="shared" si="23"/>
        <v>767250</v>
      </c>
      <c r="G64">
        <f t="shared" si="24"/>
        <v>360142.5</v>
      </c>
      <c r="H64" s="21">
        <f>$C64*I$5</f>
        <v>150000</v>
      </c>
      <c r="I64">
        <f>IF(H64&gt;0,H64*$D64)</f>
        <v>742500</v>
      </c>
      <c r="J64">
        <f t="shared" si="25"/>
        <v>355875</v>
      </c>
      <c r="K64" s="21">
        <f>$C64*L$5</f>
        <v>155000</v>
      </c>
      <c r="L64">
        <f>IF(K64&gt;0,K64*$D64)</f>
        <v>767250</v>
      </c>
      <c r="M64">
        <f t="shared" si="26"/>
        <v>378122.49999999994</v>
      </c>
      <c r="N64" s="21">
        <f>$C64*O$5</f>
        <v>150000</v>
      </c>
      <c r="O64">
        <f>IF(N64&gt;0,N64*$D64)</f>
        <v>742500</v>
      </c>
      <c r="P64">
        <f t="shared" si="27"/>
        <v>375375</v>
      </c>
      <c r="Q64" s="21">
        <f>$C64*R$5</f>
        <v>155000</v>
      </c>
      <c r="R64">
        <f>IF(Q64&gt;0,Q64*$D64)</f>
        <v>767250</v>
      </c>
      <c r="S64">
        <f t="shared" si="28"/>
        <v>396102.5</v>
      </c>
      <c r="T64" s="21">
        <f>$C64*U$5</f>
        <v>155000</v>
      </c>
      <c r="U64">
        <f>IF(T64&gt;0,T64*$D64)</f>
        <v>767250</v>
      </c>
      <c r="V64">
        <f t="shared" si="29"/>
        <v>403387.5</v>
      </c>
      <c r="W64" s="21">
        <f>$C64*X$5</f>
        <v>150000</v>
      </c>
      <c r="X64">
        <f>IF(W64&gt;0,W64*$D64)</f>
        <v>742500</v>
      </c>
      <c r="Y64">
        <f t="shared" si="30"/>
        <v>390675</v>
      </c>
      <c r="Z64" s="21">
        <f>$C64*AA$5</f>
        <v>155000</v>
      </c>
      <c r="AA64">
        <f>IF(Z64&gt;0,Z64*$D64)</f>
        <v>767250</v>
      </c>
      <c r="AB64">
        <f t="shared" si="31"/>
        <v>407262.5</v>
      </c>
    </row>
    <row r="65" spans="1:30" x14ac:dyDescent="0.25">
      <c r="A65" s="5">
        <v>37196</v>
      </c>
      <c r="B65" s="5">
        <v>37346</v>
      </c>
      <c r="C65" s="6">
        <v>10000</v>
      </c>
      <c r="D65" s="7">
        <v>4.5049999999999999</v>
      </c>
      <c r="E65" s="21">
        <f t="shared" si="22"/>
        <v>310000</v>
      </c>
      <c r="F65">
        <f t="shared" si="23"/>
        <v>1396550</v>
      </c>
      <c r="G65">
        <f t="shared" si="24"/>
        <v>720285</v>
      </c>
      <c r="H65" s="21"/>
      <c r="J65">
        <f t="shared" si="25"/>
        <v>0</v>
      </c>
      <c r="K65" s="21"/>
      <c r="M65">
        <f t="shared" si="26"/>
        <v>0</v>
      </c>
      <c r="N65" s="21"/>
      <c r="P65">
        <f t="shared" si="27"/>
        <v>0</v>
      </c>
      <c r="Q65" s="21"/>
      <c r="S65">
        <f t="shared" si="28"/>
        <v>0</v>
      </c>
      <c r="T65" s="21"/>
      <c r="V65">
        <f t="shared" si="29"/>
        <v>0</v>
      </c>
      <c r="W65" s="21"/>
      <c r="Y65">
        <f t="shared" si="30"/>
        <v>0</v>
      </c>
      <c r="Z65" s="21"/>
      <c r="AB65">
        <f t="shared" si="31"/>
        <v>0</v>
      </c>
    </row>
    <row r="66" spans="1:30" x14ac:dyDescent="0.25">
      <c r="A66" s="5">
        <v>37196</v>
      </c>
      <c r="B66" s="5">
        <v>37346</v>
      </c>
      <c r="C66" s="6">
        <v>10000</v>
      </c>
      <c r="D66" s="7">
        <v>4.45</v>
      </c>
      <c r="E66" s="21">
        <f t="shared" si="22"/>
        <v>310000</v>
      </c>
      <c r="F66">
        <f t="shared" si="23"/>
        <v>1379500</v>
      </c>
      <c r="G66">
        <f t="shared" si="24"/>
        <v>720285</v>
      </c>
      <c r="H66" s="21"/>
      <c r="J66">
        <f t="shared" si="25"/>
        <v>0</v>
      </c>
      <c r="K66" s="21"/>
      <c r="M66">
        <f t="shared" si="26"/>
        <v>0</v>
      </c>
      <c r="N66" s="21"/>
      <c r="P66">
        <f t="shared" si="27"/>
        <v>0</v>
      </c>
      <c r="Q66" s="21"/>
      <c r="S66">
        <f t="shared" si="28"/>
        <v>0</v>
      </c>
      <c r="T66" s="21"/>
      <c r="V66">
        <f t="shared" si="29"/>
        <v>0</v>
      </c>
      <c r="W66" s="21"/>
      <c r="Y66">
        <f t="shared" si="30"/>
        <v>0</v>
      </c>
      <c r="Z66" s="21"/>
      <c r="AB66">
        <f t="shared" si="31"/>
        <v>0</v>
      </c>
    </row>
    <row r="67" spans="1:30" x14ac:dyDescent="0.25">
      <c r="A67" s="5">
        <v>37196</v>
      </c>
      <c r="B67" s="5">
        <v>37346</v>
      </c>
      <c r="C67" s="6">
        <v>10000</v>
      </c>
      <c r="D67" s="7">
        <v>4.8250000000000002</v>
      </c>
      <c r="E67" s="21">
        <f t="shared" si="22"/>
        <v>310000</v>
      </c>
      <c r="F67">
        <f t="shared" si="23"/>
        <v>1495750</v>
      </c>
      <c r="G67">
        <f t="shared" si="24"/>
        <v>720285</v>
      </c>
      <c r="H67" s="21"/>
      <c r="J67">
        <f t="shared" si="25"/>
        <v>0</v>
      </c>
      <c r="K67" s="21"/>
      <c r="M67">
        <f t="shared" si="26"/>
        <v>0</v>
      </c>
      <c r="N67" s="21"/>
      <c r="P67">
        <f t="shared" si="27"/>
        <v>0</v>
      </c>
      <c r="Q67" s="21"/>
      <c r="S67">
        <f t="shared" si="28"/>
        <v>0</v>
      </c>
      <c r="T67" s="21"/>
      <c r="V67">
        <f t="shared" si="29"/>
        <v>0</v>
      </c>
      <c r="W67" s="21"/>
      <c r="Y67">
        <f t="shared" si="30"/>
        <v>0</v>
      </c>
      <c r="Z67" s="21"/>
      <c r="AB67">
        <f t="shared" si="31"/>
        <v>0</v>
      </c>
    </row>
    <row r="68" spans="1:30" x14ac:dyDescent="0.25">
      <c r="A68" s="5">
        <v>37196</v>
      </c>
      <c r="B68" s="5">
        <v>37346</v>
      </c>
      <c r="C68" s="6">
        <v>10000</v>
      </c>
      <c r="D68" s="7">
        <v>4.7874999999999996</v>
      </c>
      <c r="E68" s="21">
        <f t="shared" si="22"/>
        <v>310000</v>
      </c>
      <c r="F68">
        <f t="shared" si="23"/>
        <v>1484125</v>
      </c>
      <c r="G68">
        <f t="shared" si="24"/>
        <v>720285</v>
      </c>
      <c r="H68" s="21"/>
      <c r="J68">
        <f t="shared" si="25"/>
        <v>0</v>
      </c>
      <c r="K68" s="21"/>
      <c r="M68">
        <f t="shared" si="26"/>
        <v>0</v>
      </c>
      <c r="N68" s="21"/>
      <c r="P68">
        <f t="shared" si="27"/>
        <v>0</v>
      </c>
      <c r="Q68" s="21"/>
      <c r="S68">
        <f t="shared" si="28"/>
        <v>0</v>
      </c>
      <c r="T68" s="21"/>
      <c r="V68">
        <f t="shared" si="29"/>
        <v>0</v>
      </c>
      <c r="W68" s="21"/>
      <c r="Y68">
        <f t="shared" si="30"/>
        <v>0</v>
      </c>
      <c r="Z68" s="21"/>
      <c r="AB68">
        <f t="shared" si="31"/>
        <v>0</v>
      </c>
    </row>
    <row r="69" spans="1:30" x14ac:dyDescent="0.25">
      <c r="E69" s="21"/>
      <c r="H69" s="21"/>
      <c r="K69" s="21"/>
      <c r="N69" s="21"/>
      <c r="Q69" s="21"/>
      <c r="T69" s="21"/>
      <c r="W69" s="21"/>
      <c r="Z69" s="21"/>
    </row>
    <row r="70" spans="1:30" x14ac:dyDescent="0.25">
      <c r="E70" s="21"/>
      <c r="H70" s="21"/>
      <c r="K70" s="21"/>
      <c r="N70" s="21"/>
      <c r="Q70" s="21"/>
      <c r="T70" s="21"/>
      <c r="W70" s="21"/>
      <c r="Z70" s="21"/>
    </row>
    <row r="71" spans="1:30" x14ac:dyDescent="0.25">
      <c r="E71" s="21"/>
      <c r="H71" s="21"/>
      <c r="K71" s="21"/>
      <c r="N71" s="21"/>
      <c r="Q71" s="21"/>
      <c r="T71" s="21"/>
      <c r="W71" s="21"/>
      <c r="Z71" s="21"/>
    </row>
    <row r="72" spans="1:30" x14ac:dyDescent="0.25">
      <c r="A72" t="s">
        <v>29</v>
      </c>
      <c r="E72" s="23">
        <f>SUM(E61:E71)</f>
        <v>2015000</v>
      </c>
      <c r="F72" s="24">
        <f>(SUM(F57:F71))/E72</f>
        <v>4.68</v>
      </c>
      <c r="G72" s="24">
        <f>SUM(G57:G71)/E72</f>
        <v>2.3235000000000001</v>
      </c>
      <c r="H72" s="23">
        <f>SUM(H57:H71)</f>
        <v>750000</v>
      </c>
      <c r="I72" s="24">
        <f>(SUM(I57:I71))/H72</f>
        <v>4.7409999999999997</v>
      </c>
      <c r="J72" s="24">
        <f>SUM(J57:J71)/H72</f>
        <v>2.3725000000000001</v>
      </c>
      <c r="K72" s="23">
        <f>SUM(K57:K71)</f>
        <v>775000</v>
      </c>
      <c r="L72" s="24">
        <f>(SUM(L57:L71))/K72</f>
        <v>4.7409999999999997</v>
      </c>
      <c r="M72" s="24">
        <f>SUM(M57:M71)/K72</f>
        <v>2.4394999999999998</v>
      </c>
      <c r="N72" s="23">
        <f>SUM(N57:N71)</f>
        <v>750000</v>
      </c>
      <c r="O72" s="24">
        <f>(SUM(O57:O71))/N72</f>
        <v>4.7409999999999997</v>
      </c>
      <c r="P72" s="24">
        <f>SUM(P57:P71)/N72</f>
        <v>2.5024999999999999</v>
      </c>
      <c r="Q72" s="23">
        <f>SUM(Q57:Q71)</f>
        <v>775000</v>
      </c>
      <c r="R72" s="24">
        <f>(SUM(R57:R71))/Q72</f>
        <v>4.7409999999999997</v>
      </c>
      <c r="S72" s="24">
        <f>SUM(S57:S71)/Q72</f>
        <v>2.5554999999999999</v>
      </c>
      <c r="T72" s="23">
        <f>SUM(T57:T71)</f>
        <v>775000</v>
      </c>
      <c r="U72" s="24">
        <f>(SUM(U57:U71))/T72</f>
        <v>4.7409999999999997</v>
      </c>
      <c r="V72" s="24">
        <f>SUM(V57:V71)/T72</f>
        <v>2.6025</v>
      </c>
      <c r="W72" s="23">
        <f>SUM(W57:W71)</f>
        <v>750000</v>
      </c>
      <c r="X72" s="24">
        <f>(SUM(X57:X71))/W72</f>
        <v>4.7409999999999997</v>
      </c>
      <c r="Y72" s="24">
        <f>SUM(Y57:Y71)/W72</f>
        <v>2.6044999999999998</v>
      </c>
      <c r="Z72" s="23">
        <f>SUM(Z57:Z71)</f>
        <v>775000</v>
      </c>
      <c r="AA72" s="24">
        <f>(SUM(AA57:AA71))/Z72</f>
        <v>4.7409999999999997</v>
      </c>
      <c r="AB72" s="24">
        <f>SUM(AB57:AB71)/Z72</f>
        <v>2.6274999999999999</v>
      </c>
    </row>
    <row r="73" spans="1:30" s="25" customFormat="1" x14ac:dyDescent="0.25">
      <c r="A73" s="25" t="s">
        <v>27</v>
      </c>
      <c r="G73" s="36">
        <f>F74-G74</f>
        <v>4748347.5</v>
      </c>
      <c r="H73" s="36"/>
      <c r="I73" s="36"/>
      <c r="J73" s="36">
        <f>I74-J74</f>
        <v>1776375</v>
      </c>
      <c r="K73" s="36"/>
      <c r="L73" s="36"/>
      <c r="M73" s="36">
        <f>L74-M74</f>
        <v>1783662.5000000002</v>
      </c>
      <c r="N73" s="36"/>
      <c r="O73" s="36"/>
      <c r="P73" s="36">
        <f>O74-P74</f>
        <v>1678875</v>
      </c>
      <c r="Q73" s="36"/>
      <c r="R73" s="36"/>
      <c r="S73" s="36">
        <f>R74-S74</f>
        <v>1693762.5</v>
      </c>
      <c r="T73" s="36"/>
      <c r="U73" s="36"/>
      <c r="V73" s="36">
        <f>U74-V74</f>
        <v>1657337.5</v>
      </c>
      <c r="W73" s="36"/>
      <c r="X73" s="36"/>
      <c r="Y73" s="36">
        <f>X74-Y74</f>
        <v>1602375</v>
      </c>
      <c r="Z73" s="36"/>
      <c r="AA73" s="36"/>
      <c r="AB73" s="36">
        <f>AA74-AB74</f>
        <v>1637962.5</v>
      </c>
      <c r="AC73" s="36"/>
      <c r="AD73" s="36"/>
    </row>
    <row r="74" spans="1:30" s="25" customFormat="1" x14ac:dyDescent="0.25">
      <c r="F74" s="25">
        <f>SUM(F61:F71)</f>
        <v>9430200</v>
      </c>
      <c r="G74" s="25">
        <f>SUM(G61:G71)</f>
        <v>4681852.5</v>
      </c>
      <c r="I74" s="25">
        <f>SUM(I61:I71)</f>
        <v>3555750</v>
      </c>
      <c r="J74" s="25">
        <f>SUM(J61:J71)</f>
        <v>1779375</v>
      </c>
      <c r="L74" s="25">
        <f>SUM(L61:L71)</f>
        <v>3674275</v>
      </c>
      <c r="M74" s="25">
        <f>SUM(M61:M71)</f>
        <v>1890612.4999999998</v>
      </c>
      <c r="O74" s="25">
        <f>SUM(O61:O71)</f>
        <v>3555750</v>
      </c>
      <c r="P74" s="25">
        <f>SUM(P61:P71)</f>
        <v>1876875</v>
      </c>
      <c r="R74" s="25">
        <f>SUM(R61:R71)</f>
        <v>3674275</v>
      </c>
      <c r="S74" s="25">
        <f>SUM(S61:S71)</f>
        <v>1980512.5</v>
      </c>
      <c r="U74" s="25">
        <f>SUM(U61:U71)</f>
        <v>3674275</v>
      </c>
      <c r="V74" s="25">
        <f>SUM(V61:V71)</f>
        <v>2016937.5</v>
      </c>
      <c r="X74" s="25">
        <f>SUM(X61:X71)</f>
        <v>3555750</v>
      </c>
      <c r="Y74" s="25">
        <f>SUM(Y61:Y71)</f>
        <v>1953375</v>
      </c>
      <c r="AA74" s="25">
        <f>SUM(AA61:AA71)</f>
        <v>3674275</v>
      </c>
      <c r="AB74" s="25">
        <f>SUM(AB61:AB71)</f>
        <v>2036312.5</v>
      </c>
    </row>
    <row r="75" spans="1:30" x14ac:dyDescent="0.25">
      <c r="E75" s="21"/>
      <c r="H75" s="21"/>
      <c r="K75" s="21"/>
      <c r="N75" s="21"/>
      <c r="Q75" s="21"/>
      <c r="T75" s="21"/>
      <c r="W75" s="21"/>
      <c r="Z75" s="21"/>
    </row>
    <row r="76" spans="1:30" x14ac:dyDescent="0.25">
      <c r="A76" s="9">
        <v>37196</v>
      </c>
      <c r="B76" s="9">
        <v>37346</v>
      </c>
      <c r="C76" s="16">
        <v>2500</v>
      </c>
      <c r="D76" s="17">
        <v>4.45</v>
      </c>
      <c r="E76" s="21">
        <f t="shared" si="22"/>
        <v>77500</v>
      </c>
      <c r="F76">
        <f t="shared" ref="F76:F85" si="32">IF(E76&gt;0,E76*D76)</f>
        <v>344875</v>
      </c>
      <c r="G76">
        <f t="shared" ref="G76:G85" si="33">E76*(G$1+G$3)</f>
        <v>180071.25</v>
      </c>
      <c r="H76" s="21"/>
      <c r="J76">
        <f t="shared" ref="J76:J85" si="34">H76*(J$1+J$3)</f>
        <v>0</v>
      </c>
      <c r="K76" s="21"/>
      <c r="M76">
        <f t="shared" ref="M76:M85" si="35">K76*(M$1+M$3)</f>
        <v>0</v>
      </c>
      <c r="N76" s="21"/>
      <c r="P76">
        <f t="shared" ref="P76:P85" si="36">N76*(P$1+P$3)</f>
        <v>0</v>
      </c>
      <c r="Q76" s="21"/>
      <c r="S76">
        <f t="shared" ref="S76:S85" si="37">Q76*(S$1+S$3)</f>
        <v>0</v>
      </c>
      <c r="T76" s="21"/>
      <c r="V76">
        <f t="shared" ref="V76:V85" si="38">T76*(V$1+V$3)</f>
        <v>0</v>
      </c>
      <c r="W76" s="21"/>
      <c r="Y76">
        <f t="shared" ref="Y76:Y85" si="39">W76*(Y$1+Y$3)</f>
        <v>0</v>
      </c>
      <c r="Z76" s="21"/>
      <c r="AB76">
        <f t="shared" ref="AB76:AB85" si="40">Z76*(AB$1+AB$3)</f>
        <v>0</v>
      </c>
    </row>
    <row r="77" spans="1:30" x14ac:dyDescent="0.25">
      <c r="A77" s="9">
        <v>37196</v>
      </c>
      <c r="B77" s="9">
        <v>37346</v>
      </c>
      <c r="C77" s="16">
        <v>2500</v>
      </c>
      <c r="D77" s="17">
        <v>4.8250000000000002</v>
      </c>
      <c r="E77" s="21">
        <f t="shared" si="22"/>
        <v>77500</v>
      </c>
      <c r="F77">
        <f t="shared" si="32"/>
        <v>373937.5</v>
      </c>
      <c r="G77">
        <f t="shared" si="33"/>
        <v>180071.25</v>
      </c>
      <c r="H77" s="21"/>
      <c r="J77">
        <f t="shared" si="34"/>
        <v>0</v>
      </c>
      <c r="K77" s="21"/>
      <c r="M77">
        <f t="shared" si="35"/>
        <v>0</v>
      </c>
      <c r="N77" s="21"/>
      <c r="P77">
        <f t="shared" si="36"/>
        <v>0</v>
      </c>
      <c r="Q77" s="21"/>
      <c r="S77">
        <f t="shared" si="37"/>
        <v>0</v>
      </c>
      <c r="T77" s="21"/>
      <c r="V77">
        <f t="shared" si="38"/>
        <v>0</v>
      </c>
      <c r="W77" s="21"/>
      <c r="Y77">
        <f t="shared" si="39"/>
        <v>0</v>
      </c>
      <c r="Z77" s="21"/>
      <c r="AB77">
        <f t="shared" si="40"/>
        <v>0</v>
      </c>
    </row>
    <row r="78" spans="1:30" x14ac:dyDescent="0.25">
      <c r="A78" s="9">
        <v>37196</v>
      </c>
      <c r="B78" s="9">
        <v>37346</v>
      </c>
      <c r="C78" s="16">
        <v>2500</v>
      </c>
      <c r="D78" s="17">
        <v>4.5049999999999999</v>
      </c>
      <c r="E78" s="21">
        <f t="shared" si="22"/>
        <v>77500</v>
      </c>
      <c r="F78">
        <f t="shared" si="32"/>
        <v>349137.5</v>
      </c>
      <c r="G78">
        <f t="shared" si="33"/>
        <v>180071.25</v>
      </c>
      <c r="H78" s="21"/>
      <c r="J78">
        <f t="shared" si="34"/>
        <v>0</v>
      </c>
      <c r="K78" s="21"/>
      <c r="M78">
        <f t="shared" si="35"/>
        <v>0</v>
      </c>
      <c r="N78" s="21"/>
      <c r="P78">
        <f t="shared" si="36"/>
        <v>0</v>
      </c>
      <c r="Q78" s="21"/>
      <c r="S78">
        <f t="shared" si="37"/>
        <v>0</v>
      </c>
      <c r="T78" s="21"/>
      <c r="V78">
        <f t="shared" si="38"/>
        <v>0</v>
      </c>
      <c r="W78" s="21"/>
      <c r="Y78">
        <f t="shared" si="39"/>
        <v>0</v>
      </c>
      <c r="Z78" s="21"/>
      <c r="AB78">
        <f t="shared" si="40"/>
        <v>0</v>
      </c>
    </row>
    <row r="79" spans="1:30" x14ac:dyDescent="0.25">
      <c r="A79" s="9">
        <v>37043</v>
      </c>
      <c r="B79" s="9">
        <v>37346</v>
      </c>
      <c r="C79" s="16">
        <v>5000</v>
      </c>
      <c r="D79" s="18">
        <v>4.8</v>
      </c>
      <c r="E79" s="21">
        <f t="shared" si="22"/>
        <v>155000</v>
      </c>
      <c r="F79">
        <f t="shared" si="32"/>
        <v>744000</v>
      </c>
      <c r="G79">
        <f t="shared" si="33"/>
        <v>360142.5</v>
      </c>
      <c r="H79" s="21"/>
      <c r="J79">
        <f t="shared" si="34"/>
        <v>0</v>
      </c>
      <c r="K79" s="21"/>
      <c r="M79">
        <f t="shared" si="35"/>
        <v>0</v>
      </c>
      <c r="N79" s="21"/>
      <c r="P79">
        <f t="shared" si="36"/>
        <v>0</v>
      </c>
      <c r="Q79" s="21"/>
      <c r="S79">
        <f t="shared" si="37"/>
        <v>0</v>
      </c>
      <c r="T79" s="21"/>
      <c r="V79">
        <f t="shared" si="38"/>
        <v>0</v>
      </c>
      <c r="W79" s="21"/>
      <c r="Y79">
        <f t="shared" si="39"/>
        <v>0</v>
      </c>
      <c r="Z79" s="21"/>
      <c r="AB79">
        <f t="shared" si="40"/>
        <v>0</v>
      </c>
    </row>
    <row r="80" spans="1:30" x14ac:dyDescent="0.25">
      <c r="A80" s="9">
        <v>37196</v>
      </c>
      <c r="B80" s="9">
        <v>37346</v>
      </c>
      <c r="C80" s="10">
        <v>1250</v>
      </c>
      <c r="D80" s="18">
        <v>4.1074999999999999</v>
      </c>
      <c r="E80" s="21">
        <f t="shared" si="22"/>
        <v>38750</v>
      </c>
      <c r="F80">
        <f t="shared" si="32"/>
        <v>159165.625</v>
      </c>
      <c r="G80">
        <f t="shared" si="33"/>
        <v>90035.625</v>
      </c>
      <c r="H80" s="21"/>
      <c r="J80">
        <f t="shared" si="34"/>
        <v>0</v>
      </c>
      <c r="K80" s="21"/>
      <c r="M80">
        <f t="shared" si="35"/>
        <v>0</v>
      </c>
      <c r="N80" s="21"/>
      <c r="P80">
        <f t="shared" si="36"/>
        <v>0</v>
      </c>
      <c r="Q80" s="21"/>
      <c r="S80">
        <f t="shared" si="37"/>
        <v>0</v>
      </c>
      <c r="T80" s="21"/>
      <c r="V80">
        <f t="shared" si="38"/>
        <v>0</v>
      </c>
      <c r="W80" s="21"/>
      <c r="Y80">
        <f t="shared" si="39"/>
        <v>0</v>
      </c>
      <c r="Z80" s="21"/>
      <c r="AB80">
        <f t="shared" si="40"/>
        <v>0</v>
      </c>
    </row>
    <row r="81" spans="1:33" x14ac:dyDescent="0.25">
      <c r="A81" s="9">
        <v>37043</v>
      </c>
      <c r="B81" s="9">
        <v>37560</v>
      </c>
      <c r="C81" s="16">
        <v>1250</v>
      </c>
      <c r="D81" s="17">
        <v>5.0650000000000004</v>
      </c>
      <c r="E81" s="21">
        <f t="shared" si="22"/>
        <v>38750</v>
      </c>
      <c r="F81">
        <f t="shared" si="32"/>
        <v>196268.75000000003</v>
      </c>
      <c r="G81">
        <f t="shared" si="33"/>
        <v>90035.625</v>
      </c>
      <c r="H81" s="21">
        <f>$C81*I$5</f>
        <v>37500</v>
      </c>
      <c r="I81">
        <f>IF(H81&gt;0,H81*$D81)</f>
        <v>189937.50000000003</v>
      </c>
      <c r="J81">
        <f t="shared" si="34"/>
        <v>88968.75</v>
      </c>
      <c r="K81" s="21">
        <f>$C81*L$5</f>
        <v>38750</v>
      </c>
      <c r="L81">
        <f>IF(K81&gt;0,K81*$D81)</f>
        <v>196268.75000000003</v>
      </c>
      <c r="M81">
        <f t="shared" si="35"/>
        <v>94530.624999999985</v>
      </c>
      <c r="N81" s="21">
        <f>$C81*O$5</f>
        <v>37500</v>
      </c>
      <c r="O81">
        <f>IF(N81&gt;0,N81*$D81)</f>
        <v>189937.50000000003</v>
      </c>
      <c r="P81">
        <f t="shared" si="36"/>
        <v>93843.75</v>
      </c>
      <c r="Q81" s="21">
        <f>$C81*R$5</f>
        <v>38750</v>
      </c>
      <c r="R81">
        <f>IF(Q81&gt;0,Q81*$D81)</f>
        <v>196268.75000000003</v>
      </c>
      <c r="S81">
        <f t="shared" si="37"/>
        <v>99025.625</v>
      </c>
      <c r="T81" s="21">
        <f>$C81*U$5</f>
        <v>38750</v>
      </c>
      <c r="U81">
        <f>IF(T81&gt;0,T81*$D81)</f>
        <v>196268.75000000003</v>
      </c>
      <c r="V81">
        <f t="shared" si="38"/>
        <v>100846.875</v>
      </c>
      <c r="W81" s="21">
        <f>$C81*X$5</f>
        <v>37500</v>
      </c>
      <c r="X81">
        <f>IF(W81&gt;0,W81*$D81)</f>
        <v>189937.50000000003</v>
      </c>
      <c r="Y81">
        <f t="shared" si="39"/>
        <v>97668.75</v>
      </c>
      <c r="Z81" s="21">
        <f>$C81*AA$5</f>
        <v>38750</v>
      </c>
      <c r="AA81">
        <f>IF(Z81&gt;0,Z81*$D81)</f>
        <v>196268.75000000003</v>
      </c>
      <c r="AB81">
        <f t="shared" si="40"/>
        <v>101815.625</v>
      </c>
    </row>
    <row r="82" spans="1:33" x14ac:dyDescent="0.25">
      <c r="A82" s="9">
        <v>37043</v>
      </c>
      <c r="B82" s="9">
        <v>37560</v>
      </c>
      <c r="C82" s="16">
        <v>1250</v>
      </c>
      <c r="D82" s="18">
        <v>4.9550000000000001</v>
      </c>
      <c r="E82" s="21">
        <f t="shared" si="22"/>
        <v>38750</v>
      </c>
      <c r="F82">
        <f t="shared" si="32"/>
        <v>192006.25</v>
      </c>
      <c r="G82">
        <f t="shared" si="33"/>
        <v>90035.625</v>
      </c>
      <c r="H82" s="21">
        <f>$C82*I$5</f>
        <v>37500</v>
      </c>
      <c r="I82">
        <f>IF(H82&gt;0,H82*$D82)</f>
        <v>185812.5</v>
      </c>
      <c r="J82">
        <f t="shared" si="34"/>
        <v>88968.75</v>
      </c>
      <c r="K82" s="21">
        <f>$C82*L$5</f>
        <v>38750</v>
      </c>
      <c r="L82">
        <f>IF(K82&gt;0,K82*$D82)</f>
        <v>192006.25</v>
      </c>
      <c r="M82">
        <f t="shared" si="35"/>
        <v>94530.624999999985</v>
      </c>
      <c r="N82" s="21">
        <f>$C82*O$5</f>
        <v>37500</v>
      </c>
      <c r="O82">
        <f>IF(N82&gt;0,N82*$D82)</f>
        <v>185812.5</v>
      </c>
      <c r="P82">
        <f t="shared" si="36"/>
        <v>93843.75</v>
      </c>
      <c r="Q82" s="21">
        <f>$C82*R$5</f>
        <v>38750</v>
      </c>
      <c r="R82">
        <f>IF(Q82&gt;0,Q82*$D82)</f>
        <v>192006.25</v>
      </c>
      <c r="S82">
        <f t="shared" si="37"/>
        <v>99025.625</v>
      </c>
      <c r="T82" s="21">
        <f>$C82*U$5</f>
        <v>38750</v>
      </c>
      <c r="U82">
        <f>IF(T82&gt;0,T82*$D82)</f>
        <v>192006.25</v>
      </c>
      <c r="V82">
        <f t="shared" si="38"/>
        <v>100846.875</v>
      </c>
      <c r="W82" s="21">
        <f>$C82*X$5</f>
        <v>37500</v>
      </c>
      <c r="X82">
        <f>IF(W82&gt;0,W82*$D82)</f>
        <v>185812.5</v>
      </c>
      <c r="Y82">
        <f t="shared" si="39"/>
        <v>97668.75</v>
      </c>
      <c r="Z82" s="21">
        <f>$C82*AA$5</f>
        <v>38750</v>
      </c>
      <c r="AA82">
        <f>IF(Z82&gt;0,Z82*$D82)</f>
        <v>192006.25</v>
      </c>
      <c r="AB82">
        <f t="shared" si="40"/>
        <v>101815.625</v>
      </c>
    </row>
    <row r="83" spans="1:33" x14ac:dyDescent="0.25">
      <c r="A83" s="9">
        <v>37043</v>
      </c>
      <c r="B83" s="9">
        <v>37560</v>
      </c>
      <c r="C83" s="16">
        <v>1250</v>
      </c>
      <c r="D83" s="17">
        <v>4.6050000000000004</v>
      </c>
      <c r="E83" s="21">
        <f t="shared" si="22"/>
        <v>38750</v>
      </c>
      <c r="F83">
        <f t="shared" si="32"/>
        <v>178443.75000000003</v>
      </c>
      <c r="G83">
        <f t="shared" si="33"/>
        <v>90035.625</v>
      </c>
      <c r="H83" s="21">
        <f>$C83*I$5</f>
        <v>37500</v>
      </c>
      <c r="I83">
        <f>IF(H83&gt;0,H83*$D83)</f>
        <v>172687.50000000003</v>
      </c>
      <c r="J83">
        <f t="shared" si="34"/>
        <v>88968.75</v>
      </c>
      <c r="K83" s="21">
        <f>$C83*L$5</f>
        <v>38750</v>
      </c>
      <c r="L83">
        <f>IF(K83&gt;0,K83*$D83)</f>
        <v>178443.75000000003</v>
      </c>
      <c r="M83">
        <f t="shared" si="35"/>
        <v>94530.624999999985</v>
      </c>
      <c r="N83" s="21">
        <f>$C83*O$5</f>
        <v>37500</v>
      </c>
      <c r="O83">
        <f>IF(N83&gt;0,N83*$D83)</f>
        <v>172687.50000000003</v>
      </c>
      <c r="P83">
        <f t="shared" si="36"/>
        <v>93843.75</v>
      </c>
      <c r="Q83" s="21">
        <f>$C83*R$5</f>
        <v>38750</v>
      </c>
      <c r="R83">
        <f>IF(Q83&gt;0,Q83*$D83)</f>
        <v>178443.75000000003</v>
      </c>
      <c r="S83">
        <f t="shared" si="37"/>
        <v>99025.625</v>
      </c>
      <c r="T83" s="21">
        <f>$C83*U$5</f>
        <v>38750</v>
      </c>
      <c r="U83">
        <f>IF(T83&gt;0,T83*$D83)</f>
        <v>178443.75000000003</v>
      </c>
      <c r="V83">
        <f t="shared" si="38"/>
        <v>100846.875</v>
      </c>
      <c r="W83" s="21">
        <f>$C83*X$5</f>
        <v>37500</v>
      </c>
      <c r="X83">
        <f>IF(W83&gt;0,W83*$D83)</f>
        <v>172687.50000000003</v>
      </c>
      <c r="Y83">
        <f t="shared" si="39"/>
        <v>97668.75</v>
      </c>
      <c r="Z83" s="21">
        <f>$C83*AA$5</f>
        <v>38750</v>
      </c>
      <c r="AA83">
        <f>IF(Z83&gt;0,Z83*$D83)</f>
        <v>178443.75000000003</v>
      </c>
      <c r="AB83">
        <f t="shared" si="40"/>
        <v>101815.625</v>
      </c>
    </row>
    <row r="84" spans="1:33" x14ac:dyDescent="0.25">
      <c r="A84" s="9">
        <v>37043</v>
      </c>
      <c r="B84" s="9">
        <v>37560</v>
      </c>
      <c r="C84" s="10">
        <v>1250</v>
      </c>
      <c r="D84" s="18">
        <v>5.1239999999999997</v>
      </c>
      <c r="E84" s="21">
        <f t="shared" si="22"/>
        <v>38750</v>
      </c>
      <c r="F84">
        <f t="shared" si="32"/>
        <v>198555</v>
      </c>
      <c r="G84">
        <f t="shared" si="33"/>
        <v>90035.625</v>
      </c>
      <c r="H84" s="21">
        <f>$C84*I$5</f>
        <v>37500</v>
      </c>
      <c r="I84">
        <f>IF(H84&gt;0,H84*$D84)</f>
        <v>192150</v>
      </c>
      <c r="J84">
        <f t="shared" si="34"/>
        <v>88968.75</v>
      </c>
      <c r="K84" s="21">
        <f>$C84*L$5</f>
        <v>38750</v>
      </c>
      <c r="L84">
        <f>IF(K84&gt;0,K84*$D84)</f>
        <v>198555</v>
      </c>
      <c r="M84">
        <f t="shared" si="35"/>
        <v>94530.624999999985</v>
      </c>
      <c r="N84" s="21">
        <f>$C84*O$5</f>
        <v>37500</v>
      </c>
      <c r="O84">
        <f>IF(N84&gt;0,N84*$D84)</f>
        <v>192150</v>
      </c>
      <c r="P84">
        <f t="shared" si="36"/>
        <v>93843.75</v>
      </c>
      <c r="Q84" s="21">
        <f>$C84*R$5</f>
        <v>38750</v>
      </c>
      <c r="R84">
        <f>IF(Q84&gt;0,Q84*$D84)</f>
        <v>198555</v>
      </c>
      <c r="S84">
        <f t="shared" si="37"/>
        <v>99025.625</v>
      </c>
      <c r="T84" s="21">
        <f>$C84*U$5</f>
        <v>38750</v>
      </c>
      <c r="U84">
        <f>IF(T84&gt;0,T84*$D84)</f>
        <v>198555</v>
      </c>
      <c r="V84">
        <f t="shared" si="38"/>
        <v>100846.875</v>
      </c>
      <c r="W84" s="21">
        <f>$C84*X$5</f>
        <v>37500</v>
      </c>
      <c r="X84">
        <f>IF(W84&gt;0,W84*$D84)</f>
        <v>192150</v>
      </c>
      <c r="Y84">
        <f t="shared" si="39"/>
        <v>97668.75</v>
      </c>
      <c r="Z84" s="21">
        <f>$C84*AA$5</f>
        <v>38750</v>
      </c>
      <c r="AA84">
        <f>IF(Z84&gt;0,Z84*$D84)</f>
        <v>198555</v>
      </c>
      <c r="AB84">
        <f t="shared" si="40"/>
        <v>101815.625</v>
      </c>
    </row>
    <row r="85" spans="1:33" x14ac:dyDescent="0.25">
      <c r="A85" s="9">
        <v>37043</v>
      </c>
      <c r="B85" s="9">
        <v>37560</v>
      </c>
      <c r="C85" s="10">
        <v>1250</v>
      </c>
      <c r="D85" s="18">
        <v>5.0949999999999998</v>
      </c>
      <c r="E85" s="21">
        <f t="shared" si="22"/>
        <v>38750</v>
      </c>
      <c r="F85">
        <f t="shared" si="32"/>
        <v>197431.25</v>
      </c>
      <c r="G85">
        <f t="shared" si="33"/>
        <v>90035.625</v>
      </c>
      <c r="H85" s="21">
        <f>$C85*I$5</f>
        <v>37500</v>
      </c>
      <c r="I85">
        <f>IF(H85&gt;0,H85*$D85)</f>
        <v>191062.5</v>
      </c>
      <c r="J85">
        <f t="shared" si="34"/>
        <v>88968.75</v>
      </c>
      <c r="K85" s="21">
        <f>$C85*L$5</f>
        <v>38750</v>
      </c>
      <c r="L85">
        <f>IF(K85&gt;0,K85*$D85)</f>
        <v>197431.25</v>
      </c>
      <c r="M85">
        <f t="shared" si="35"/>
        <v>94530.624999999985</v>
      </c>
      <c r="N85" s="21">
        <f>$C85*O$5</f>
        <v>37500</v>
      </c>
      <c r="O85">
        <f>IF(N85&gt;0,N85*$D85)</f>
        <v>191062.5</v>
      </c>
      <c r="P85">
        <f t="shared" si="36"/>
        <v>93843.75</v>
      </c>
      <c r="Q85" s="21">
        <f>$C85*R$5</f>
        <v>38750</v>
      </c>
      <c r="R85">
        <f>IF(Q85&gt;0,Q85*$D85)</f>
        <v>197431.25</v>
      </c>
      <c r="S85">
        <f t="shared" si="37"/>
        <v>99025.625</v>
      </c>
      <c r="T85" s="21">
        <f>$C85*U$5</f>
        <v>38750</v>
      </c>
      <c r="U85">
        <f>IF(T85&gt;0,T85*$D85)</f>
        <v>197431.25</v>
      </c>
      <c r="V85">
        <f t="shared" si="38"/>
        <v>100846.875</v>
      </c>
      <c r="W85" s="21">
        <f>$C85*X$5</f>
        <v>37500</v>
      </c>
      <c r="X85">
        <f>IF(W85&gt;0,W85*$D85)</f>
        <v>191062.5</v>
      </c>
      <c r="Y85">
        <f t="shared" si="39"/>
        <v>97668.75</v>
      </c>
      <c r="Z85" s="21">
        <f>$C85*AA$5</f>
        <v>38750</v>
      </c>
      <c r="AA85">
        <f>IF(Z85&gt;0,Z85*$D85)</f>
        <v>197431.25</v>
      </c>
      <c r="AB85">
        <f t="shared" si="40"/>
        <v>101815.625</v>
      </c>
    </row>
    <row r="86" spans="1:33" x14ac:dyDescent="0.25">
      <c r="E86" s="21"/>
      <c r="H86" s="21"/>
      <c r="K86" s="21"/>
      <c r="N86" s="21"/>
      <c r="Q86" s="21"/>
      <c r="T86" s="21"/>
      <c r="W86" s="21"/>
      <c r="Z86" s="21"/>
    </row>
    <row r="87" spans="1:33" x14ac:dyDescent="0.25">
      <c r="E87" s="21"/>
      <c r="H87" s="21"/>
      <c r="K87" s="21"/>
      <c r="N87" s="21"/>
      <c r="Q87" s="21"/>
      <c r="T87" s="21"/>
      <c r="W87" s="21"/>
      <c r="Z87" s="21"/>
    </row>
    <row r="88" spans="1:33" x14ac:dyDescent="0.25">
      <c r="E88" s="21"/>
      <c r="H88" s="21"/>
      <c r="K88" s="21"/>
      <c r="N88" s="21"/>
      <c r="Q88" s="21"/>
      <c r="T88" s="21"/>
      <c r="W88" s="21"/>
      <c r="Z88" s="21"/>
    </row>
    <row r="89" spans="1:33" x14ac:dyDescent="0.25">
      <c r="A89" t="s">
        <v>29</v>
      </c>
      <c r="E89" s="23">
        <f>SUM(E76:E88)</f>
        <v>620000</v>
      </c>
      <c r="F89" s="24">
        <f>(SUM(F76:F88))/E89</f>
        <v>4.7319687500000001</v>
      </c>
      <c r="G89" s="24">
        <f>SUM(G76:G88)/E89</f>
        <v>2.3235000000000001</v>
      </c>
      <c r="H89" s="23">
        <f>SUM(H76:H88)</f>
        <v>187500</v>
      </c>
      <c r="I89" s="24">
        <f>(SUM(I76:I88))/H89</f>
        <v>4.9687999999999999</v>
      </c>
      <c r="J89" s="24">
        <f>SUM(J76:J88)/H89</f>
        <v>2.3725000000000001</v>
      </c>
      <c r="K89" s="23">
        <f>SUM(K76:K88)</f>
        <v>193750</v>
      </c>
      <c r="L89" s="24">
        <f>(SUM(L76:L88))/K89</f>
        <v>4.9687999999999999</v>
      </c>
      <c r="M89" s="24">
        <f>SUM(M76:M88)/K89</f>
        <v>2.4394999999999998</v>
      </c>
      <c r="N89" s="23">
        <f>SUM(N76:N88)</f>
        <v>187500</v>
      </c>
      <c r="O89" s="24">
        <f>(SUM(O76:O88))/N89</f>
        <v>4.9687999999999999</v>
      </c>
      <c r="P89" s="24">
        <f>SUM(P76:P88)/N89</f>
        <v>2.5024999999999999</v>
      </c>
      <c r="Q89" s="23">
        <f>SUM(Q76:Q88)</f>
        <v>193750</v>
      </c>
      <c r="R89" s="24">
        <f>(SUM(R76:R88))/Q89</f>
        <v>4.9687999999999999</v>
      </c>
      <c r="S89" s="24">
        <f>SUM(S76:S88)/Q89</f>
        <v>2.5554999999999999</v>
      </c>
      <c r="T89" s="23">
        <f>SUM(T76:T88)</f>
        <v>193750</v>
      </c>
      <c r="U89" s="24">
        <f>(SUM(U76:U88))/T89</f>
        <v>4.9687999999999999</v>
      </c>
      <c r="V89" s="24">
        <f>SUM(V76:V88)/T89</f>
        <v>2.6025</v>
      </c>
      <c r="W89" s="23">
        <f>SUM(W76:W88)</f>
        <v>187500</v>
      </c>
      <c r="X89" s="24">
        <f>(SUM(X76:X88))/W89</f>
        <v>4.9687999999999999</v>
      </c>
      <c r="Y89" s="24">
        <f>SUM(Y76:Y88)/W89</f>
        <v>2.6044999999999998</v>
      </c>
      <c r="Z89" s="23">
        <f>SUM(Z76:Z88)</f>
        <v>193750</v>
      </c>
      <c r="AA89" s="24">
        <f>(SUM(AA76:AA88))/Z89</f>
        <v>4.9687999999999999</v>
      </c>
      <c r="AB89" s="24">
        <f>SUM(AB76:AB88)/Z89</f>
        <v>2.6274999999999999</v>
      </c>
    </row>
    <row r="90" spans="1:33" s="25" customFormat="1" x14ac:dyDescent="0.25">
      <c r="A90" s="25" t="s">
        <v>27</v>
      </c>
      <c r="G90" s="36">
        <f>F91-G91</f>
        <v>1134580.625</v>
      </c>
      <c r="H90" s="36"/>
      <c r="I90" s="36"/>
      <c r="J90" s="36">
        <f>I91-J91</f>
        <v>486806.25</v>
      </c>
      <c r="K90" s="36"/>
      <c r="L90" s="36"/>
      <c r="M90" s="36">
        <f>L91-M91</f>
        <v>490051.87500000006</v>
      </c>
      <c r="N90" s="36"/>
      <c r="O90" s="36"/>
      <c r="P90" s="36">
        <f>O91-P91</f>
        <v>462431.25</v>
      </c>
      <c r="Q90" s="36"/>
      <c r="R90" s="36"/>
      <c r="S90" s="36">
        <f>R91-S91</f>
        <v>467576.875</v>
      </c>
      <c r="T90" s="36"/>
      <c r="U90" s="36"/>
      <c r="V90" s="36">
        <f>U91-V91</f>
        <v>458470.625</v>
      </c>
      <c r="W90" s="36"/>
      <c r="X90" s="36"/>
      <c r="Y90" s="36">
        <f>X91-Y91</f>
        <v>443306.25</v>
      </c>
      <c r="Z90" s="36"/>
      <c r="AA90" s="36"/>
      <c r="AB90" s="36">
        <f>AA91-AB91</f>
        <v>453626.875</v>
      </c>
      <c r="AC90" s="36"/>
      <c r="AD90" s="36"/>
      <c r="AE90" s="36"/>
      <c r="AF90" s="36"/>
      <c r="AG90" s="36"/>
    </row>
    <row r="91" spans="1:33" s="25" customFormat="1" x14ac:dyDescent="0.25">
      <c r="F91" s="25">
        <f>SUM(F78:F88)</f>
        <v>2215008.125</v>
      </c>
      <c r="G91" s="25">
        <f>SUM(G78:G88)</f>
        <v>1080427.5</v>
      </c>
      <c r="I91" s="25">
        <f>SUM(I78:I88)</f>
        <v>931650</v>
      </c>
      <c r="J91" s="25">
        <f>SUM(J78:J88)</f>
        <v>444843.75</v>
      </c>
      <c r="L91" s="25">
        <f>SUM(L78:L88)</f>
        <v>962705</v>
      </c>
      <c r="M91" s="25">
        <f>SUM(M78:M88)</f>
        <v>472653.12499999994</v>
      </c>
      <c r="O91" s="25">
        <f>SUM(O78:O88)</f>
        <v>931650</v>
      </c>
      <c r="P91" s="25">
        <f>SUM(P78:P88)</f>
        <v>469218.75</v>
      </c>
      <c r="R91" s="25">
        <f>SUM(R78:R88)</f>
        <v>962705</v>
      </c>
      <c r="S91" s="25">
        <f>SUM(S78:S88)</f>
        <v>495128.125</v>
      </c>
      <c r="U91" s="25">
        <f>SUM(U78:U88)</f>
        <v>962705</v>
      </c>
      <c r="V91" s="25">
        <f>SUM(V78:V88)</f>
        <v>504234.375</v>
      </c>
      <c r="X91" s="25">
        <f>SUM(X78:X88)</f>
        <v>931650</v>
      </c>
      <c r="Y91" s="25">
        <f>SUM(Y78:Y88)</f>
        <v>488343.75</v>
      </c>
      <c r="AA91" s="25">
        <f>SUM(AA78:AA88)</f>
        <v>962705</v>
      </c>
      <c r="AB91" s="25">
        <f>SUM(AB78:AB88)</f>
        <v>509078.125</v>
      </c>
    </row>
    <row r="92" spans="1:33" x14ac:dyDescent="0.25">
      <c r="E92" s="21"/>
      <c r="H92" s="21"/>
      <c r="K92" s="21"/>
      <c r="N92" s="21"/>
      <c r="Q92" s="21"/>
      <c r="T92" s="21"/>
      <c r="W92" s="21"/>
      <c r="Z92" s="21"/>
    </row>
    <row r="93" spans="1:33" x14ac:dyDescent="0.25">
      <c r="A93" t="s">
        <v>33</v>
      </c>
      <c r="C93" s="36">
        <f>SUM(E93:AB93)</f>
        <v>20975548.125</v>
      </c>
      <c r="D93" s="36">
        <f>SUM(H93:AC93)</f>
        <v>15092620</v>
      </c>
      <c r="E93" s="21"/>
      <c r="G93" s="45">
        <f>G90+G73</f>
        <v>5882928.125</v>
      </c>
      <c r="H93" s="46"/>
      <c r="I93" s="47"/>
      <c r="J93" s="45">
        <f>J90+J73</f>
        <v>2263181.25</v>
      </c>
      <c r="K93" s="46"/>
      <c r="L93" s="47"/>
      <c r="M93" s="45">
        <f>M90+M73</f>
        <v>2273714.3750000005</v>
      </c>
      <c r="N93" s="46"/>
      <c r="O93" s="47"/>
      <c r="P93" s="45">
        <f>P90+P73</f>
        <v>2141306.25</v>
      </c>
      <c r="Q93" s="46"/>
      <c r="R93" s="47"/>
      <c r="S93" s="45">
        <f>S90+S73</f>
        <v>2161339.375</v>
      </c>
      <c r="T93" s="46"/>
      <c r="U93" s="47"/>
      <c r="V93" s="45">
        <f>V90+V73</f>
        <v>2115808.125</v>
      </c>
      <c r="W93" s="46"/>
      <c r="X93" s="47"/>
      <c r="Y93" s="45">
        <f>Y90+Y73</f>
        <v>2045681.25</v>
      </c>
      <c r="Z93" s="46"/>
      <c r="AA93" s="47"/>
      <c r="AB93" s="45">
        <f>AB90+AB73</f>
        <v>2091589.375</v>
      </c>
      <c r="AC93" s="47"/>
      <c r="AD93" s="47"/>
    </row>
    <row r="94" spans="1:33" x14ac:dyDescent="0.25">
      <c r="E94" s="21"/>
      <c r="H94" s="21"/>
      <c r="K94" s="21"/>
      <c r="N94" s="21"/>
      <c r="Q94" s="21"/>
      <c r="T94" s="21"/>
      <c r="W94" s="21"/>
      <c r="Z94" s="21"/>
    </row>
    <row r="95" spans="1:33" x14ac:dyDescent="0.25">
      <c r="E95" s="21"/>
      <c r="H95" s="21"/>
      <c r="K95" s="21"/>
      <c r="N95" s="21"/>
      <c r="Q95" s="21"/>
      <c r="T95" s="21"/>
      <c r="W95" s="21"/>
      <c r="Z95" s="21"/>
    </row>
    <row r="96" spans="1:33" x14ac:dyDescent="0.25">
      <c r="E96" s="21"/>
      <c r="H96" s="21"/>
      <c r="K96" s="21"/>
      <c r="N96" s="21"/>
      <c r="Q96" s="21"/>
      <c r="T96" s="21"/>
      <c r="W96" s="21"/>
      <c r="Z96" s="21"/>
    </row>
    <row r="97" spans="1:28" x14ac:dyDescent="0.25">
      <c r="E97" s="21"/>
      <c r="H97" s="21"/>
      <c r="K97" s="21"/>
      <c r="N97" s="21"/>
      <c r="Q97" s="21"/>
      <c r="T97" s="21"/>
      <c r="W97" s="21"/>
      <c r="Z97" s="21"/>
    </row>
    <row r="98" spans="1:28" x14ac:dyDescent="0.25">
      <c r="A98" t="s">
        <v>34</v>
      </c>
      <c r="C98" s="26">
        <f>C93+C55</f>
        <v>41946475.625</v>
      </c>
      <c r="D98" s="26">
        <f>D93+D55</f>
        <v>29940737.5</v>
      </c>
      <c r="E98" s="21"/>
      <c r="H98" s="21"/>
      <c r="K98" s="21"/>
      <c r="N98" s="21"/>
      <c r="Q98" s="21"/>
      <c r="T98" s="21"/>
      <c r="W98" s="21"/>
      <c r="Z98" s="21"/>
    </row>
    <row r="99" spans="1:28" x14ac:dyDescent="0.25">
      <c r="E99" s="21"/>
      <c r="H99" s="21"/>
      <c r="K99" s="21"/>
      <c r="N99" s="21"/>
      <c r="Q99" s="21"/>
      <c r="T99" s="21"/>
      <c r="W99" s="21"/>
      <c r="Z99" s="21"/>
    </row>
    <row r="100" spans="1:28" x14ac:dyDescent="0.25">
      <c r="E100" s="21"/>
      <c r="H100" s="21"/>
      <c r="K100" s="21"/>
      <c r="N100" s="21"/>
      <c r="Q100" s="21"/>
      <c r="T100" s="21"/>
      <c r="W100" s="21"/>
      <c r="Z100" s="21"/>
    </row>
    <row r="101" spans="1:28" x14ac:dyDescent="0.25">
      <c r="A101" t="s">
        <v>42</v>
      </c>
      <c r="E101" s="21"/>
      <c r="H101" s="21"/>
      <c r="K101" s="21"/>
      <c r="N101" s="21"/>
      <c r="Q101" s="21"/>
      <c r="T101" s="21"/>
      <c r="W101" s="21"/>
      <c r="Z101" s="21"/>
    </row>
    <row r="102" spans="1:28" x14ac:dyDescent="0.25">
      <c r="E102" s="21"/>
      <c r="H102" s="21"/>
      <c r="K102" s="21"/>
      <c r="N102" s="21"/>
      <c r="Q102" s="21"/>
      <c r="T102" s="21"/>
      <c r="W102" s="21"/>
      <c r="Z102" s="21"/>
    </row>
    <row r="103" spans="1:28" x14ac:dyDescent="0.25">
      <c r="A103" s="9">
        <v>37196</v>
      </c>
      <c r="B103" s="9">
        <v>37346</v>
      </c>
      <c r="C103" s="41">
        <v>5000</v>
      </c>
      <c r="D103" s="48">
        <v>0.12</v>
      </c>
      <c r="E103" s="21">
        <f>$C103*F$5</f>
        <v>155000</v>
      </c>
      <c r="F103">
        <f>IF(E103&gt;0,E103*D103)</f>
        <v>18600</v>
      </c>
      <c r="G103">
        <f>E103*(G$3)</f>
        <v>5812.5</v>
      </c>
      <c r="H103" s="21"/>
      <c r="K103" s="21"/>
      <c r="N103" s="21"/>
      <c r="Q103" s="21"/>
      <c r="T103" s="21"/>
      <c r="W103" s="21"/>
      <c r="Z103" s="21"/>
    </row>
    <row r="104" spans="1:28" x14ac:dyDescent="0.25">
      <c r="A104" s="5">
        <v>37165</v>
      </c>
      <c r="B104" s="5">
        <v>37346</v>
      </c>
      <c r="C104" s="37">
        <v>25000</v>
      </c>
      <c r="D104" s="48">
        <v>0.11749999999999999</v>
      </c>
      <c r="E104" s="21">
        <f>$C104*F$5</f>
        <v>775000</v>
      </c>
      <c r="F104">
        <f>IF(E104&gt;0,E104*D104)</f>
        <v>91062.5</v>
      </c>
      <c r="G104">
        <f>E104*(G$3)</f>
        <v>29062.5</v>
      </c>
      <c r="H104" s="21"/>
      <c r="K104" s="21"/>
      <c r="N104" s="21"/>
      <c r="Q104" s="21"/>
      <c r="T104" s="21"/>
      <c r="W104" s="21"/>
      <c r="Z104" s="21"/>
    </row>
    <row r="105" spans="1:28" x14ac:dyDescent="0.25">
      <c r="A105" s="5">
        <v>37196</v>
      </c>
      <c r="B105" s="5">
        <v>37346</v>
      </c>
      <c r="C105" s="37">
        <v>5000</v>
      </c>
      <c r="D105" s="48">
        <v>0.12</v>
      </c>
      <c r="E105" s="21">
        <f>$C105*F$5</f>
        <v>155000</v>
      </c>
      <c r="F105">
        <f>IF(E105&gt;0,E105*D105)</f>
        <v>18600</v>
      </c>
      <c r="G105">
        <f>E105*(G$3)</f>
        <v>5812.5</v>
      </c>
      <c r="H105" s="21"/>
      <c r="K105" s="21"/>
      <c r="N105" s="21"/>
      <c r="Q105" s="21"/>
      <c r="T105" s="21"/>
      <c r="W105" s="21"/>
      <c r="Z105" s="21"/>
    </row>
    <row r="106" spans="1:28" x14ac:dyDescent="0.25">
      <c r="E106" s="21"/>
      <c r="H106" s="21"/>
      <c r="K106" s="21"/>
      <c r="N106" s="21"/>
      <c r="Q106" s="21"/>
      <c r="T106" s="21"/>
      <c r="W106" s="21"/>
      <c r="Z106" s="21"/>
    </row>
    <row r="107" spans="1:28" x14ac:dyDescent="0.25">
      <c r="E107" s="21"/>
      <c r="H107" s="21"/>
      <c r="K107" s="21"/>
      <c r="N107" s="21"/>
      <c r="Q107" s="21"/>
      <c r="T107" s="21"/>
      <c r="W107" s="21"/>
      <c r="Z107" s="21"/>
    </row>
    <row r="108" spans="1:28" x14ac:dyDescent="0.25">
      <c r="E108" s="21"/>
      <c r="F108">
        <f t="shared" ref="F108:AB108" si="41">SUM(F96:F107)</f>
        <v>128262.5</v>
      </c>
      <c r="G108">
        <f t="shared" si="41"/>
        <v>40687.5</v>
      </c>
      <c r="H108">
        <f t="shared" si="41"/>
        <v>0</v>
      </c>
      <c r="I108">
        <f t="shared" si="41"/>
        <v>0</v>
      </c>
      <c r="J108">
        <f t="shared" si="41"/>
        <v>0</v>
      </c>
      <c r="K108">
        <f t="shared" si="41"/>
        <v>0</v>
      </c>
      <c r="L108">
        <f t="shared" si="41"/>
        <v>0</v>
      </c>
      <c r="M108">
        <f t="shared" si="41"/>
        <v>0</v>
      </c>
      <c r="N108">
        <f t="shared" si="41"/>
        <v>0</v>
      </c>
      <c r="O108">
        <f t="shared" si="41"/>
        <v>0</v>
      </c>
      <c r="P108">
        <f t="shared" si="41"/>
        <v>0</v>
      </c>
      <c r="Q108">
        <f t="shared" si="41"/>
        <v>0</v>
      </c>
      <c r="R108">
        <f t="shared" si="41"/>
        <v>0</v>
      </c>
      <c r="S108">
        <f t="shared" si="41"/>
        <v>0</v>
      </c>
      <c r="T108">
        <f t="shared" si="41"/>
        <v>0</v>
      </c>
      <c r="U108">
        <f t="shared" si="41"/>
        <v>0</v>
      </c>
      <c r="V108">
        <f t="shared" si="41"/>
        <v>0</v>
      </c>
      <c r="W108">
        <f t="shared" si="41"/>
        <v>0</v>
      </c>
      <c r="X108">
        <f t="shared" si="41"/>
        <v>0</v>
      </c>
      <c r="Y108">
        <f t="shared" si="41"/>
        <v>0</v>
      </c>
      <c r="Z108">
        <f t="shared" si="41"/>
        <v>0</v>
      </c>
      <c r="AA108">
        <f t="shared" si="41"/>
        <v>0</v>
      </c>
      <c r="AB108">
        <f t="shared" si="41"/>
        <v>0</v>
      </c>
    </row>
    <row r="109" spans="1:28" x14ac:dyDescent="0.25">
      <c r="A109" t="s">
        <v>43</v>
      </c>
      <c r="C109" s="25">
        <f>SUM(F109:AB109)</f>
        <v>87575</v>
      </c>
      <c r="D109" s="29"/>
      <c r="E109" s="21"/>
      <c r="G109" s="36">
        <f>F108-G108</f>
        <v>87575</v>
      </c>
    </row>
    <row r="110" spans="1:28" x14ac:dyDescent="0.25">
      <c r="E110" s="21"/>
    </row>
    <row r="111" spans="1:28" x14ac:dyDescent="0.25">
      <c r="E111" s="21"/>
      <c r="H111" s="21"/>
      <c r="K111" s="21"/>
      <c r="N111" s="21"/>
      <c r="Q111" s="21"/>
      <c r="T111" s="21"/>
      <c r="W111" s="21"/>
      <c r="Z111" s="21"/>
    </row>
    <row r="112" spans="1:28" x14ac:dyDescent="0.25">
      <c r="E112" s="21"/>
      <c r="H112" s="21"/>
      <c r="K112" s="21"/>
      <c r="N112" s="21"/>
      <c r="Q112" s="21"/>
      <c r="T112" s="21"/>
      <c r="W112" s="21"/>
      <c r="Z112" s="21"/>
    </row>
    <row r="113" spans="1:28" x14ac:dyDescent="0.25">
      <c r="A113" s="9">
        <v>37347</v>
      </c>
      <c r="B113" s="9">
        <v>37560</v>
      </c>
      <c r="C113" s="16">
        <v>5000</v>
      </c>
      <c r="D113" s="18">
        <v>0.12</v>
      </c>
      <c r="E113" s="21">
        <f>$C113*F$5</f>
        <v>155000</v>
      </c>
      <c r="F113">
        <f>IF(E113&gt;0,E113*D113)</f>
        <v>18600</v>
      </c>
      <c r="G113">
        <f>E113*(G$3)</f>
        <v>5812.5</v>
      </c>
      <c r="H113" s="21">
        <f>$C113*I$5</f>
        <v>150000</v>
      </c>
      <c r="I113">
        <f>IF(H113&gt;0,H113*$D113)</f>
        <v>18000</v>
      </c>
      <c r="J113">
        <f>H113*(J$3)</f>
        <v>4125</v>
      </c>
      <c r="K113" s="21">
        <f>$C113*L$5</f>
        <v>155000</v>
      </c>
      <c r="L113">
        <f>IF(K113&gt;0,K113*$D113)</f>
        <v>18600</v>
      </c>
      <c r="M113">
        <f>K113*(M$3)</f>
        <v>4262.5</v>
      </c>
      <c r="N113" s="21">
        <f>$C113*O$5</f>
        <v>150000</v>
      </c>
      <c r="O113">
        <f>IF(N113&gt;0,N113*$D113)</f>
        <v>18000</v>
      </c>
      <c r="P113">
        <f>N113*(P$3)</f>
        <v>4125</v>
      </c>
      <c r="Q113" s="21">
        <f>$C113*R$5</f>
        <v>155000</v>
      </c>
      <c r="R113">
        <f>IF(Q113&gt;0,Q113*$D113)</f>
        <v>18600</v>
      </c>
      <c r="S113">
        <f>Q113*(S$3)</f>
        <v>4262.5</v>
      </c>
      <c r="T113" s="21">
        <f>$C113*U$5</f>
        <v>155000</v>
      </c>
      <c r="U113">
        <f>IF(T113&gt;0,T113*$D113)</f>
        <v>18600</v>
      </c>
      <c r="V113">
        <f>T113*(V$3)</f>
        <v>4262.5</v>
      </c>
      <c r="W113" s="21">
        <f>$C113*X$5</f>
        <v>150000</v>
      </c>
      <c r="X113">
        <f>IF(W113&gt;0,W113*$D113)</f>
        <v>18000</v>
      </c>
      <c r="Y113">
        <f>W113*(Y$3)</f>
        <v>4125</v>
      </c>
      <c r="Z113" s="21">
        <f>$C113*AA$5</f>
        <v>155000</v>
      </c>
      <c r="AA113">
        <f>IF(Z113&gt;0,Z113*$D113)</f>
        <v>18600</v>
      </c>
      <c r="AB113">
        <f>Z113*(AB$3)</f>
        <v>4262.5</v>
      </c>
    </row>
    <row r="114" spans="1:28" x14ac:dyDescent="0.25">
      <c r="A114" s="9">
        <v>37196</v>
      </c>
      <c r="B114" s="9">
        <v>37346</v>
      </c>
      <c r="C114" s="16">
        <v>10000</v>
      </c>
      <c r="D114" s="18">
        <v>0.11749999999999999</v>
      </c>
      <c r="E114" s="21">
        <f>$C114*F$5</f>
        <v>310000</v>
      </c>
      <c r="F114">
        <f>IF(E114&gt;0,E114*D114)</f>
        <v>36425</v>
      </c>
      <c r="H114" s="21"/>
      <c r="K114" s="21"/>
      <c r="N114" s="21"/>
      <c r="Q114" s="21"/>
      <c r="T114" s="21"/>
      <c r="W114" s="21"/>
      <c r="Z114" s="21"/>
    </row>
    <row r="115" spans="1:28" x14ac:dyDescent="0.25">
      <c r="E115" s="21"/>
      <c r="H115" s="21"/>
      <c r="K115" s="21"/>
      <c r="N115" s="21"/>
      <c r="Q115" s="21"/>
      <c r="T115" s="21"/>
      <c r="W115" s="21"/>
      <c r="Z115" s="21"/>
    </row>
    <row r="116" spans="1:28" x14ac:dyDescent="0.25">
      <c r="E116" s="21"/>
      <c r="H116" s="21"/>
      <c r="K116" s="21"/>
      <c r="N116" s="21"/>
      <c r="Q116" s="21"/>
      <c r="T116" s="21"/>
      <c r="W116" s="21"/>
      <c r="Z116" s="21"/>
    </row>
    <row r="117" spans="1:28" x14ac:dyDescent="0.25">
      <c r="E117" s="21"/>
      <c r="F117">
        <f>SUM(F113:F116)</f>
        <v>55025</v>
      </c>
      <c r="G117">
        <f t="shared" ref="G117:AB117" si="42">SUM(G113:G116)</f>
        <v>5812.5</v>
      </c>
      <c r="H117">
        <f t="shared" si="42"/>
        <v>150000</v>
      </c>
      <c r="I117">
        <f t="shared" si="42"/>
        <v>18000</v>
      </c>
      <c r="J117">
        <f t="shared" si="42"/>
        <v>4125</v>
      </c>
      <c r="K117">
        <f t="shared" si="42"/>
        <v>155000</v>
      </c>
      <c r="L117">
        <f t="shared" si="42"/>
        <v>18600</v>
      </c>
      <c r="M117">
        <f t="shared" si="42"/>
        <v>4262.5</v>
      </c>
      <c r="N117">
        <f t="shared" si="42"/>
        <v>150000</v>
      </c>
      <c r="O117">
        <f t="shared" si="42"/>
        <v>18000</v>
      </c>
      <c r="P117">
        <f t="shared" si="42"/>
        <v>4125</v>
      </c>
      <c r="Q117">
        <f t="shared" si="42"/>
        <v>155000</v>
      </c>
      <c r="R117">
        <f t="shared" si="42"/>
        <v>18600</v>
      </c>
      <c r="S117">
        <f t="shared" si="42"/>
        <v>4262.5</v>
      </c>
      <c r="T117">
        <f t="shared" si="42"/>
        <v>155000</v>
      </c>
      <c r="U117">
        <f t="shared" si="42"/>
        <v>18600</v>
      </c>
      <c r="V117">
        <f t="shared" si="42"/>
        <v>4262.5</v>
      </c>
      <c r="W117">
        <f t="shared" si="42"/>
        <v>150000</v>
      </c>
      <c r="X117">
        <f t="shared" si="42"/>
        <v>18000</v>
      </c>
      <c r="Y117">
        <f t="shared" si="42"/>
        <v>4125</v>
      </c>
      <c r="Z117">
        <f t="shared" si="42"/>
        <v>155000</v>
      </c>
      <c r="AA117">
        <f t="shared" si="42"/>
        <v>18600</v>
      </c>
      <c r="AB117">
        <f t="shared" si="42"/>
        <v>4262.5</v>
      </c>
    </row>
    <row r="118" spans="1:28" s="25" customFormat="1" x14ac:dyDescent="0.25">
      <c r="A118" s="25" t="s">
        <v>44</v>
      </c>
      <c r="C118" s="25">
        <f>SUM(F118:AB118)</f>
        <v>148187.5</v>
      </c>
      <c r="D118" s="25">
        <f>SUM(G118:AC118)</f>
        <v>148187.5</v>
      </c>
      <c r="E118" s="28"/>
      <c r="G118" s="36">
        <f>F117-G117</f>
        <v>49212.5</v>
      </c>
      <c r="H118" s="28"/>
      <c r="J118" s="36">
        <f>I117-J117</f>
        <v>13875</v>
      </c>
      <c r="K118" s="36"/>
      <c r="L118" s="36"/>
      <c r="M118" s="36">
        <f>L117-M117</f>
        <v>14337.5</v>
      </c>
      <c r="N118" s="36"/>
      <c r="O118" s="36"/>
      <c r="P118" s="36">
        <f>O117-P117</f>
        <v>13875</v>
      </c>
      <c r="Q118" s="36"/>
      <c r="R118" s="36"/>
      <c r="S118" s="36">
        <f>R117-S117</f>
        <v>14337.5</v>
      </c>
      <c r="T118" s="36"/>
      <c r="U118" s="36"/>
      <c r="V118" s="36">
        <f>U117-V117</f>
        <v>14337.5</v>
      </c>
      <c r="W118" s="36"/>
      <c r="X118" s="36"/>
      <c r="Y118" s="36">
        <f>X117-Y117</f>
        <v>13875</v>
      </c>
      <c r="Z118" s="36"/>
      <c r="AA118" s="36"/>
      <c r="AB118" s="36">
        <f>AA117-AB117</f>
        <v>14337.5</v>
      </c>
    </row>
    <row r="119" spans="1:28" x14ac:dyDescent="0.25">
      <c r="E119" s="21"/>
      <c r="H119" s="21"/>
      <c r="K119" s="21"/>
      <c r="N119" s="21"/>
      <c r="Q119" s="21"/>
      <c r="T119" s="21"/>
      <c r="W119" s="21"/>
      <c r="Z119" s="21"/>
    </row>
    <row r="120" spans="1:28" x14ac:dyDescent="0.25">
      <c r="A120" t="s">
        <v>36</v>
      </c>
      <c r="C120" s="26">
        <f>C118+C109</f>
        <v>235762.5</v>
      </c>
      <c r="D120" s="29">
        <f>D118+D109</f>
        <v>148187.5</v>
      </c>
      <c r="E120" s="21"/>
      <c r="H120" s="21"/>
      <c r="K120" s="21"/>
      <c r="N120" s="21"/>
      <c r="Q120" s="21"/>
      <c r="T120" s="21"/>
      <c r="W120" s="21"/>
      <c r="Z120" s="21"/>
    </row>
    <row r="121" spans="1:28" x14ac:dyDescent="0.25">
      <c r="E121" s="21"/>
      <c r="H121" s="21"/>
      <c r="K121" s="21"/>
      <c r="N121" s="21"/>
      <c r="Q121" s="21"/>
      <c r="T121" s="21"/>
      <c r="W121" s="21"/>
      <c r="Z121" s="21"/>
    </row>
    <row r="122" spans="1:28" x14ac:dyDescent="0.25">
      <c r="E122" s="21"/>
      <c r="H122" s="21"/>
      <c r="K122" s="21"/>
      <c r="N122" s="21"/>
      <c r="Q122" s="21"/>
      <c r="T122" s="21"/>
      <c r="W122" s="21"/>
      <c r="Z122" s="21"/>
    </row>
    <row r="123" spans="1:28" x14ac:dyDescent="0.25">
      <c r="A123" s="47" t="s">
        <v>37</v>
      </c>
      <c r="B123" s="47"/>
      <c r="C123" s="45">
        <f>C98+C120</f>
        <v>42182238.125</v>
      </c>
      <c r="D123" s="45">
        <f>D98+D120</f>
        <v>30088925</v>
      </c>
      <c r="E123" s="21"/>
      <c r="H123" s="21"/>
      <c r="K123" s="21"/>
      <c r="N123" s="21"/>
      <c r="Q123" s="21"/>
      <c r="T123" s="21"/>
      <c r="W123" s="21"/>
      <c r="Z123" s="21"/>
    </row>
    <row r="124" spans="1:28" x14ac:dyDescent="0.25">
      <c r="A124" s="47"/>
      <c r="B124" s="47"/>
      <c r="C124" s="47"/>
      <c r="D124" s="49"/>
      <c r="E124" s="21"/>
      <c r="H124" s="21"/>
      <c r="K124" s="21"/>
      <c r="N124" s="21"/>
      <c r="Q124" s="21"/>
      <c r="T124" s="21"/>
      <c r="W124" s="21"/>
      <c r="Z124" s="21"/>
    </row>
    <row r="125" spans="1:28" x14ac:dyDescent="0.25">
      <c r="A125" s="47"/>
      <c r="B125" s="47"/>
      <c r="C125" s="47"/>
      <c r="D125" s="49"/>
      <c r="E125" s="21"/>
      <c r="H125" s="21"/>
      <c r="K125" s="21"/>
      <c r="N125" s="21"/>
      <c r="Q125" s="21"/>
      <c r="T125" s="21"/>
      <c r="W125" s="21"/>
      <c r="Z125" s="21"/>
    </row>
    <row r="126" spans="1:28" x14ac:dyDescent="0.25">
      <c r="A126" s="47" t="s">
        <v>47</v>
      </c>
      <c r="B126" s="47"/>
      <c r="C126" s="47"/>
      <c r="D126" s="49"/>
      <c r="E126" s="21"/>
      <c r="H126" s="21"/>
      <c r="K126" s="21"/>
      <c r="N126" s="21"/>
      <c r="Q126" s="21"/>
      <c r="T126" s="21"/>
      <c r="W126" s="21"/>
      <c r="Z126" s="21"/>
    </row>
    <row r="127" spans="1:28" x14ac:dyDescent="0.25">
      <c r="A127" s="47"/>
      <c r="B127" s="47"/>
      <c r="C127" s="47"/>
      <c r="D127" s="49"/>
      <c r="E127" s="21"/>
      <c r="H127" s="21"/>
      <c r="K127" s="21"/>
      <c r="N127" s="21"/>
      <c r="Q127" s="21"/>
      <c r="T127" s="21"/>
      <c r="W127" s="21"/>
      <c r="Z127" s="21"/>
    </row>
    <row r="128" spans="1:28" x14ac:dyDescent="0.25">
      <c r="A128" s="47"/>
      <c r="B128" s="47"/>
      <c r="C128" s="36">
        <v>42182238.125</v>
      </c>
      <c r="D128" s="36">
        <v>30088925</v>
      </c>
      <c r="E128" s="21"/>
      <c r="H128" s="21"/>
      <c r="K128" s="21"/>
      <c r="N128" s="21"/>
      <c r="Q128" s="21"/>
      <c r="T128" s="21"/>
      <c r="W128" s="21"/>
      <c r="Z128" s="21"/>
    </row>
    <row r="134" spans="5:26" x14ac:dyDescent="0.25">
      <c r="E134" s="21"/>
      <c r="H134" s="21"/>
      <c r="K134" s="21"/>
      <c r="N134" s="21"/>
      <c r="Q134" s="21"/>
      <c r="T134" s="21"/>
      <c r="W134" s="21"/>
      <c r="Z134" s="21"/>
    </row>
    <row r="135" spans="5:26" x14ac:dyDescent="0.25">
      <c r="E135" s="21"/>
      <c r="H135" s="21"/>
      <c r="K135" s="21"/>
      <c r="N135" s="21"/>
      <c r="Q135" s="21"/>
      <c r="T135" s="21"/>
      <c r="W135" s="21"/>
      <c r="Z135" s="21"/>
    </row>
    <row r="136" spans="5:26" x14ac:dyDescent="0.25">
      <c r="E136" s="21"/>
      <c r="H136" s="21"/>
      <c r="K136" s="21"/>
      <c r="N136" s="21"/>
      <c r="Q136" s="21"/>
      <c r="T136" s="21"/>
      <c r="W136" s="21"/>
      <c r="Z136" s="21"/>
    </row>
    <row r="137" spans="5:26" x14ac:dyDescent="0.25">
      <c r="E137" s="21"/>
      <c r="H137" s="21"/>
      <c r="K137" s="21"/>
      <c r="N137" s="21"/>
      <c r="Q137" s="21"/>
      <c r="T137" s="21"/>
      <c r="W137" s="21"/>
      <c r="Z137" s="21"/>
    </row>
    <row r="138" spans="5:26" x14ac:dyDescent="0.25">
      <c r="E138" s="21"/>
      <c r="H138" s="21"/>
      <c r="K138" s="21"/>
      <c r="N138" s="21"/>
      <c r="Q138" s="21"/>
      <c r="T138" s="21"/>
      <c r="W138" s="21"/>
      <c r="Z138" s="21"/>
    </row>
    <row r="139" spans="5:26" x14ac:dyDescent="0.25">
      <c r="E139" s="21"/>
      <c r="H139" s="21"/>
      <c r="K139" s="21"/>
      <c r="N139" s="21"/>
      <c r="Q139" s="21"/>
      <c r="T139" s="21"/>
      <c r="W139" s="21"/>
      <c r="Z139" s="21"/>
    </row>
    <row r="140" spans="5:26" x14ac:dyDescent="0.25">
      <c r="E140" s="21"/>
      <c r="H140" s="21"/>
      <c r="K140" s="21"/>
      <c r="N140" s="21"/>
      <c r="Q140" s="21"/>
      <c r="T140" s="21"/>
      <c r="W140" s="21"/>
      <c r="Z140" s="21"/>
    </row>
    <row r="141" spans="5:26" x14ac:dyDescent="0.25">
      <c r="E141" s="21"/>
      <c r="H141" s="21"/>
      <c r="K141" s="21"/>
      <c r="N141" s="21"/>
      <c r="Q141" s="21"/>
      <c r="T141" s="21"/>
      <c r="W141" s="21"/>
      <c r="Z141" s="21"/>
    </row>
    <row r="142" spans="5:26" x14ac:dyDescent="0.25">
      <c r="E142" s="21"/>
      <c r="H142" s="21"/>
      <c r="K142" s="21"/>
      <c r="N142" s="21"/>
      <c r="Q142" s="21"/>
      <c r="T142" s="21"/>
      <c r="W142" s="21"/>
      <c r="Z142" s="21"/>
    </row>
    <row r="143" spans="5:26" x14ac:dyDescent="0.25">
      <c r="E143" s="21"/>
      <c r="H143" s="21"/>
      <c r="K143" s="21"/>
      <c r="N143" s="21"/>
      <c r="Q143" s="21"/>
      <c r="T143" s="21"/>
      <c r="W143" s="21"/>
      <c r="Z143" s="21"/>
    </row>
    <row r="144" spans="5:26" x14ac:dyDescent="0.25">
      <c r="E144" s="21"/>
      <c r="H144" s="21"/>
      <c r="K144" s="21"/>
      <c r="N144" s="21"/>
      <c r="Q144" s="21"/>
      <c r="T144" s="21"/>
      <c r="W144" s="21"/>
      <c r="Z144" s="21"/>
    </row>
    <row r="145" spans="5:26" x14ac:dyDescent="0.25">
      <c r="E145" s="21"/>
      <c r="H145" s="21"/>
      <c r="K145" s="21"/>
      <c r="N145" s="21"/>
      <c r="Q145" s="21"/>
      <c r="T145" s="21"/>
      <c r="W145" s="21"/>
      <c r="Z145" s="21"/>
    </row>
    <row r="146" spans="5:26" x14ac:dyDescent="0.25">
      <c r="E146" s="21"/>
      <c r="H146" s="21"/>
      <c r="K146" s="21"/>
      <c r="N146" s="21"/>
      <c r="Q146" s="21"/>
      <c r="T146" s="21"/>
      <c r="W146" s="21"/>
      <c r="Z146" s="21"/>
    </row>
    <row r="147" spans="5:26" x14ac:dyDescent="0.25">
      <c r="E147" s="21"/>
      <c r="H147" s="21"/>
      <c r="K147" s="21"/>
      <c r="N147" s="21"/>
      <c r="Q147" s="21"/>
      <c r="T147" s="21"/>
      <c r="W147" s="21"/>
      <c r="Z147" s="21"/>
    </row>
    <row r="148" spans="5:26" x14ac:dyDescent="0.25">
      <c r="E148" s="21"/>
      <c r="H148" s="21"/>
      <c r="K148" s="21"/>
      <c r="N148" s="21"/>
      <c r="Q148" s="21"/>
      <c r="T148" s="21"/>
      <c r="W148" s="21"/>
      <c r="Z148" s="21"/>
    </row>
    <row r="149" spans="5:26" x14ac:dyDescent="0.25">
      <c r="E149" s="21"/>
      <c r="H149" s="21"/>
      <c r="K149" s="21"/>
      <c r="N149" s="21"/>
      <c r="Q149" s="21"/>
      <c r="T149" s="21"/>
      <c r="W149" s="21"/>
      <c r="Z149" s="21"/>
    </row>
    <row r="150" spans="5:26" x14ac:dyDescent="0.25">
      <c r="E150" s="21"/>
      <c r="H150" s="21"/>
      <c r="K150" s="21"/>
      <c r="N150" s="21"/>
      <c r="Q150" s="21"/>
      <c r="T150" s="21"/>
      <c r="W150" s="21"/>
      <c r="Z150" s="21"/>
    </row>
    <row r="151" spans="5:26" x14ac:dyDescent="0.25">
      <c r="E151" s="21"/>
      <c r="H151" s="21"/>
      <c r="K151" s="21"/>
      <c r="N151" s="21"/>
      <c r="Q151" s="21"/>
      <c r="T151" s="21"/>
      <c r="W151" s="21"/>
      <c r="Z151" s="21"/>
    </row>
    <row r="152" spans="5:26" x14ac:dyDescent="0.25">
      <c r="E152" s="21"/>
      <c r="H152" s="21"/>
      <c r="K152" s="21"/>
      <c r="N152" s="21"/>
      <c r="Q152" s="21"/>
      <c r="T152" s="21"/>
      <c r="W152" s="21"/>
      <c r="Z152" s="21"/>
    </row>
    <row r="153" spans="5:26" x14ac:dyDescent="0.25">
      <c r="E153" s="21"/>
      <c r="H153" s="21"/>
      <c r="K153" s="21"/>
      <c r="N153" s="21"/>
      <c r="Q153" s="21"/>
      <c r="T153" s="21"/>
      <c r="W153" s="21"/>
      <c r="Z153" s="21"/>
    </row>
    <row r="154" spans="5:26" x14ac:dyDescent="0.25">
      <c r="E154" s="21"/>
      <c r="H154" s="21"/>
      <c r="K154" s="21"/>
      <c r="N154" s="21"/>
      <c r="Q154" s="21"/>
      <c r="T154" s="21"/>
      <c r="W154" s="21"/>
      <c r="Z154" s="21"/>
    </row>
    <row r="155" spans="5:26" x14ac:dyDescent="0.25">
      <c r="E155" s="21"/>
      <c r="H155" s="21"/>
      <c r="K155" s="21"/>
      <c r="N155" s="21"/>
      <c r="Q155" s="21"/>
      <c r="T155" s="21"/>
      <c r="W155" s="21"/>
      <c r="Z155" s="21"/>
    </row>
    <row r="156" spans="5:26" x14ac:dyDescent="0.25">
      <c r="E156" s="21"/>
      <c r="H156" s="21"/>
      <c r="K156" s="21"/>
      <c r="N156" s="21"/>
      <c r="Q156" s="21"/>
      <c r="T156" s="21"/>
      <c r="W156" s="21"/>
      <c r="Z156" s="21"/>
    </row>
    <row r="157" spans="5:26" x14ac:dyDescent="0.25">
      <c r="E157" s="21"/>
      <c r="H157" s="21"/>
      <c r="K157" s="21"/>
      <c r="N157" s="21"/>
      <c r="Q157" s="21"/>
      <c r="T157" s="21"/>
      <c r="W157" s="21"/>
      <c r="Z157" s="21"/>
    </row>
    <row r="158" spans="5:26" x14ac:dyDescent="0.25">
      <c r="E158" s="21"/>
      <c r="H158" s="21"/>
      <c r="K158" s="21"/>
      <c r="N158" s="21"/>
      <c r="Q158" s="21"/>
      <c r="T158" s="21"/>
      <c r="W158" s="21"/>
      <c r="Z158" s="21"/>
    </row>
    <row r="159" spans="5:26" x14ac:dyDescent="0.25">
      <c r="E159" s="21"/>
      <c r="H159" s="21"/>
      <c r="K159" s="21"/>
      <c r="N159" s="21"/>
      <c r="Q159" s="21"/>
      <c r="T159" s="21"/>
      <c r="W159" s="21"/>
      <c r="Z159" s="21"/>
    </row>
    <row r="160" spans="5:26" x14ac:dyDescent="0.25">
      <c r="E160" s="21"/>
      <c r="H160" s="21"/>
      <c r="K160" s="21"/>
      <c r="N160" s="21"/>
      <c r="Q160" s="21"/>
      <c r="T160" s="21"/>
      <c r="W160" s="21"/>
      <c r="Z160" s="21"/>
    </row>
    <row r="161" spans="5:26" x14ac:dyDescent="0.25">
      <c r="E161" s="21"/>
      <c r="H161" s="21"/>
      <c r="K161" s="21"/>
      <c r="N161" s="21"/>
      <c r="Q161" s="21"/>
      <c r="T161" s="21"/>
      <c r="W161" s="21"/>
      <c r="Z161" s="21"/>
    </row>
    <row r="162" spans="5:26" x14ac:dyDescent="0.25">
      <c r="E162" s="21"/>
      <c r="H162" s="21"/>
      <c r="K162" s="21"/>
      <c r="N162" s="21"/>
      <c r="Q162" s="21"/>
      <c r="T162" s="21"/>
      <c r="W162" s="21"/>
      <c r="Z162" s="21"/>
    </row>
    <row r="163" spans="5:26" x14ac:dyDescent="0.25">
      <c r="E163" s="21"/>
      <c r="H163" s="21"/>
      <c r="K163" s="21"/>
      <c r="N163" s="21"/>
      <c r="Q163" s="21"/>
      <c r="T163" s="21"/>
      <c r="W163" s="21"/>
      <c r="Z163" s="21"/>
    </row>
    <row r="164" spans="5:26" x14ac:dyDescent="0.25">
      <c r="E164" s="21"/>
      <c r="H164" s="21"/>
      <c r="K164" s="21"/>
      <c r="N164" s="21"/>
      <c r="Q164" s="21"/>
      <c r="T164" s="21"/>
      <c r="W164" s="21"/>
      <c r="Z164" s="21"/>
    </row>
    <row r="165" spans="5:26" x14ac:dyDescent="0.25">
      <c r="E165" s="21"/>
      <c r="H165" s="21"/>
      <c r="K165" s="21"/>
      <c r="N165" s="21"/>
      <c r="Q165" s="21"/>
      <c r="T165" s="21"/>
      <c r="W165" s="21"/>
      <c r="Z165" s="21"/>
    </row>
    <row r="166" spans="5:26" x14ac:dyDescent="0.25">
      <c r="E166" s="21"/>
      <c r="H166" s="21"/>
      <c r="K166" s="21"/>
      <c r="N166" s="21"/>
      <c r="Q166" s="21"/>
      <c r="T166" s="21"/>
      <c r="W166" s="21"/>
      <c r="Z166" s="21"/>
    </row>
    <row r="167" spans="5:26" x14ac:dyDescent="0.25">
      <c r="E167" s="21"/>
      <c r="H167" s="21"/>
      <c r="K167" s="21"/>
      <c r="N167" s="21"/>
      <c r="Q167" s="21"/>
      <c r="T167" s="21"/>
      <c r="W167" s="21"/>
      <c r="Z167" s="21"/>
    </row>
    <row r="168" spans="5:26" x14ac:dyDescent="0.25">
      <c r="E168" s="21"/>
      <c r="H168" s="21"/>
      <c r="K168" s="21"/>
      <c r="N168" s="21"/>
      <c r="Q168" s="21"/>
      <c r="T168" s="21"/>
      <c r="W168" s="21"/>
      <c r="Z168" s="21"/>
    </row>
    <row r="169" spans="5:26" x14ac:dyDescent="0.25">
      <c r="E169" s="21"/>
      <c r="H169" s="21"/>
      <c r="K169" s="21"/>
      <c r="N169" s="21"/>
      <c r="Q169" s="21"/>
      <c r="T169" s="21"/>
      <c r="W169" s="21"/>
      <c r="Z169" s="21"/>
    </row>
    <row r="170" spans="5:26" x14ac:dyDescent="0.25">
      <c r="E170" s="21"/>
      <c r="H170" s="21"/>
      <c r="K170" s="21"/>
      <c r="N170" s="21"/>
      <c r="Q170" s="21"/>
      <c r="T170" s="21"/>
      <c r="W170" s="21"/>
      <c r="Z170" s="21"/>
    </row>
    <row r="171" spans="5:26" x14ac:dyDescent="0.25">
      <c r="E171" s="21"/>
      <c r="H171" s="21"/>
      <c r="K171" s="21"/>
      <c r="N171" s="21"/>
      <c r="Q171" s="21"/>
      <c r="T171" s="21"/>
      <c r="W171" s="21"/>
      <c r="Z171" s="21"/>
    </row>
    <row r="172" spans="5:26" x14ac:dyDescent="0.25">
      <c r="E172" s="21"/>
      <c r="H172" s="21"/>
      <c r="K172" s="21"/>
      <c r="N172" s="21"/>
      <c r="Q172" s="21"/>
      <c r="T172" s="21"/>
      <c r="W172" s="21"/>
      <c r="Z172" s="21"/>
    </row>
    <row r="173" spans="5:26" x14ac:dyDescent="0.25">
      <c r="E173" s="21"/>
      <c r="H173" s="21"/>
      <c r="K173" s="21"/>
      <c r="N173" s="21"/>
      <c r="Q173" s="21"/>
      <c r="T173" s="21"/>
      <c r="W173" s="21"/>
      <c r="Z173" s="21"/>
    </row>
    <row r="174" spans="5:26" x14ac:dyDescent="0.25">
      <c r="E174" s="21"/>
      <c r="H174" s="21"/>
      <c r="K174" s="21"/>
      <c r="N174" s="21"/>
      <c r="Q174" s="21"/>
      <c r="T174" s="21"/>
      <c r="W174" s="21"/>
      <c r="Z174" s="21"/>
    </row>
    <row r="175" spans="5:26" x14ac:dyDescent="0.25">
      <c r="E175" s="21"/>
      <c r="H175" s="21"/>
      <c r="K175" s="21"/>
      <c r="N175" s="21"/>
      <c r="Q175" s="21"/>
      <c r="T175" s="21"/>
      <c r="W175" s="21"/>
      <c r="Z175" s="21"/>
    </row>
    <row r="176" spans="5:26" x14ac:dyDescent="0.25">
      <c r="E176" s="21"/>
      <c r="H176" s="21"/>
      <c r="K176" s="21"/>
      <c r="N176" s="21"/>
      <c r="Q176" s="21"/>
      <c r="T176" s="21"/>
      <c r="W176" s="21"/>
      <c r="Z176" s="21"/>
    </row>
    <row r="177" spans="5:26" x14ac:dyDescent="0.25">
      <c r="E177" s="21"/>
      <c r="H177" s="21"/>
      <c r="K177" s="21"/>
      <c r="N177" s="21"/>
      <c r="Q177" s="21"/>
      <c r="T177" s="21"/>
      <c r="W177" s="21"/>
      <c r="Z177" s="21"/>
    </row>
    <row r="178" spans="5:26" x14ac:dyDescent="0.25">
      <c r="E178" s="21"/>
      <c r="H178" s="21"/>
      <c r="K178" s="21"/>
      <c r="N178" s="21"/>
      <c r="Q178" s="21"/>
      <c r="T178" s="21"/>
      <c r="W178" s="21"/>
      <c r="Z178" s="21"/>
    </row>
    <row r="179" spans="5:26" x14ac:dyDescent="0.25">
      <c r="E179" s="21"/>
      <c r="H179" s="21"/>
      <c r="K179" s="21"/>
      <c r="N179" s="21"/>
      <c r="Q179" s="21"/>
      <c r="T179" s="21"/>
      <c r="W179" s="21"/>
      <c r="Z179" s="21"/>
    </row>
    <row r="180" spans="5:26" x14ac:dyDescent="0.25">
      <c r="E180" s="21"/>
      <c r="H180" s="21"/>
      <c r="K180" s="21"/>
      <c r="N180" s="21"/>
      <c r="Q180" s="21"/>
      <c r="T180" s="21"/>
      <c r="W180" s="21"/>
      <c r="Z180" s="21"/>
    </row>
    <row r="181" spans="5:26" x14ac:dyDescent="0.25">
      <c r="E181" s="21"/>
      <c r="H181" s="21"/>
      <c r="K181" s="21"/>
      <c r="N181" s="21"/>
      <c r="Q181" s="21"/>
      <c r="T181" s="21"/>
      <c r="W181" s="21"/>
      <c r="Z181" s="21"/>
    </row>
    <row r="182" spans="5:26" x14ac:dyDescent="0.25">
      <c r="E182" s="21"/>
      <c r="H182" s="21"/>
      <c r="K182" s="21"/>
      <c r="N182" s="21"/>
      <c r="Q182" s="21"/>
      <c r="T182" s="21"/>
      <c r="W182" s="21"/>
      <c r="Z182" s="21"/>
    </row>
    <row r="183" spans="5:26" x14ac:dyDescent="0.25">
      <c r="E183" s="21"/>
      <c r="H183" s="21"/>
      <c r="K183" s="21"/>
      <c r="N183" s="21"/>
      <c r="Q183" s="21"/>
      <c r="T183" s="21"/>
      <c r="W183" s="21"/>
      <c r="Z183" s="21"/>
    </row>
    <row r="184" spans="5:26" x14ac:dyDescent="0.25">
      <c r="E184" s="21"/>
      <c r="H184" s="21"/>
      <c r="K184" s="21"/>
      <c r="N184" s="21"/>
      <c r="Q184" s="21"/>
      <c r="T184" s="21"/>
      <c r="W184" s="21"/>
      <c r="Z184" s="21"/>
    </row>
    <row r="185" spans="5:26" x14ac:dyDescent="0.25">
      <c r="E185" s="21"/>
      <c r="H185" s="21"/>
      <c r="K185" s="21"/>
      <c r="N185" s="21"/>
      <c r="Q185" s="21"/>
      <c r="T185" s="21"/>
      <c r="W185" s="21"/>
      <c r="Z185" s="21"/>
    </row>
    <row r="186" spans="5:26" x14ac:dyDescent="0.25">
      <c r="E186" s="21"/>
      <c r="H186" s="21"/>
      <c r="K186" s="21"/>
      <c r="N186" s="21"/>
      <c r="Q186" s="21"/>
      <c r="T186" s="21"/>
      <c r="W186" s="21"/>
      <c r="Z186" s="21"/>
    </row>
    <row r="187" spans="5:26" x14ac:dyDescent="0.25">
      <c r="E187" s="21"/>
      <c r="H187" s="21"/>
      <c r="K187" s="21"/>
      <c r="N187" s="21"/>
      <c r="Q187" s="21"/>
      <c r="T187" s="21"/>
      <c r="W187" s="21"/>
      <c r="Z187" s="21"/>
    </row>
    <row r="188" spans="5:26" x14ac:dyDescent="0.25">
      <c r="E188" s="21"/>
      <c r="H188" s="21"/>
      <c r="K188" s="21"/>
      <c r="N188" s="21"/>
      <c r="Q188" s="21"/>
      <c r="T188" s="21"/>
      <c r="W188" s="21"/>
      <c r="Z188" s="21"/>
    </row>
    <row r="189" spans="5:26" x14ac:dyDescent="0.25">
      <c r="E189" s="21"/>
      <c r="H189" s="21"/>
      <c r="K189" s="21"/>
      <c r="N189" s="21"/>
      <c r="Q189" s="21"/>
      <c r="T189" s="21"/>
      <c r="W189" s="21"/>
      <c r="Z189" s="21"/>
    </row>
    <row r="190" spans="5:26" x14ac:dyDescent="0.25">
      <c r="E190" s="21"/>
      <c r="H190" s="21"/>
      <c r="K190" s="21"/>
      <c r="N190" s="21"/>
      <c r="Q190" s="21"/>
      <c r="T190" s="21"/>
      <c r="W190" s="21"/>
      <c r="Z190" s="21"/>
    </row>
    <row r="191" spans="5:26" x14ac:dyDescent="0.25">
      <c r="E191" s="21"/>
      <c r="H191" s="21"/>
      <c r="K191" s="21"/>
      <c r="N191" s="21"/>
      <c r="Q191" s="21"/>
      <c r="T191" s="21"/>
      <c r="W191" s="21"/>
      <c r="Z191" s="21"/>
    </row>
    <row r="192" spans="5:26" x14ac:dyDescent="0.25">
      <c r="E192" s="21"/>
      <c r="H192" s="21"/>
      <c r="K192" s="21"/>
      <c r="N192" s="21"/>
      <c r="Q192" s="21"/>
      <c r="T192" s="21"/>
      <c r="W192" s="21"/>
      <c r="Z192" s="21"/>
    </row>
    <row r="193" spans="5:26" x14ac:dyDescent="0.25">
      <c r="E193" s="21"/>
      <c r="H193" s="21"/>
      <c r="K193" s="21"/>
      <c r="N193" s="21"/>
      <c r="Q193" s="21"/>
      <c r="T193" s="21"/>
      <c r="W193" s="21"/>
      <c r="Z193" s="21"/>
    </row>
    <row r="194" spans="5:26" x14ac:dyDescent="0.25">
      <c r="E194" s="21"/>
      <c r="H194" s="21"/>
      <c r="K194" s="21"/>
      <c r="N194" s="21"/>
      <c r="Q194" s="21"/>
      <c r="T194" s="21"/>
      <c r="W194" s="21"/>
      <c r="Z194" s="21"/>
    </row>
    <row r="195" spans="5:26" x14ac:dyDescent="0.25">
      <c r="E195" s="21"/>
      <c r="H195" s="21"/>
      <c r="K195" s="21"/>
      <c r="N195" s="21"/>
      <c r="Q195" s="21"/>
      <c r="T195" s="21"/>
      <c r="W195" s="21"/>
      <c r="Z195" s="21"/>
    </row>
    <row r="196" spans="5:26" x14ac:dyDescent="0.25">
      <c r="E196" s="21"/>
      <c r="H196" s="21"/>
      <c r="K196" s="21"/>
      <c r="N196" s="21"/>
      <c r="Q196" s="21"/>
      <c r="T196" s="21"/>
      <c r="W196" s="21"/>
      <c r="Z196" s="21"/>
    </row>
    <row r="197" spans="5:26" x14ac:dyDescent="0.25">
      <c r="E197" s="21"/>
      <c r="H197" s="21"/>
      <c r="K197" s="21"/>
      <c r="N197" s="21"/>
      <c r="Q197" s="21"/>
      <c r="T197" s="21"/>
      <c r="W197" s="21"/>
      <c r="Z197" s="21"/>
    </row>
    <row r="198" spans="5:26" x14ac:dyDescent="0.25">
      <c r="E198" s="21"/>
      <c r="H198" s="21"/>
      <c r="K198" s="21"/>
      <c r="N198" s="21"/>
      <c r="Q198" s="21"/>
      <c r="T198" s="21"/>
      <c r="W198" s="21"/>
      <c r="Z198" s="21"/>
    </row>
    <row r="199" spans="5:26" x14ac:dyDescent="0.25">
      <c r="E199" s="21"/>
      <c r="H199" s="21"/>
      <c r="K199" s="21"/>
      <c r="N199" s="21"/>
      <c r="Q199" s="21"/>
      <c r="T199" s="21"/>
      <c r="W199" s="21"/>
      <c r="Z199" s="21"/>
    </row>
    <row r="200" spans="5:26" x14ac:dyDescent="0.25">
      <c r="E200" s="21"/>
      <c r="H200" s="21"/>
      <c r="K200" s="21"/>
      <c r="N200" s="21"/>
      <c r="Q200" s="21"/>
      <c r="T200" s="21"/>
      <c r="W200" s="21"/>
      <c r="Z200" s="21"/>
    </row>
    <row r="201" spans="5:26" x14ac:dyDescent="0.25">
      <c r="E201" s="21"/>
      <c r="H201" s="21"/>
      <c r="K201" s="21"/>
      <c r="N201" s="21"/>
      <c r="Q201" s="21"/>
      <c r="T201" s="21"/>
      <c r="W201" s="21"/>
      <c r="Z201" s="21"/>
    </row>
    <row r="202" spans="5:26" x14ac:dyDescent="0.25">
      <c r="E202" s="21"/>
      <c r="H202" s="21"/>
      <c r="K202" s="21"/>
      <c r="N202" s="21"/>
      <c r="Q202" s="21"/>
      <c r="T202" s="21"/>
      <c r="W202" s="21"/>
      <c r="Z202" s="21"/>
    </row>
    <row r="203" spans="5:26" x14ac:dyDescent="0.25">
      <c r="E203" s="21"/>
      <c r="H203" s="21"/>
      <c r="K203" s="21"/>
      <c r="N203" s="21"/>
      <c r="Q203" s="21"/>
      <c r="T203" s="21"/>
      <c r="W203" s="21"/>
      <c r="Z203" s="21"/>
    </row>
    <row r="204" spans="5:26" x14ac:dyDescent="0.25">
      <c r="E204" s="21"/>
      <c r="H204" s="21"/>
      <c r="K204" s="21"/>
      <c r="N204" s="21"/>
      <c r="Q204" s="21"/>
      <c r="T204" s="21"/>
      <c r="W204" s="21"/>
      <c r="Z204" s="21"/>
    </row>
    <row r="205" spans="5:26" x14ac:dyDescent="0.25">
      <c r="E205" s="21"/>
      <c r="H205" s="21"/>
      <c r="K205" s="21"/>
      <c r="N205" s="21"/>
      <c r="Q205" s="21"/>
      <c r="T205" s="21"/>
      <c r="W205" s="21"/>
      <c r="Z205" s="21"/>
    </row>
    <row r="206" spans="5:26" x14ac:dyDescent="0.25">
      <c r="E206" s="21"/>
      <c r="H206" s="21"/>
      <c r="K206" s="21"/>
      <c r="N206" s="21"/>
      <c r="Q206" s="21"/>
      <c r="T206" s="21"/>
      <c r="W206" s="21"/>
      <c r="Z206" s="21"/>
    </row>
    <row r="207" spans="5:26" x14ac:dyDescent="0.25">
      <c r="E207" s="21"/>
      <c r="H207" s="21"/>
      <c r="K207" s="21"/>
      <c r="N207" s="21"/>
      <c r="Q207" s="21"/>
      <c r="T207" s="21"/>
      <c r="W207" s="21"/>
      <c r="Z207" s="21"/>
    </row>
    <row r="208" spans="5:26" x14ac:dyDescent="0.25">
      <c r="E208" s="21"/>
      <c r="H208" s="21"/>
      <c r="K208" s="21"/>
      <c r="N208" s="21"/>
      <c r="Q208" s="21"/>
      <c r="T208" s="21"/>
      <c r="W208" s="21"/>
      <c r="Z208" s="21"/>
    </row>
    <row r="209" spans="5:26" x14ac:dyDescent="0.25">
      <c r="E209" s="21"/>
      <c r="H209" s="21"/>
      <c r="K209" s="21"/>
      <c r="N209" s="21"/>
      <c r="Q209" s="21"/>
      <c r="T209" s="21"/>
      <c r="W209" s="21"/>
      <c r="Z209" s="21"/>
    </row>
    <row r="210" spans="5:26" x14ac:dyDescent="0.25">
      <c r="E210" s="21"/>
      <c r="H210" s="21"/>
      <c r="K210" s="21"/>
      <c r="N210" s="21"/>
      <c r="Q210" s="21"/>
      <c r="T210" s="21"/>
      <c r="W210" s="21"/>
      <c r="Z210" s="21"/>
    </row>
    <row r="211" spans="5:26" x14ac:dyDescent="0.25">
      <c r="E211" s="21"/>
      <c r="H211" s="21"/>
      <c r="K211" s="21"/>
      <c r="N211" s="21"/>
      <c r="Q211" s="21"/>
      <c r="T211" s="21"/>
      <c r="W211" s="21"/>
      <c r="Z211" s="21"/>
    </row>
    <row r="212" spans="5:26" x14ac:dyDescent="0.25">
      <c r="E212" s="21"/>
      <c r="H212" s="21"/>
      <c r="K212" s="21"/>
      <c r="N212" s="21"/>
      <c r="Q212" s="21"/>
      <c r="T212" s="21"/>
      <c r="W212" s="21"/>
      <c r="Z212" s="21"/>
    </row>
    <row r="213" spans="5:26" x14ac:dyDescent="0.25">
      <c r="E213" s="21"/>
      <c r="H213" s="21"/>
      <c r="K213" s="21"/>
      <c r="N213" s="21"/>
      <c r="Q213" s="21"/>
      <c r="T213" s="21"/>
      <c r="W213" s="21"/>
      <c r="Z213" s="21"/>
    </row>
    <row r="214" spans="5:26" x14ac:dyDescent="0.25">
      <c r="E214" s="21"/>
      <c r="H214" s="21"/>
      <c r="K214" s="21"/>
      <c r="N214" s="21"/>
      <c r="Q214" s="21"/>
      <c r="T214" s="21"/>
      <c r="W214" s="21"/>
      <c r="Z214" s="21"/>
    </row>
    <row r="215" spans="5:26" x14ac:dyDescent="0.25">
      <c r="E215" s="21"/>
      <c r="H215" s="21"/>
      <c r="K215" s="21"/>
      <c r="N215" s="21"/>
      <c r="Q215" s="21"/>
      <c r="T215" s="21"/>
      <c r="W215" s="21"/>
      <c r="Z215" s="21"/>
    </row>
    <row r="216" spans="5:26" x14ac:dyDescent="0.25">
      <c r="E216" s="21"/>
      <c r="H216" s="21"/>
      <c r="K216" s="21"/>
      <c r="N216" s="21"/>
      <c r="Q216" s="21"/>
      <c r="T216" s="21"/>
      <c r="W216" s="21"/>
      <c r="Z216" s="21"/>
    </row>
    <row r="217" spans="5:26" x14ac:dyDescent="0.25">
      <c r="E217" s="21"/>
      <c r="H217" s="21"/>
      <c r="K217" s="21"/>
      <c r="N217" s="21"/>
      <c r="Q217" s="21"/>
      <c r="T217" s="21"/>
      <c r="W217" s="21"/>
      <c r="Z217" s="21"/>
    </row>
    <row r="218" spans="5:26" x14ac:dyDescent="0.25">
      <c r="E218" s="21"/>
      <c r="H218" s="21"/>
      <c r="K218" s="21"/>
      <c r="N218" s="21"/>
      <c r="Q218" s="21"/>
      <c r="T218" s="21"/>
      <c r="W218" s="21"/>
      <c r="Z218" s="21"/>
    </row>
    <row r="219" spans="5:26" x14ac:dyDescent="0.25">
      <c r="E219" s="21"/>
      <c r="H219" s="21"/>
      <c r="K219" s="21"/>
      <c r="N219" s="21"/>
      <c r="Q219" s="21"/>
      <c r="T219" s="21"/>
      <c r="W219" s="21"/>
      <c r="Z219" s="21"/>
    </row>
    <row r="220" spans="5:26" x14ac:dyDescent="0.25">
      <c r="E220" s="21"/>
      <c r="H220" s="21"/>
      <c r="K220" s="21"/>
      <c r="N220" s="21"/>
      <c r="Q220" s="21"/>
      <c r="T220" s="21"/>
      <c r="W220" s="21"/>
      <c r="Z220" s="21"/>
    </row>
    <row r="221" spans="5:26" x14ac:dyDescent="0.25">
      <c r="E221" s="21"/>
      <c r="H221" s="21"/>
      <c r="K221" s="21"/>
      <c r="N221" s="21"/>
      <c r="Q221" s="21"/>
      <c r="T221" s="21"/>
      <c r="W221" s="21"/>
      <c r="Z221" s="21"/>
    </row>
    <row r="222" spans="5:26" x14ac:dyDescent="0.25">
      <c r="E222" s="21"/>
      <c r="H222" s="21"/>
      <c r="K222" s="21"/>
      <c r="N222" s="21"/>
      <c r="Q222" s="21"/>
      <c r="T222" s="21"/>
      <c r="W222" s="21"/>
      <c r="Z222" s="21"/>
    </row>
    <row r="223" spans="5:26" x14ac:dyDescent="0.25">
      <c r="E223" s="21"/>
      <c r="H223" s="21"/>
      <c r="K223" s="21"/>
      <c r="N223" s="21"/>
      <c r="Q223" s="21"/>
      <c r="T223" s="21"/>
      <c r="W223" s="21"/>
      <c r="Z223" s="21"/>
    </row>
    <row r="224" spans="5:26" x14ac:dyDescent="0.25">
      <c r="E224" s="21"/>
      <c r="H224" s="21"/>
      <c r="K224" s="21"/>
      <c r="N224" s="21"/>
      <c r="Q224" s="21"/>
      <c r="T224" s="21"/>
      <c r="W224" s="21"/>
      <c r="Z224" s="21"/>
    </row>
    <row r="225" spans="5:26" x14ac:dyDescent="0.25">
      <c r="E225" s="21"/>
      <c r="H225" s="21"/>
      <c r="K225" s="21"/>
      <c r="N225" s="21"/>
      <c r="Q225" s="21"/>
      <c r="T225" s="21"/>
      <c r="W225" s="21"/>
      <c r="Z225" s="21"/>
    </row>
    <row r="226" spans="5:26" x14ac:dyDescent="0.25">
      <c r="E226" s="21"/>
      <c r="H226" s="21"/>
      <c r="K226" s="21"/>
      <c r="N226" s="21"/>
      <c r="Q226" s="21"/>
      <c r="T226" s="21"/>
      <c r="W226" s="21"/>
      <c r="Z226" s="21"/>
    </row>
    <row r="227" spans="5:26" x14ac:dyDescent="0.25">
      <c r="E227" s="21"/>
      <c r="H227" s="21"/>
      <c r="K227" s="21"/>
      <c r="N227" s="21"/>
      <c r="Q227" s="21"/>
      <c r="T227" s="21"/>
      <c r="W227" s="21"/>
      <c r="Z227" s="21"/>
    </row>
    <row r="228" spans="5:26" x14ac:dyDescent="0.25">
      <c r="E228" s="21"/>
      <c r="H228" s="21"/>
      <c r="K228" s="21"/>
      <c r="N228" s="21"/>
      <c r="Q228" s="21"/>
      <c r="T228" s="21"/>
      <c r="W228" s="21"/>
      <c r="Z228" s="21"/>
    </row>
    <row r="229" spans="5:26" x14ac:dyDescent="0.25">
      <c r="E229" s="21"/>
      <c r="H229" s="21"/>
      <c r="K229" s="21"/>
      <c r="N229" s="21"/>
      <c r="Q229" s="21"/>
      <c r="T229" s="21"/>
      <c r="W229" s="21"/>
      <c r="Z229" s="21"/>
    </row>
    <row r="230" spans="5:26" x14ac:dyDescent="0.25">
      <c r="E230" s="21"/>
      <c r="H230" s="21"/>
      <c r="K230" s="21"/>
      <c r="N230" s="21"/>
      <c r="Q230" s="21"/>
      <c r="T230" s="21"/>
      <c r="W230" s="21"/>
      <c r="Z230" s="21"/>
    </row>
    <row r="231" spans="5:26" x14ac:dyDescent="0.25">
      <c r="E231" s="21"/>
      <c r="H231" s="21"/>
      <c r="K231" s="21"/>
      <c r="N231" s="21"/>
      <c r="Q231" s="21"/>
      <c r="T231" s="21"/>
      <c r="W231" s="21"/>
      <c r="Z231" s="21"/>
    </row>
    <row r="232" spans="5:26" x14ac:dyDescent="0.25">
      <c r="E232" s="21"/>
      <c r="H232" s="21"/>
      <c r="K232" s="21"/>
      <c r="N232" s="21"/>
      <c r="Q232" s="21"/>
      <c r="T232" s="21"/>
      <c r="W232" s="21"/>
      <c r="Z232" s="21"/>
    </row>
    <row r="233" spans="5:26" x14ac:dyDescent="0.25">
      <c r="E233" s="21"/>
      <c r="H233" s="21"/>
      <c r="K233" s="21"/>
      <c r="N233" s="21"/>
      <c r="Q233" s="21"/>
      <c r="T233" s="21"/>
      <c r="W233" s="21"/>
      <c r="Z233" s="21"/>
    </row>
    <row r="234" spans="5:26" x14ac:dyDescent="0.25">
      <c r="E234" s="21"/>
      <c r="H234" s="21"/>
      <c r="K234" s="21"/>
      <c r="N234" s="21"/>
      <c r="Q234" s="21"/>
      <c r="T234" s="21"/>
      <c r="W234" s="21"/>
      <c r="Z234" s="21"/>
    </row>
    <row r="235" spans="5:26" x14ac:dyDescent="0.25">
      <c r="E235" s="21"/>
      <c r="H235" s="21"/>
      <c r="K235" s="21"/>
      <c r="N235" s="21"/>
      <c r="Q235" s="21"/>
      <c r="T235" s="21"/>
      <c r="W235" s="21"/>
      <c r="Z235" s="21"/>
    </row>
    <row r="236" spans="5:26" x14ac:dyDescent="0.25">
      <c r="E236" s="21"/>
      <c r="H236" s="21"/>
      <c r="K236" s="21"/>
      <c r="N236" s="21"/>
      <c r="Q236" s="21"/>
      <c r="T236" s="21"/>
      <c r="W236" s="21"/>
      <c r="Z236" s="21"/>
    </row>
    <row r="237" spans="5:26" x14ac:dyDescent="0.25">
      <c r="E237" s="21"/>
      <c r="H237" s="21"/>
      <c r="K237" s="21"/>
      <c r="N237" s="21"/>
      <c r="Q237" s="21"/>
      <c r="T237" s="21"/>
      <c r="W237" s="21"/>
      <c r="Z237" s="21"/>
    </row>
    <row r="238" spans="5:26" x14ac:dyDescent="0.25">
      <c r="E238" s="21"/>
      <c r="H238" s="21"/>
      <c r="K238" s="21"/>
      <c r="N238" s="21"/>
      <c r="Q238" s="21"/>
      <c r="T238" s="21"/>
      <c r="W238" s="21"/>
      <c r="Z238" s="21"/>
    </row>
    <row r="239" spans="5:26" x14ac:dyDescent="0.25">
      <c r="E239" s="21"/>
      <c r="H239" s="21"/>
      <c r="K239" s="21"/>
      <c r="N239" s="21"/>
      <c r="Q239" s="21"/>
      <c r="T239" s="21"/>
      <c r="W239" s="21"/>
      <c r="Z239" s="21"/>
    </row>
    <row r="240" spans="5:26" x14ac:dyDescent="0.25">
      <c r="E240" s="21"/>
      <c r="H240" s="21"/>
      <c r="K240" s="21"/>
      <c r="N240" s="21"/>
      <c r="Q240" s="21"/>
      <c r="T240" s="21"/>
      <c r="W240" s="21"/>
      <c r="Z240" s="21"/>
    </row>
    <row r="241" spans="5:26" x14ac:dyDescent="0.25">
      <c r="E241" s="21"/>
      <c r="H241" s="21"/>
      <c r="K241" s="21"/>
      <c r="N241" s="21"/>
      <c r="Q241" s="21"/>
      <c r="T241" s="21"/>
      <c r="W241" s="21"/>
      <c r="Z241" s="21"/>
    </row>
    <row r="242" spans="5:26" x14ac:dyDescent="0.25">
      <c r="E242" s="21"/>
      <c r="H242" s="21"/>
      <c r="K242" s="21"/>
      <c r="N242" s="21"/>
      <c r="Q242" s="21"/>
      <c r="T242" s="21"/>
      <c r="W242" s="21"/>
      <c r="Z242" s="21"/>
    </row>
    <row r="243" spans="5:26" x14ac:dyDescent="0.25">
      <c r="E243" s="21"/>
      <c r="H243" s="21"/>
      <c r="K243" s="21"/>
      <c r="N243" s="21"/>
      <c r="Q243" s="21"/>
      <c r="T243" s="21"/>
      <c r="W243" s="21"/>
      <c r="Z243" s="21"/>
    </row>
    <row r="244" spans="5:26" x14ac:dyDescent="0.25">
      <c r="E244" s="21"/>
      <c r="H244" s="21"/>
      <c r="K244" s="21"/>
      <c r="N244" s="21"/>
      <c r="Q244" s="21"/>
      <c r="T244" s="21"/>
      <c r="W244" s="21"/>
      <c r="Z244" s="21"/>
    </row>
    <row r="245" spans="5:26" x14ac:dyDescent="0.25">
      <c r="E245" s="21"/>
      <c r="H245" s="21"/>
      <c r="K245" s="21"/>
      <c r="N245" s="21"/>
      <c r="Q245" s="21"/>
      <c r="T245" s="21"/>
      <c r="W245" s="21"/>
      <c r="Z245" s="21"/>
    </row>
    <row r="246" spans="5:26" x14ac:dyDescent="0.25">
      <c r="E246" s="21"/>
      <c r="H246" s="21"/>
      <c r="K246" s="21"/>
      <c r="N246" s="21"/>
      <c r="Q246" s="21"/>
      <c r="T246" s="21"/>
      <c r="W246" s="21"/>
      <c r="Z246" s="21"/>
    </row>
    <row r="247" spans="5:26" x14ac:dyDescent="0.25">
      <c r="E247" s="21"/>
      <c r="H247" s="21"/>
      <c r="K247" s="21"/>
      <c r="N247" s="21"/>
      <c r="Q247" s="21"/>
      <c r="T247" s="21"/>
      <c r="W247" s="21"/>
      <c r="Z247" s="21"/>
    </row>
    <row r="248" spans="5:26" x14ac:dyDescent="0.25">
      <c r="E248" s="21"/>
      <c r="H248" s="21"/>
      <c r="K248" s="21"/>
      <c r="N248" s="21"/>
      <c r="Q248" s="21"/>
      <c r="T248" s="21"/>
      <c r="W248" s="21"/>
      <c r="Z248" s="21"/>
    </row>
    <row r="249" spans="5:26" x14ac:dyDescent="0.25">
      <c r="E249" s="21"/>
      <c r="H249" s="21"/>
      <c r="K249" s="21"/>
      <c r="N249" s="21"/>
      <c r="Q249" s="21"/>
      <c r="T249" s="21"/>
      <c r="W249" s="21"/>
      <c r="Z249" s="21"/>
    </row>
    <row r="250" spans="5:26" x14ac:dyDescent="0.25">
      <c r="E250" s="21"/>
      <c r="H250" s="21"/>
      <c r="K250" s="21"/>
      <c r="N250" s="21"/>
      <c r="Q250" s="21"/>
      <c r="T250" s="21"/>
      <c r="W250" s="21"/>
      <c r="Z250" s="21"/>
    </row>
    <row r="251" spans="5:26" x14ac:dyDescent="0.25">
      <c r="E251" s="21"/>
      <c r="H251" s="21"/>
      <c r="K251" s="21"/>
      <c r="N251" s="21"/>
      <c r="Q251" s="21"/>
      <c r="T251" s="21"/>
      <c r="W251" s="21"/>
      <c r="Z251" s="21"/>
    </row>
    <row r="252" spans="5:26" x14ac:dyDescent="0.25">
      <c r="E252" s="21"/>
      <c r="H252" s="21"/>
      <c r="K252" s="21"/>
      <c r="N252" s="21"/>
      <c r="Q252" s="21"/>
      <c r="T252" s="21"/>
      <c r="W252" s="21"/>
      <c r="Z252" s="21"/>
    </row>
    <row r="253" spans="5:26" x14ac:dyDescent="0.25">
      <c r="E253" s="21"/>
      <c r="H253" s="21"/>
      <c r="K253" s="21"/>
      <c r="N253" s="21"/>
      <c r="Q253" s="21"/>
      <c r="T253" s="21"/>
      <c r="W253" s="21"/>
      <c r="Z253" s="21"/>
    </row>
    <row r="254" spans="5:26" x14ac:dyDescent="0.25">
      <c r="E254" s="21"/>
      <c r="H254" s="21"/>
      <c r="K254" s="21"/>
      <c r="N254" s="21"/>
      <c r="Q254" s="21"/>
      <c r="T254" s="21"/>
      <c r="W254" s="21"/>
      <c r="Z254" s="21"/>
    </row>
    <row r="255" spans="5:26" x14ac:dyDescent="0.25">
      <c r="E255" s="21"/>
      <c r="H255" s="21"/>
      <c r="K255" s="21"/>
      <c r="N255" s="21"/>
      <c r="Q255" s="21"/>
      <c r="T255" s="21"/>
      <c r="W255" s="21"/>
      <c r="Z255" s="21"/>
    </row>
    <row r="256" spans="5:26" x14ac:dyDescent="0.25">
      <c r="E256" s="21"/>
      <c r="H256" s="21"/>
      <c r="K256" s="21"/>
      <c r="N256" s="21"/>
      <c r="Q256" s="21"/>
      <c r="T256" s="21"/>
      <c r="W256" s="21"/>
      <c r="Z256" s="21"/>
    </row>
    <row r="257" spans="5:26" x14ac:dyDescent="0.25">
      <c r="E257" s="21"/>
      <c r="H257" s="21"/>
      <c r="K257" s="21"/>
      <c r="N257" s="21"/>
      <c r="Q257" s="21"/>
      <c r="T257" s="21"/>
      <c r="W257" s="21"/>
      <c r="Z257" s="21"/>
    </row>
    <row r="258" spans="5:26" x14ac:dyDescent="0.25">
      <c r="E258" s="21"/>
      <c r="H258" s="21"/>
      <c r="K258" s="21"/>
      <c r="N258" s="21"/>
      <c r="Q258" s="21"/>
      <c r="T258" s="21"/>
      <c r="W258" s="21"/>
      <c r="Z258" s="21"/>
    </row>
    <row r="259" spans="5:26" x14ac:dyDescent="0.25">
      <c r="E259" s="21"/>
      <c r="H259" s="21"/>
      <c r="K259" s="21"/>
      <c r="N259" s="21"/>
      <c r="Q259" s="21"/>
      <c r="T259" s="21"/>
      <c r="W259" s="21"/>
      <c r="Z259" s="21"/>
    </row>
    <row r="260" spans="5:26" x14ac:dyDescent="0.25">
      <c r="E260" s="21"/>
      <c r="H260" s="21"/>
      <c r="K260" s="21"/>
      <c r="N260" s="21"/>
      <c r="Q260" s="21"/>
      <c r="T260" s="21"/>
      <c r="W260" s="21"/>
      <c r="Z260" s="21"/>
    </row>
    <row r="261" spans="5:26" x14ac:dyDescent="0.25">
      <c r="E261" s="21"/>
      <c r="H261" s="21"/>
      <c r="K261" s="21"/>
      <c r="N261" s="21"/>
      <c r="Q261" s="21"/>
      <c r="T261" s="21"/>
      <c r="W261" s="21"/>
      <c r="Z261" s="21"/>
    </row>
    <row r="262" spans="5:26" x14ac:dyDescent="0.25">
      <c r="E262" s="21"/>
      <c r="H262" s="21"/>
      <c r="K262" s="21"/>
      <c r="N262" s="21"/>
      <c r="Q262" s="21"/>
      <c r="T262" s="21"/>
      <c r="W262" s="21"/>
      <c r="Z262" s="21"/>
    </row>
    <row r="263" spans="5:26" x14ac:dyDescent="0.25">
      <c r="E263" s="21"/>
      <c r="H263" s="21"/>
      <c r="K263" s="21"/>
      <c r="N263" s="21"/>
      <c r="Q263" s="21"/>
      <c r="T263" s="21"/>
      <c r="W263" s="21"/>
      <c r="Z263" s="21"/>
    </row>
    <row r="264" spans="5:26" x14ac:dyDescent="0.25">
      <c r="E264" s="21"/>
      <c r="H264" s="21"/>
      <c r="K264" s="21"/>
      <c r="N264" s="21"/>
      <c r="Q264" s="21"/>
      <c r="T264" s="21"/>
      <c r="W264" s="21"/>
      <c r="Z264" s="21"/>
    </row>
    <row r="265" spans="5:26" x14ac:dyDescent="0.25">
      <c r="E265" s="21"/>
      <c r="H265" s="21"/>
      <c r="K265" s="21"/>
      <c r="N265" s="21"/>
      <c r="Q265" s="21"/>
      <c r="T265" s="21"/>
      <c r="W265" s="21"/>
      <c r="Z265" s="21"/>
    </row>
    <row r="266" spans="5:26" x14ac:dyDescent="0.25">
      <c r="E266" s="21"/>
      <c r="H266" s="21"/>
      <c r="K266" s="21"/>
      <c r="N266" s="21"/>
      <c r="Q266" s="21"/>
      <c r="T266" s="21"/>
      <c r="W266" s="21"/>
      <c r="Z266" s="21"/>
    </row>
    <row r="267" spans="5:26" x14ac:dyDescent="0.25">
      <c r="E267" s="21"/>
      <c r="H267" s="21"/>
      <c r="K267" s="21"/>
      <c r="N267" s="21"/>
      <c r="Q267" s="21"/>
      <c r="T267" s="21"/>
      <c r="W267" s="21"/>
      <c r="Z267" s="21"/>
    </row>
    <row r="268" spans="5:26" x14ac:dyDescent="0.25">
      <c r="E268" s="21"/>
      <c r="H268" s="21"/>
      <c r="K268" s="21"/>
      <c r="N268" s="21"/>
      <c r="Q268" s="21"/>
      <c r="T268" s="21"/>
      <c r="W268" s="21"/>
      <c r="Z268" s="21"/>
    </row>
    <row r="269" spans="5:26" x14ac:dyDescent="0.25">
      <c r="E269" s="21"/>
      <c r="H269" s="21"/>
      <c r="K269" s="21"/>
      <c r="N269" s="21"/>
      <c r="Q269" s="21"/>
      <c r="T269" s="21"/>
      <c r="W269" s="21"/>
      <c r="Z269" s="21"/>
    </row>
    <row r="270" spans="5:26" x14ac:dyDescent="0.25">
      <c r="E270" s="21"/>
      <c r="H270" s="21"/>
      <c r="K270" s="21"/>
      <c r="N270" s="21"/>
      <c r="Q270" s="21"/>
      <c r="T270" s="21"/>
      <c r="W270" s="21"/>
      <c r="Z270" s="21"/>
    </row>
    <row r="271" spans="5:26" x14ac:dyDescent="0.25">
      <c r="E271" s="21"/>
      <c r="H271" s="21"/>
      <c r="K271" s="21"/>
      <c r="N271" s="21"/>
      <c r="Q271" s="21"/>
      <c r="T271" s="21"/>
      <c r="W271" s="21"/>
      <c r="Z271" s="21"/>
    </row>
    <row r="272" spans="5:26" x14ac:dyDescent="0.25">
      <c r="E272" s="21"/>
      <c r="H272" s="21"/>
      <c r="K272" s="21"/>
      <c r="N272" s="21"/>
      <c r="Q272" s="21"/>
      <c r="T272" s="21"/>
      <c r="W272" s="21"/>
      <c r="Z272" s="21"/>
    </row>
    <row r="273" spans="5:26" x14ac:dyDescent="0.25">
      <c r="E273" s="21"/>
      <c r="H273" s="21"/>
      <c r="K273" s="21"/>
      <c r="N273" s="21"/>
      <c r="Q273" s="21"/>
      <c r="T273" s="21"/>
      <c r="W273" s="21"/>
      <c r="Z273" s="21"/>
    </row>
    <row r="274" spans="5:26" x14ac:dyDescent="0.25">
      <c r="E274" s="21"/>
      <c r="H274" s="21"/>
      <c r="K274" s="21"/>
      <c r="N274" s="21"/>
      <c r="Q274" s="21"/>
      <c r="T274" s="21"/>
      <c r="W274" s="21"/>
      <c r="Z274" s="21"/>
    </row>
    <row r="275" spans="5:26" x14ac:dyDescent="0.25">
      <c r="E275" s="21"/>
      <c r="H275" s="21"/>
      <c r="K275" s="21"/>
      <c r="N275" s="21"/>
      <c r="Q275" s="21"/>
      <c r="T275" s="21"/>
      <c r="W275" s="21"/>
      <c r="Z275" s="21"/>
    </row>
    <row r="276" spans="5:26" x14ac:dyDescent="0.25">
      <c r="E276" s="21"/>
      <c r="H276" s="21"/>
      <c r="K276" s="21"/>
      <c r="N276" s="21"/>
      <c r="Q276" s="21"/>
      <c r="T276" s="21"/>
      <c r="W276" s="21"/>
      <c r="Z276" s="21"/>
    </row>
    <row r="277" spans="5:26" x14ac:dyDescent="0.25">
      <c r="E277" s="21"/>
      <c r="H277" s="21"/>
      <c r="K277" s="21"/>
      <c r="N277" s="21"/>
      <c r="Q277" s="21"/>
      <c r="T277" s="21"/>
      <c r="W277" s="21"/>
      <c r="Z277" s="21"/>
    </row>
    <row r="278" spans="5:26" x14ac:dyDescent="0.25">
      <c r="E278" s="21"/>
      <c r="H278" s="21"/>
      <c r="K278" s="21"/>
      <c r="N278" s="21"/>
      <c r="Q278" s="21"/>
      <c r="T278" s="21"/>
      <c r="W278" s="21"/>
      <c r="Z278" s="21"/>
    </row>
    <row r="279" spans="5:26" x14ac:dyDescent="0.25">
      <c r="E279" s="21"/>
      <c r="H279" s="21"/>
      <c r="K279" s="21"/>
      <c r="N279" s="21"/>
      <c r="Q279" s="21"/>
      <c r="T279" s="21"/>
      <c r="W279" s="21"/>
      <c r="Z279" s="21"/>
    </row>
    <row r="280" spans="5:26" x14ac:dyDescent="0.25">
      <c r="E280" s="21"/>
      <c r="H280" s="21"/>
      <c r="K280" s="21"/>
      <c r="N280" s="21"/>
      <c r="Q280" s="21"/>
      <c r="T280" s="21"/>
      <c r="W280" s="21"/>
      <c r="Z280" s="21"/>
    </row>
    <row r="281" spans="5:26" x14ac:dyDescent="0.25">
      <c r="E281" s="21"/>
      <c r="H281" s="21"/>
      <c r="K281" s="21"/>
      <c r="N281" s="21"/>
      <c r="Q281" s="21"/>
      <c r="T281" s="21"/>
      <c r="W281" s="21"/>
      <c r="Z281" s="21"/>
    </row>
    <row r="282" spans="5:26" x14ac:dyDescent="0.25">
      <c r="E282" s="21"/>
      <c r="H282" s="21"/>
      <c r="K282" s="21"/>
      <c r="N282" s="21"/>
      <c r="Q282" s="21"/>
      <c r="T282" s="21"/>
      <c r="W282" s="21"/>
      <c r="Z282" s="21"/>
    </row>
    <row r="283" spans="5:26" x14ac:dyDescent="0.25">
      <c r="E283" s="21"/>
      <c r="H283" s="21"/>
      <c r="K283" s="21"/>
      <c r="N283" s="21"/>
      <c r="Q283" s="21"/>
      <c r="T283" s="21"/>
      <c r="W283" s="21"/>
      <c r="Z283" s="21"/>
    </row>
    <row r="284" spans="5:26" x14ac:dyDescent="0.25">
      <c r="E284" s="21"/>
      <c r="H284" s="21"/>
      <c r="K284" s="21"/>
      <c r="N284" s="21"/>
      <c r="Q284" s="21"/>
      <c r="T284" s="21"/>
      <c r="W284" s="21"/>
      <c r="Z284" s="21"/>
    </row>
    <row r="285" spans="5:26" x14ac:dyDescent="0.25">
      <c r="E285" s="21"/>
      <c r="H285" s="21"/>
      <c r="K285" s="21"/>
      <c r="N285" s="21"/>
      <c r="Q285" s="21"/>
      <c r="T285" s="21"/>
      <c r="W285" s="21"/>
      <c r="Z285" s="21"/>
    </row>
    <row r="286" spans="5:26" x14ac:dyDescent="0.25">
      <c r="E286" s="21"/>
      <c r="H286" s="21"/>
      <c r="K286" s="21"/>
      <c r="N286" s="21"/>
      <c r="Q286" s="21"/>
      <c r="T286" s="21"/>
      <c r="W286" s="21"/>
      <c r="Z286" s="21"/>
    </row>
    <row r="287" spans="5:26" x14ac:dyDescent="0.25">
      <c r="E287" s="21"/>
      <c r="H287" s="21"/>
      <c r="K287" s="21"/>
      <c r="N287" s="21"/>
      <c r="Q287" s="21"/>
      <c r="T287" s="21"/>
      <c r="W287" s="21"/>
      <c r="Z287" s="21"/>
    </row>
    <row r="288" spans="5:26" x14ac:dyDescent="0.25">
      <c r="E288" s="21"/>
      <c r="H288" s="21"/>
      <c r="K288" s="21"/>
      <c r="N288" s="21"/>
      <c r="Q288" s="21"/>
      <c r="T288" s="21"/>
      <c r="W288" s="21"/>
      <c r="Z288" s="21"/>
    </row>
    <row r="289" spans="5:26" x14ac:dyDescent="0.25">
      <c r="E289" s="21"/>
      <c r="H289" s="21"/>
      <c r="K289" s="21"/>
      <c r="N289" s="21"/>
      <c r="Q289" s="21"/>
      <c r="T289" s="21"/>
      <c r="W289" s="21"/>
      <c r="Z289" s="21"/>
    </row>
    <row r="290" spans="5:26" x14ac:dyDescent="0.25">
      <c r="E290" s="21"/>
      <c r="H290" s="21"/>
      <c r="K290" s="21"/>
      <c r="N290" s="21"/>
      <c r="Q290" s="21"/>
      <c r="T290" s="21"/>
      <c r="W290" s="21"/>
      <c r="Z290" s="21"/>
    </row>
    <row r="291" spans="5:26" x14ac:dyDescent="0.25">
      <c r="E291" s="21"/>
      <c r="H291" s="21"/>
      <c r="K291" s="21"/>
      <c r="N291" s="21"/>
      <c r="Q291" s="21"/>
      <c r="T291" s="21"/>
      <c r="W291" s="21"/>
      <c r="Z291" s="21"/>
    </row>
    <row r="292" spans="5:26" x14ac:dyDescent="0.25">
      <c r="E292" s="21"/>
      <c r="H292" s="21"/>
      <c r="K292" s="21"/>
      <c r="N292" s="21"/>
      <c r="Q292" s="21"/>
      <c r="T292" s="21"/>
      <c r="W292" s="21"/>
      <c r="Z292" s="21"/>
    </row>
    <row r="293" spans="5:26" x14ac:dyDescent="0.25">
      <c r="E293" s="21"/>
      <c r="H293" s="21"/>
      <c r="K293" s="21"/>
      <c r="N293" s="21"/>
      <c r="Q293" s="21"/>
      <c r="T293" s="21"/>
      <c r="W293" s="21"/>
      <c r="Z293" s="21"/>
    </row>
    <row r="294" spans="5:26" x14ac:dyDescent="0.25">
      <c r="E294" s="21"/>
      <c r="H294" s="21"/>
      <c r="K294" s="21"/>
      <c r="N294" s="21"/>
      <c r="Q294" s="21"/>
      <c r="T294" s="21"/>
      <c r="W294" s="21"/>
      <c r="Z294" s="21"/>
    </row>
    <row r="295" spans="5:26" x14ac:dyDescent="0.25">
      <c r="E295" s="21"/>
      <c r="H295" s="21"/>
      <c r="K295" s="21"/>
      <c r="N295" s="21"/>
      <c r="Q295" s="21"/>
      <c r="T295" s="21"/>
      <c r="W295" s="21"/>
      <c r="Z295" s="21"/>
    </row>
    <row r="296" spans="5:26" x14ac:dyDescent="0.25">
      <c r="E296" s="21"/>
      <c r="H296" s="21"/>
      <c r="K296" s="21"/>
      <c r="N296" s="21"/>
      <c r="Q296" s="21"/>
      <c r="T296" s="21"/>
      <c r="W296" s="21"/>
      <c r="Z296" s="21"/>
    </row>
    <row r="297" spans="5:26" x14ac:dyDescent="0.25">
      <c r="E297" s="21"/>
      <c r="H297" s="21"/>
      <c r="K297" s="21"/>
      <c r="N297" s="21"/>
      <c r="Q297" s="21"/>
      <c r="T297" s="21"/>
      <c r="W297" s="21"/>
      <c r="Z297" s="21"/>
    </row>
    <row r="298" spans="5:26" x14ac:dyDescent="0.25">
      <c r="E298" s="21"/>
      <c r="H298" s="21"/>
      <c r="K298" s="21"/>
      <c r="N298" s="21"/>
      <c r="Q298" s="21"/>
      <c r="T298" s="21"/>
      <c r="W298" s="21"/>
      <c r="Z298" s="21"/>
    </row>
    <row r="299" spans="5:26" x14ac:dyDescent="0.25">
      <c r="E299" s="21"/>
      <c r="H299" s="21"/>
      <c r="K299" s="21"/>
      <c r="N299" s="21"/>
      <c r="Q299" s="21"/>
      <c r="T299" s="21"/>
      <c r="W299" s="21"/>
      <c r="Z299" s="21"/>
    </row>
    <row r="300" spans="5:26" x14ac:dyDescent="0.25">
      <c r="E300" s="21"/>
      <c r="H300" s="21"/>
      <c r="K300" s="21"/>
      <c r="N300" s="21"/>
      <c r="Q300" s="21"/>
      <c r="T300" s="21"/>
      <c r="W300" s="21"/>
      <c r="Z300" s="21"/>
    </row>
    <row r="301" spans="5:26" x14ac:dyDescent="0.25">
      <c r="E301" s="21"/>
      <c r="H301" s="21"/>
      <c r="K301" s="21"/>
      <c r="N301" s="21"/>
      <c r="Q301" s="21"/>
      <c r="T301" s="21"/>
      <c r="W301" s="21"/>
      <c r="Z301" s="21"/>
    </row>
    <row r="302" spans="5:26" x14ac:dyDescent="0.25">
      <c r="E302" s="21"/>
      <c r="H302" s="21"/>
      <c r="K302" s="21"/>
      <c r="N302" s="21"/>
      <c r="Q302" s="21"/>
      <c r="T302" s="21"/>
      <c r="W302" s="21"/>
      <c r="Z302" s="21"/>
    </row>
    <row r="303" spans="5:26" x14ac:dyDescent="0.25">
      <c r="E303" s="21"/>
      <c r="H303" s="21"/>
      <c r="K303" s="21"/>
      <c r="N303" s="21"/>
      <c r="Q303" s="21"/>
      <c r="T303" s="21"/>
      <c r="W303" s="21"/>
      <c r="Z303" s="21"/>
    </row>
    <row r="304" spans="5:26" x14ac:dyDescent="0.25">
      <c r="E304" s="21"/>
      <c r="H304" s="21"/>
      <c r="K304" s="21"/>
      <c r="N304" s="21"/>
      <c r="Q304" s="21"/>
      <c r="T304" s="21"/>
      <c r="W304" s="21"/>
      <c r="Z304" s="21"/>
    </row>
    <row r="305" spans="5:26" x14ac:dyDescent="0.25">
      <c r="E305" s="21"/>
      <c r="H305" s="21"/>
      <c r="K305" s="21"/>
      <c r="N305" s="21"/>
      <c r="Q305" s="21"/>
      <c r="T305" s="21"/>
      <c r="W305" s="21"/>
      <c r="Z305" s="21"/>
    </row>
    <row r="306" spans="5:26" x14ac:dyDescent="0.25">
      <c r="E306" s="21"/>
      <c r="H306" s="21"/>
      <c r="K306" s="21"/>
      <c r="N306" s="21"/>
      <c r="Q306" s="21"/>
      <c r="T306" s="21"/>
      <c r="W306" s="21"/>
      <c r="Z306" s="21"/>
    </row>
    <row r="307" spans="5:26" x14ac:dyDescent="0.25">
      <c r="E307" s="21"/>
      <c r="H307" s="21"/>
      <c r="K307" s="21"/>
      <c r="N307" s="21"/>
      <c r="Q307" s="21"/>
      <c r="T307" s="21"/>
      <c r="W307" s="21"/>
      <c r="Z307" s="21"/>
    </row>
    <row r="308" spans="5:26" x14ac:dyDescent="0.25">
      <c r="E308" s="21"/>
      <c r="H308" s="21"/>
      <c r="K308" s="21"/>
      <c r="N308" s="21"/>
      <c r="Q308" s="21"/>
      <c r="T308" s="21"/>
      <c r="W308" s="21"/>
      <c r="Z308" s="21"/>
    </row>
  </sheetData>
  <phoneticPr fontId="0" type="noConversion"/>
  <pageMargins left="0.75" right="0.75" top="1" bottom="1" header="0.5" footer="0.5"/>
  <pageSetup scale="35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topLeftCell="A13" workbookViewId="0">
      <selection activeCell="C8" sqref="C8"/>
    </sheetView>
  </sheetViews>
  <sheetFormatPr defaultRowHeight="13.2" x14ac:dyDescent="0.25"/>
  <cols>
    <col min="5" max="5" width="9.33203125" style="6" bestFit="1" customWidth="1"/>
    <col min="7" max="7" width="18" customWidth="1"/>
    <col min="8" max="8" width="2.88671875" customWidth="1"/>
  </cols>
  <sheetData>
    <row r="1" spans="1:7" ht="15.6" x14ac:dyDescent="0.3">
      <c r="A1" s="59" t="s">
        <v>0</v>
      </c>
      <c r="B1" s="59"/>
      <c r="C1" s="59"/>
      <c r="D1" s="59"/>
      <c r="E1" s="59"/>
      <c r="F1" s="59"/>
      <c r="G1" s="59"/>
    </row>
    <row r="2" spans="1:7" x14ac:dyDescent="0.25">
      <c r="A2" s="60" t="s">
        <v>1</v>
      </c>
      <c r="B2" s="60"/>
      <c r="C2" s="60"/>
      <c r="D2" s="60"/>
      <c r="E2" s="60"/>
      <c r="F2" s="60"/>
      <c r="G2" s="60"/>
    </row>
    <row r="3" spans="1:7" x14ac:dyDescent="0.25">
      <c r="E3"/>
    </row>
    <row r="4" spans="1:7" ht="26.4" x14ac:dyDescent="0.25">
      <c r="A4" s="1" t="s">
        <v>2</v>
      </c>
      <c r="B4" s="1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</row>
    <row r="5" spans="1:7" x14ac:dyDescent="0.25">
      <c r="A5" t="s">
        <v>9</v>
      </c>
      <c r="B5" t="s">
        <v>10</v>
      </c>
      <c r="C5" s="5">
        <v>37012</v>
      </c>
      <c r="D5" s="5">
        <v>37560</v>
      </c>
      <c r="E5" s="6">
        <v>5000</v>
      </c>
      <c r="F5" s="7">
        <v>4.97</v>
      </c>
      <c r="G5" t="s">
        <v>11</v>
      </c>
    </row>
    <row r="6" spans="1:7" x14ac:dyDescent="0.25">
      <c r="A6" t="s">
        <v>9</v>
      </c>
      <c r="B6" t="s">
        <v>10</v>
      </c>
      <c r="C6" s="5">
        <v>37012</v>
      </c>
      <c r="D6" s="5">
        <v>37560</v>
      </c>
      <c r="E6" s="6">
        <v>5000</v>
      </c>
      <c r="F6" s="7">
        <v>4.9989999999999997</v>
      </c>
      <c r="G6" t="s">
        <v>11</v>
      </c>
    </row>
    <row r="7" spans="1:7" x14ac:dyDescent="0.25">
      <c r="A7" t="s">
        <v>9</v>
      </c>
      <c r="B7" t="s">
        <v>10</v>
      </c>
      <c r="C7" s="5">
        <v>37316</v>
      </c>
      <c r="D7" s="5">
        <v>37346</v>
      </c>
      <c r="E7" s="6">
        <v>10000</v>
      </c>
      <c r="F7" s="7">
        <v>4.8449999999999998</v>
      </c>
      <c r="G7" t="s">
        <v>11</v>
      </c>
    </row>
    <row r="8" spans="1:7" x14ac:dyDescent="0.25">
      <c r="A8" t="s">
        <v>9</v>
      </c>
      <c r="B8" t="s">
        <v>10</v>
      </c>
      <c r="C8" s="5">
        <v>37257</v>
      </c>
      <c r="D8" s="5">
        <v>37316</v>
      </c>
      <c r="E8" s="6">
        <v>5000</v>
      </c>
      <c r="F8" s="7">
        <v>4.3</v>
      </c>
      <c r="G8" t="s">
        <v>11</v>
      </c>
    </row>
    <row r="9" spans="1:7" x14ac:dyDescent="0.25">
      <c r="A9" t="s">
        <v>9</v>
      </c>
      <c r="B9" t="s">
        <v>10</v>
      </c>
      <c r="C9" s="5">
        <v>37257</v>
      </c>
      <c r="D9" s="5">
        <v>37316</v>
      </c>
      <c r="E9" s="6">
        <v>5000</v>
      </c>
      <c r="F9" s="7">
        <v>3.99</v>
      </c>
      <c r="G9" t="s">
        <v>11</v>
      </c>
    </row>
    <row r="10" spans="1:7" x14ac:dyDescent="0.25">
      <c r="A10" t="s">
        <v>9</v>
      </c>
      <c r="B10" t="s">
        <v>10</v>
      </c>
      <c r="C10" s="5">
        <v>37196</v>
      </c>
      <c r="D10" s="5">
        <v>37346</v>
      </c>
      <c r="E10" s="6">
        <v>5000</v>
      </c>
      <c r="F10" s="7">
        <v>3.56</v>
      </c>
      <c r="G10" t="s">
        <v>11</v>
      </c>
    </row>
    <row r="11" spans="1:7" x14ac:dyDescent="0.25">
      <c r="A11" t="s">
        <v>9</v>
      </c>
      <c r="B11" t="s">
        <v>10</v>
      </c>
      <c r="C11" s="5">
        <v>37257</v>
      </c>
      <c r="D11" s="5">
        <v>37316</v>
      </c>
      <c r="E11" s="6">
        <v>5000</v>
      </c>
      <c r="F11" s="7">
        <v>3.72</v>
      </c>
      <c r="G11" t="s">
        <v>11</v>
      </c>
    </row>
    <row r="12" spans="1:7" x14ac:dyDescent="0.25">
      <c r="A12" t="s">
        <v>9</v>
      </c>
      <c r="B12" t="s">
        <v>10</v>
      </c>
      <c r="C12" s="5">
        <v>37347</v>
      </c>
      <c r="D12" s="5">
        <v>37376</v>
      </c>
      <c r="E12" s="6">
        <v>10000</v>
      </c>
      <c r="F12" s="7">
        <v>3.5</v>
      </c>
      <c r="G12" t="s">
        <v>11</v>
      </c>
    </row>
    <row r="13" spans="1:7" x14ac:dyDescent="0.25">
      <c r="A13" t="s">
        <v>9</v>
      </c>
      <c r="B13" t="s">
        <v>10</v>
      </c>
      <c r="C13" s="5">
        <v>37196</v>
      </c>
      <c r="D13" s="5">
        <v>37346</v>
      </c>
      <c r="E13" s="6">
        <v>5000</v>
      </c>
      <c r="F13" s="7">
        <v>3.82</v>
      </c>
      <c r="G13" t="s">
        <v>11</v>
      </c>
    </row>
    <row r="14" spans="1:7" x14ac:dyDescent="0.25">
      <c r="A14" t="s">
        <v>9</v>
      </c>
      <c r="B14" t="s">
        <v>10</v>
      </c>
      <c r="C14" s="5">
        <v>37347</v>
      </c>
      <c r="D14" s="5">
        <v>37376</v>
      </c>
      <c r="E14" s="6">
        <v>10000</v>
      </c>
      <c r="F14" s="7">
        <v>3.6349999999999998</v>
      </c>
      <c r="G14" t="s">
        <v>11</v>
      </c>
    </row>
    <row r="15" spans="1:7" x14ac:dyDescent="0.25">
      <c r="A15" t="s">
        <v>9</v>
      </c>
      <c r="B15" t="s">
        <v>10</v>
      </c>
      <c r="C15" s="5">
        <v>37196</v>
      </c>
      <c r="D15" s="5">
        <v>37346</v>
      </c>
      <c r="E15" s="6">
        <v>5000</v>
      </c>
      <c r="F15" s="7">
        <v>3.64</v>
      </c>
      <c r="G15" t="s">
        <v>11</v>
      </c>
    </row>
    <row r="16" spans="1:7" x14ac:dyDescent="0.25">
      <c r="A16" t="s">
        <v>9</v>
      </c>
      <c r="B16" t="s">
        <v>10</v>
      </c>
      <c r="C16" s="5">
        <v>37257</v>
      </c>
      <c r="D16" s="5">
        <v>37346</v>
      </c>
      <c r="E16" s="6">
        <v>10000</v>
      </c>
      <c r="F16" s="7">
        <v>3.9849999999999999</v>
      </c>
      <c r="G16" t="s">
        <v>11</v>
      </c>
    </row>
    <row r="17" spans="1:7" x14ac:dyDescent="0.25">
      <c r="A17" t="s">
        <v>9</v>
      </c>
      <c r="B17" t="s">
        <v>10</v>
      </c>
      <c r="C17" s="5">
        <v>37196</v>
      </c>
      <c r="D17" s="5">
        <v>37345</v>
      </c>
      <c r="E17" s="6">
        <v>5000</v>
      </c>
      <c r="F17" s="7">
        <v>3.12</v>
      </c>
      <c r="G17" t="s">
        <v>11</v>
      </c>
    </row>
    <row r="18" spans="1:7" x14ac:dyDescent="0.25">
      <c r="A18" t="s">
        <v>9</v>
      </c>
      <c r="B18" t="s">
        <v>10</v>
      </c>
      <c r="C18" s="5">
        <v>37347</v>
      </c>
      <c r="D18" s="5">
        <v>37560</v>
      </c>
      <c r="E18" s="6">
        <v>10000</v>
      </c>
      <c r="F18" s="7">
        <v>3.17</v>
      </c>
      <c r="G18" t="s">
        <v>11</v>
      </c>
    </row>
    <row r="19" spans="1:7" x14ac:dyDescent="0.25">
      <c r="A19" t="s">
        <v>9</v>
      </c>
      <c r="B19" t="s">
        <v>10</v>
      </c>
      <c r="C19" s="5">
        <v>37196</v>
      </c>
      <c r="D19" s="5">
        <v>37316</v>
      </c>
      <c r="E19" s="6">
        <v>5000</v>
      </c>
      <c r="F19" s="7">
        <v>3</v>
      </c>
      <c r="G19" t="s">
        <v>11</v>
      </c>
    </row>
    <row r="20" spans="1:7" x14ac:dyDescent="0.25">
      <c r="A20" t="s">
        <v>9</v>
      </c>
      <c r="B20" t="s">
        <v>10</v>
      </c>
      <c r="C20" s="5">
        <v>37347</v>
      </c>
      <c r="D20" s="5">
        <v>37559</v>
      </c>
      <c r="E20" s="6">
        <v>10000</v>
      </c>
      <c r="F20" s="7">
        <v>3.0649999999999999</v>
      </c>
      <c r="G20" t="s">
        <v>11</v>
      </c>
    </row>
    <row r="21" spans="1:7" x14ac:dyDescent="0.25">
      <c r="A21" t="s">
        <v>9</v>
      </c>
      <c r="B21" t="s">
        <v>10</v>
      </c>
      <c r="C21" s="5">
        <v>37347</v>
      </c>
      <c r="D21" s="5">
        <v>37560</v>
      </c>
      <c r="E21" s="6">
        <v>10000</v>
      </c>
      <c r="F21" s="7">
        <v>3.58</v>
      </c>
      <c r="G21" t="s">
        <v>11</v>
      </c>
    </row>
    <row r="22" spans="1:7" x14ac:dyDescent="0.25">
      <c r="A22" t="s">
        <v>9</v>
      </c>
      <c r="B22" t="s">
        <v>10</v>
      </c>
      <c r="C22" s="5">
        <v>37043</v>
      </c>
      <c r="D22" s="5">
        <v>37560</v>
      </c>
      <c r="E22" s="6">
        <v>10000</v>
      </c>
      <c r="F22" s="7">
        <v>4.5449999999999999</v>
      </c>
      <c r="G22" t="s">
        <v>12</v>
      </c>
    </row>
    <row r="23" spans="1:7" x14ac:dyDescent="0.25">
      <c r="A23" t="s">
        <v>9</v>
      </c>
      <c r="B23" t="s">
        <v>10</v>
      </c>
      <c r="C23" s="5">
        <v>37043</v>
      </c>
      <c r="D23" s="5">
        <v>37560</v>
      </c>
      <c r="E23" s="6">
        <v>5000</v>
      </c>
      <c r="F23" s="7">
        <v>5.0650000000000004</v>
      </c>
      <c r="G23" t="s">
        <v>12</v>
      </c>
    </row>
    <row r="24" spans="1:7" x14ac:dyDescent="0.25">
      <c r="A24" t="s">
        <v>9</v>
      </c>
      <c r="B24" t="s">
        <v>10</v>
      </c>
      <c r="C24" s="5">
        <v>37043</v>
      </c>
      <c r="D24" s="5">
        <v>37560</v>
      </c>
      <c r="E24" s="6">
        <v>5000</v>
      </c>
      <c r="F24" s="7">
        <v>4.5999999999999996</v>
      </c>
      <c r="G24" t="s">
        <v>12</v>
      </c>
    </row>
    <row r="25" spans="1:7" x14ac:dyDescent="0.25">
      <c r="A25" t="s">
        <v>9</v>
      </c>
      <c r="B25" t="s">
        <v>10</v>
      </c>
      <c r="C25" s="5">
        <v>37043</v>
      </c>
      <c r="D25" s="5">
        <v>37560</v>
      </c>
      <c r="E25" s="6">
        <v>5000</v>
      </c>
      <c r="F25" s="7">
        <v>4.95</v>
      </c>
      <c r="G25" t="s">
        <v>12</v>
      </c>
    </row>
    <row r="26" spans="1:7" x14ac:dyDescent="0.25">
      <c r="A26" t="s">
        <v>9</v>
      </c>
      <c r="B26" t="s">
        <v>10</v>
      </c>
      <c r="C26" s="5">
        <v>37196</v>
      </c>
      <c r="D26" s="5">
        <v>37346</v>
      </c>
      <c r="E26" s="6">
        <v>10000</v>
      </c>
      <c r="F26" s="7">
        <v>4.5049999999999999</v>
      </c>
      <c r="G26" t="s">
        <v>12</v>
      </c>
    </row>
    <row r="27" spans="1:7" x14ac:dyDescent="0.25">
      <c r="A27" t="s">
        <v>9</v>
      </c>
      <c r="B27" t="s">
        <v>10</v>
      </c>
      <c r="C27" s="5">
        <v>37196</v>
      </c>
      <c r="D27" s="5">
        <v>37346</v>
      </c>
      <c r="E27" s="6">
        <v>10000</v>
      </c>
      <c r="F27" s="7">
        <v>4.45</v>
      </c>
      <c r="G27" t="s">
        <v>12</v>
      </c>
    </row>
    <row r="28" spans="1:7" x14ac:dyDescent="0.25">
      <c r="A28" t="s">
        <v>9</v>
      </c>
      <c r="B28" t="s">
        <v>10</v>
      </c>
      <c r="C28" s="5">
        <v>37196</v>
      </c>
      <c r="D28" s="5">
        <v>37346</v>
      </c>
      <c r="E28" s="6">
        <v>10000</v>
      </c>
      <c r="F28" s="7">
        <v>4.8250000000000002</v>
      </c>
      <c r="G28" t="s">
        <v>12</v>
      </c>
    </row>
    <row r="29" spans="1:7" x14ac:dyDescent="0.25">
      <c r="A29" t="s">
        <v>9</v>
      </c>
      <c r="B29" t="s">
        <v>10</v>
      </c>
      <c r="C29" s="5">
        <v>37196</v>
      </c>
      <c r="D29" s="5">
        <v>37346</v>
      </c>
      <c r="E29" s="6">
        <v>10000</v>
      </c>
      <c r="F29" s="7">
        <v>4.7874999999999996</v>
      </c>
      <c r="G29" t="s">
        <v>12</v>
      </c>
    </row>
    <row r="30" spans="1:7" s="8" customFormat="1" x14ac:dyDescent="0.25">
      <c r="A30" s="8" t="s">
        <v>9</v>
      </c>
      <c r="B30" s="8" t="s">
        <v>10</v>
      </c>
      <c r="C30" s="9">
        <v>37196</v>
      </c>
      <c r="D30" s="9">
        <v>37346</v>
      </c>
      <c r="E30" s="10">
        <v>5000</v>
      </c>
      <c r="F30" s="11">
        <v>0.12</v>
      </c>
      <c r="G30" s="8" t="s">
        <v>13</v>
      </c>
    </row>
    <row r="31" spans="1:7" x14ac:dyDescent="0.25">
      <c r="A31" t="s">
        <v>9</v>
      </c>
      <c r="B31" t="s">
        <v>10</v>
      </c>
      <c r="C31" s="5">
        <v>37165</v>
      </c>
      <c r="D31" s="5">
        <v>37346</v>
      </c>
      <c r="E31" s="6">
        <v>25000</v>
      </c>
      <c r="F31" s="11">
        <v>0.11749999999999999</v>
      </c>
      <c r="G31" t="s">
        <v>13</v>
      </c>
    </row>
    <row r="32" spans="1:7" x14ac:dyDescent="0.25">
      <c r="A32" t="s">
        <v>9</v>
      </c>
      <c r="B32" t="s">
        <v>10</v>
      </c>
      <c r="C32" s="5">
        <v>37196</v>
      </c>
      <c r="D32" s="5">
        <v>37346</v>
      </c>
      <c r="E32" s="6">
        <v>5000</v>
      </c>
      <c r="F32" s="11">
        <v>0.12</v>
      </c>
      <c r="G32" t="s">
        <v>13</v>
      </c>
    </row>
    <row r="33" spans="3:6" x14ac:dyDescent="0.25">
      <c r="C33" s="5"/>
      <c r="D33" s="5"/>
      <c r="F33" s="12"/>
    </row>
    <row r="34" spans="3:6" x14ac:dyDescent="0.25">
      <c r="C34" s="5"/>
      <c r="D34" s="5"/>
      <c r="F34" s="13"/>
    </row>
    <row r="35" spans="3:6" x14ac:dyDescent="0.25">
      <c r="C35" s="5"/>
      <c r="D35" s="5"/>
      <c r="F35" s="13"/>
    </row>
    <row r="36" spans="3:6" x14ac:dyDescent="0.25">
      <c r="C36" s="5"/>
      <c r="D36" s="5"/>
      <c r="F36" s="13"/>
    </row>
    <row r="37" spans="3:6" x14ac:dyDescent="0.25">
      <c r="C37" s="5"/>
      <c r="D37" s="5"/>
      <c r="F37" s="13"/>
    </row>
    <row r="38" spans="3:6" x14ac:dyDescent="0.25">
      <c r="C38" s="5"/>
      <c r="D38" s="5"/>
      <c r="F38" s="13"/>
    </row>
    <row r="39" spans="3:6" x14ac:dyDescent="0.25">
      <c r="C39" s="5"/>
      <c r="D39" s="5"/>
      <c r="F39" s="13"/>
    </row>
    <row r="40" spans="3:6" x14ac:dyDescent="0.25">
      <c r="C40" s="5"/>
      <c r="D40" s="5"/>
      <c r="F40" s="13"/>
    </row>
    <row r="41" spans="3:6" x14ac:dyDescent="0.25">
      <c r="C41" s="5"/>
      <c r="D41" s="5"/>
      <c r="F41" s="13"/>
    </row>
    <row r="42" spans="3:6" x14ac:dyDescent="0.25">
      <c r="C42" s="5"/>
      <c r="D42" s="5"/>
      <c r="F42" s="13"/>
    </row>
    <row r="43" spans="3:6" x14ac:dyDescent="0.25">
      <c r="C43" s="5"/>
      <c r="D43" s="5"/>
      <c r="F43" s="13"/>
    </row>
    <row r="44" spans="3:6" x14ac:dyDescent="0.25">
      <c r="C44" s="5"/>
      <c r="D44" s="5"/>
      <c r="F44" s="13"/>
    </row>
    <row r="45" spans="3:6" x14ac:dyDescent="0.25">
      <c r="C45" s="5"/>
      <c r="D45" s="5"/>
      <c r="F45" s="13"/>
    </row>
    <row r="46" spans="3:6" x14ac:dyDescent="0.25">
      <c r="C46" s="5"/>
      <c r="D46" s="5"/>
      <c r="F46" s="13"/>
    </row>
    <row r="47" spans="3:6" x14ac:dyDescent="0.25">
      <c r="C47" s="5"/>
      <c r="D47" s="5"/>
      <c r="F47" s="13"/>
    </row>
    <row r="48" spans="3:6" x14ac:dyDescent="0.25">
      <c r="C48" s="5"/>
      <c r="D48" s="5"/>
      <c r="F48" s="13"/>
    </row>
    <row r="49" spans="3:6" x14ac:dyDescent="0.25">
      <c r="C49" s="5"/>
      <c r="D49" s="5"/>
      <c r="F49" s="13"/>
    </row>
    <row r="50" spans="3:6" x14ac:dyDescent="0.25">
      <c r="C50" s="5"/>
      <c r="D50" s="5"/>
      <c r="F50" s="13"/>
    </row>
    <row r="51" spans="3:6" x14ac:dyDescent="0.25">
      <c r="C51" s="5"/>
      <c r="D51" s="5"/>
      <c r="F51" s="13"/>
    </row>
    <row r="52" spans="3:6" x14ac:dyDescent="0.25">
      <c r="C52" s="5"/>
      <c r="D52" s="5"/>
      <c r="F52" s="13"/>
    </row>
    <row r="53" spans="3:6" x14ac:dyDescent="0.25">
      <c r="C53" s="5"/>
      <c r="D53" s="5"/>
      <c r="F53" s="13"/>
    </row>
    <row r="54" spans="3:6" x14ac:dyDescent="0.25">
      <c r="C54" s="5"/>
      <c r="D54" s="5"/>
      <c r="F54" s="13"/>
    </row>
    <row r="55" spans="3:6" x14ac:dyDescent="0.25">
      <c r="C55" s="5"/>
      <c r="D55" s="5"/>
      <c r="F55" s="14"/>
    </row>
    <row r="56" spans="3:6" x14ac:dyDescent="0.25">
      <c r="C56" s="5"/>
      <c r="D56" s="5"/>
      <c r="F56" s="14"/>
    </row>
    <row r="57" spans="3:6" x14ac:dyDescent="0.25">
      <c r="C57" s="5"/>
      <c r="D57" s="5"/>
      <c r="F57" s="14"/>
    </row>
    <row r="58" spans="3:6" x14ac:dyDescent="0.25">
      <c r="C58" s="5"/>
      <c r="D58" s="5"/>
      <c r="F58" s="14"/>
    </row>
    <row r="59" spans="3:6" x14ac:dyDescent="0.25">
      <c r="C59" s="5"/>
      <c r="D59" s="5"/>
      <c r="F59" s="14"/>
    </row>
    <row r="60" spans="3:6" x14ac:dyDescent="0.25">
      <c r="C60" s="5"/>
      <c r="D60" s="5"/>
      <c r="F60" s="14"/>
    </row>
    <row r="61" spans="3:6" x14ac:dyDescent="0.25">
      <c r="C61" s="5"/>
      <c r="D61" s="5"/>
      <c r="F61" s="14"/>
    </row>
    <row r="62" spans="3:6" x14ac:dyDescent="0.25">
      <c r="C62" s="5"/>
      <c r="D62" s="5"/>
      <c r="F62" s="14"/>
    </row>
    <row r="63" spans="3:6" x14ac:dyDescent="0.25">
      <c r="C63" s="5"/>
      <c r="D63" s="5"/>
      <c r="F63" s="14"/>
    </row>
    <row r="64" spans="3:6" x14ac:dyDescent="0.25">
      <c r="C64" s="5"/>
      <c r="D64" s="5"/>
      <c r="F64" s="14"/>
    </row>
    <row r="65" spans="3:6" x14ac:dyDescent="0.25">
      <c r="C65" s="5"/>
      <c r="D65" s="5"/>
      <c r="F65" s="14"/>
    </row>
    <row r="66" spans="3:6" x14ac:dyDescent="0.25">
      <c r="C66" s="5"/>
      <c r="D66" s="5"/>
      <c r="F66" s="14"/>
    </row>
    <row r="67" spans="3:6" x14ac:dyDescent="0.25">
      <c r="C67" s="5"/>
      <c r="D67" s="5"/>
      <c r="F67" s="14"/>
    </row>
    <row r="68" spans="3:6" x14ac:dyDescent="0.25">
      <c r="C68" s="5"/>
      <c r="D68" s="5"/>
      <c r="F68" s="14"/>
    </row>
    <row r="69" spans="3:6" x14ac:dyDescent="0.25">
      <c r="C69" s="5"/>
      <c r="D69" s="5"/>
      <c r="F69" s="14"/>
    </row>
    <row r="70" spans="3:6" x14ac:dyDescent="0.25">
      <c r="C70" s="5"/>
      <c r="D70" s="5"/>
      <c r="F70" s="14"/>
    </row>
    <row r="71" spans="3:6" x14ac:dyDescent="0.25">
      <c r="C71" s="5"/>
      <c r="D71" s="5"/>
      <c r="F71" s="14"/>
    </row>
    <row r="72" spans="3:6" x14ac:dyDescent="0.25">
      <c r="C72" s="5"/>
      <c r="D72" s="5"/>
      <c r="F72" s="14"/>
    </row>
    <row r="73" spans="3:6" x14ac:dyDescent="0.25">
      <c r="C73" s="5"/>
      <c r="D73" s="5"/>
      <c r="F73" s="14"/>
    </row>
    <row r="74" spans="3:6" x14ac:dyDescent="0.25">
      <c r="C74" s="5"/>
      <c r="D74" s="5"/>
      <c r="F74" s="14"/>
    </row>
    <row r="75" spans="3:6" x14ac:dyDescent="0.25">
      <c r="C75" s="5"/>
      <c r="D75" s="5"/>
      <c r="F75" s="14"/>
    </row>
    <row r="76" spans="3:6" x14ac:dyDescent="0.25">
      <c r="C76" s="5"/>
      <c r="D76" s="5"/>
      <c r="F76" s="14"/>
    </row>
    <row r="77" spans="3:6" x14ac:dyDescent="0.25">
      <c r="C77" s="5"/>
      <c r="D77" s="5"/>
    </row>
    <row r="78" spans="3:6" x14ac:dyDescent="0.25">
      <c r="C78" s="5"/>
      <c r="D78" s="5"/>
    </row>
    <row r="79" spans="3:6" x14ac:dyDescent="0.25">
      <c r="C79" s="5"/>
      <c r="D79" s="5"/>
    </row>
    <row r="80" spans="3:6" x14ac:dyDescent="0.25">
      <c r="C80" s="5"/>
      <c r="D80" s="5"/>
    </row>
    <row r="81" spans="3:4" x14ac:dyDescent="0.25">
      <c r="C81" s="5"/>
      <c r="D81" s="5"/>
    </row>
    <row r="82" spans="3:4" x14ac:dyDescent="0.25">
      <c r="C82" s="5"/>
      <c r="D82" s="5"/>
    </row>
    <row r="83" spans="3:4" x14ac:dyDescent="0.25">
      <c r="C83" s="5"/>
      <c r="D83" s="5"/>
    </row>
    <row r="84" spans="3:4" x14ac:dyDescent="0.25">
      <c r="C84" s="5"/>
      <c r="D84" s="5"/>
    </row>
    <row r="85" spans="3:4" x14ac:dyDescent="0.25">
      <c r="C85" s="5"/>
      <c r="D85" s="5"/>
    </row>
    <row r="86" spans="3:4" x14ac:dyDescent="0.25">
      <c r="C86" s="5"/>
      <c r="D86" s="5"/>
    </row>
    <row r="87" spans="3:4" x14ac:dyDescent="0.25">
      <c r="C87" s="5"/>
      <c r="D87" s="5"/>
    </row>
    <row r="88" spans="3:4" x14ac:dyDescent="0.25">
      <c r="C88" s="5"/>
      <c r="D88" s="5"/>
    </row>
    <row r="89" spans="3:4" x14ac:dyDescent="0.25">
      <c r="C89" s="5"/>
      <c r="D89" s="5"/>
    </row>
    <row r="90" spans="3:4" x14ac:dyDescent="0.25">
      <c r="C90" s="5"/>
      <c r="D90" s="5"/>
    </row>
    <row r="91" spans="3:4" x14ac:dyDescent="0.25">
      <c r="C91" s="5"/>
      <c r="D91" s="5"/>
    </row>
    <row r="92" spans="3:4" x14ac:dyDescent="0.25">
      <c r="C92" s="5"/>
      <c r="D92" s="5"/>
    </row>
    <row r="93" spans="3:4" x14ac:dyDescent="0.25">
      <c r="C93" s="5"/>
      <c r="D93" s="5"/>
    </row>
    <row r="94" spans="3:4" x14ac:dyDescent="0.25">
      <c r="C94" s="5"/>
      <c r="D94" s="5"/>
    </row>
    <row r="95" spans="3:4" x14ac:dyDescent="0.25">
      <c r="C95" s="5"/>
      <c r="D95" s="5"/>
    </row>
    <row r="96" spans="3:4" x14ac:dyDescent="0.25">
      <c r="C96" s="5"/>
      <c r="D96" s="5"/>
    </row>
    <row r="97" spans="3:4" x14ac:dyDescent="0.25">
      <c r="C97" s="5"/>
      <c r="D97" s="5"/>
    </row>
    <row r="98" spans="3:4" x14ac:dyDescent="0.25">
      <c r="C98" s="5"/>
      <c r="D98" s="5"/>
    </row>
    <row r="99" spans="3:4" x14ac:dyDescent="0.25">
      <c r="C99" s="5"/>
      <c r="D99" s="5"/>
    </row>
    <row r="100" spans="3:4" x14ac:dyDescent="0.25">
      <c r="C100" s="5"/>
      <c r="D100" s="5"/>
    </row>
    <row r="101" spans="3:4" x14ac:dyDescent="0.25">
      <c r="C101" s="5"/>
      <c r="D101" s="5"/>
    </row>
    <row r="102" spans="3:4" x14ac:dyDescent="0.25">
      <c r="C102" s="5"/>
      <c r="D102" s="5"/>
    </row>
    <row r="103" spans="3:4" x14ac:dyDescent="0.25">
      <c r="C103" s="5"/>
      <c r="D103" s="5"/>
    </row>
    <row r="104" spans="3:4" x14ac:dyDescent="0.25">
      <c r="C104" s="5"/>
      <c r="D104" s="5"/>
    </row>
    <row r="105" spans="3:4" x14ac:dyDescent="0.25">
      <c r="C105" s="5"/>
      <c r="D105" s="5"/>
    </row>
    <row r="106" spans="3:4" x14ac:dyDescent="0.25">
      <c r="C106" s="5"/>
      <c r="D106" s="5"/>
    </row>
    <row r="107" spans="3:4" x14ac:dyDescent="0.25">
      <c r="C107" s="5"/>
      <c r="D107" s="5"/>
    </row>
    <row r="108" spans="3:4" x14ac:dyDescent="0.25">
      <c r="C108" s="5"/>
      <c r="D108" s="5"/>
    </row>
    <row r="109" spans="3:4" x14ac:dyDescent="0.25">
      <c r="C109" s="5"/>
      <c r="D109" s="5"/>
    </row>
    <row r="110" spans="3:4" x14ac:dyDescent="0.25">
      <c r="C110" s="5"/>
      <c r="D110" s="5"/>
    </row>
    <row r="111" spans="3:4" x14ac:dyDescent="0.25">
      <c r="C111" s="5"/>
      <c r="D111" s="5"/>
    </row>
    <row r="112" spans="3:4" x14ac:dyDescent="0.25">
      <c r="C112" s="5"/>
      <c r="D112" s="5"/>
    </row>
    <row r="113" spans="3:4" x14ac:dyDescent="0.25">
      <c r="C113" s="5"/>
      <c r="D113" s="5"/>
    </row>
    <row r="114" spans="3:4" x14ac:dyDescent="0.25">
      <c r="C114" s="5"/>
      <c r="D114" s="5"/>
    </row>
    <row r="115" spans="3:4" x14ac:dyDescent="0.25">
      <c r="C115" s="5"/>
      <c r="D115" s="5"/>
    </row>
    <row r="116" spans="3:4" x14ac:dyDescent="0.25">
      <c r="C116" s="5"/>
      <c r="D116" s="5"/>
    </row>
    <row r="117" spans="3:4" x14ac:dyDescent="0.25">
      <c r="C117" s="5"/>
      <c r="D117" s="5"/>
    </row>
    <row r="118" spans="3:4" x14ac:dyDescent="0.25">
      <c r="C118" s="5"/>
      <c r="D118" s="5"/>
    </row>
    <row r="119" spans="3:4" x14ac:dyDescent="0.25">
      <c r="C119" s="5"/>
      <c r="D119" s="5"/>
    </row>
    <row r="120" spans="3:4" x14ac:dyDescent="0.25">
      <c r="C120" s="5"/>
      <c r="D120" s="5"/>
    </row>
    <row r="121" spans="3:4" x14ac:dyDescent="0.25">
      <c r="C121" s="5"/>
      <c r="D121" s="5"/>
    </row>
    <row r="122" spans="3:4" x14ac:dyDescent="0.25">
      <c r="C122" s="5"/>
      <c r="D122" s="5"/>
    </row>
    <row r="123" spans="3:4" x14ac:dyDescent="0.25">
      <c r="C123" s="5"/>
      <c r="D123" s="5"/>
    </row>
    <row r="124" spans="3:4" x14ac:dyDescent="0.25">
      <c r="C124" s="5"/>
      <c r="D124" s="5"/>
    </row>
    <row r="125" spans="3:4" x14ac:dyDescent="0.25">
      <c r="C125" s="5"/>
      <c r="D125" s="5"/>
    </row>
    <row r="126" spans="3:4" x14ac:dyDescent="0.25">
      <c r="C126" s="5"/>
      <c r="D126" s="5"/>
    </row>
    <row r="127" spans="3:4" x14ac:dyDescent="0.25">
      <c r="C127" s="5"/>
      <c r="D127" s="5"/>
    </row>
    <row r="128" spans="3:4" x14ac:dyDescent="0.25">
      <c r="C128" s="5"/>
      <c r="D128" s="5"/>
    </row>
    <row r="129" spans="3:4" x14ac:dyDescent="0.25">
      <c r="C129" s="5"/>
      <c r="D129" s="5"/>
    </row>
    <row r="130" spans="3:4" x14ac:dyDescent="0.25">
      <c r="C130" s="5"/>
      <c r="D130" s="5"/>
    </row>
    <row r="131" spans="3:4" x14ac:dyDescent="0.25">
      <c r="C131" s="5"/>
      <c r="D131" s="5"/>
    </row>
    <row r="132" spans="3:4" x14ac:dyDescent="0.25">
      <c r="C132" s="5"/>
      <c r="D132" s="5"/>
    </row>
    <row r="133" spans="3:4" x14ac:dyDescent="0.25">
      <c r="C133" s="5"/>
      <c r="D133" s="5"/>
    </row>
    <row r="134" spans="3:4" x14ac:dyDescent="0.25">
      <c r="C134" s="5"/>
      <c r="D134" s="5"/>
    </row>
    <row r="135" spans="3:4" x14ac:dyDescent="0.25">
      <c r="C135" s="5"/>
      <c r="D135" s="5"/>
    </row>
    <row r="136" spans="3:4" x14ac:dyDescent="0.25">
      <c r="C136" s="5"/>
      <c r="D136" s="5"/>
    </row>
    <row r="137" spans="3:4" x14ac:dyDescent="0.25">
      <c r="C137" s="5"/>
      <c r="D137" s="5"/>
    </row>
    <row r="138" spans="3:4" x14ac:dyDescent="0.25">
      <c r="C138" s="5"/>
      <c r="D138" s="5"/>
    </row>
    <row r="139" spans="3:4" x14ac:dyDescent="0.25">
      <c r="C139" s="5"/>
      <c r="D139" s="5"/>
    </row>
    <row r="140" spans="3:4" x14ac:dyDescent="0.25">
      <c r="C140" s="5"/>
      <c r="D140" s="5"/>
    </row>
    <row r="141" spans="3:4" x14ac:dyDescent="0.25">
      <c r="C141" s="5"/>
      <c r="D141" s="5"/>
    </row>
    <row r="142" spans="3:4" x14ac:dyDescent="0.25">
      <c r="C142" s="5"/>
      <c r="D142" s="5"/>
    </row>
    <row r="143" spans="3:4" x14ac:dyDescent="0.25">
      <c r="C143" s="5"/>
      <c r="D143" s="5"/>
    </row>
    <row r="144" spans="3:4" x14ac:dyDescent="0.25">
      <c r="C144" s="5"/>
      <c r="D144" s="5"/>
    </row>
    <row r="145" spans="3:4" x14ac:dyDescent="0.25">
      <c r="C145" s="5"/>
      <c r="D145" s="5"/>
    </row>
    <row r="146" spans="3:4" x14ac:dyDescent="0.25">
      <c r="C146" s="5"/>
      <c r="D146" s="5"/>
    </row>
    <row r="147" spans="3:4" x14ac:dyDescent="0.25">
      <c r="C147" s="5"/>
      <c r="D147" s="5"/>
    </row>
    <row r="148" spans="3:4" x14ac:dyDescent="0.25">
      <c r="C148" s="5"/>
      <c r="D148" s="5"/>
    </row>
    <row r="149" spans="3:4" x14ac:dyDescent="0.25">
      <c r="C149" s="5"/>
      <c r="D149" s="5"/>
    </row>
    <row r="150" spans="3:4" x14ac:dyDescent="0.25">
      <c r="C150" s="5"/>
      <c r="D150" s="5"/>
    </row>
    <row r="151" spans="3:4" x14ac:dyDescent="0.25">
      <c r="C151" s="5"/>
      <c r="D151" s="5"/>
    </row>
    <row r="152" spans="3:4" x14ac:dyDescent="0.25">
      <c r="C152" s="5"/>
      <c r="D152" s="5"/>
    </row>
    <row r="153" spans="3:4" x14ac:dyDescent="0.25">
      <c r="C153" s="5"/>
      <c r="D153" s="5"/>
    </row>
    <row r="154" spans="3:4" x14ac:dyDescent="0.25">
      <c r="C154" s="5"/>
      <c r="D154" s="5"/>
    </row>
    <row r="155" spans="3:4" x14ac:dyDescent="0.25">
      <c r="C155" s="5"/>
      <c r="D155" s="5"/>
    </row>
    <row r="156" spans="3:4" x14ac:dyDescent="0.25">
      <c r="C156" s="5"/>
      <c r="D156" s="5"/>
    </row>
    <row r="157" spans="3:4" x14ac:dyDescent="0.25">
      <c r="C157" s="5"/>
      <c r="D157" s="5"/>
    </row>
    <row r="158" spans="3:4" x14ac:dyDescent="0.25">
      <c r="C158" s="5"/>
      <c r="D158" s="5"/>
    </row>
    <row r="159" spans="3:4" x14ac:dyDescent="0.25">
      <c r="C159" s="5"/>
      <c r="D159" s="5"/>
    </row>
    <row r="160" spans="3:4" x14ac:dyDescent="0.25">
      <c r="C160" s="5"/>
      <c r="D160" s="5"/>
    </row>
    <row r="161" spans="3:4" x14ac:dyDescent="0.25">
      <c r="C161" s="5"/>
      <c r="D161" s="5"/>
    </row>
    <row r="162" spans="3:4" x14ac:dyDescent="0.25">
      <c r="C162" s="5"/>
      <c r="D162" s="5"/>
    </row>
    <row r="163" spans="3:4" x14ac:dyDescent="0.25">
      <c r="C163" s="5"/>
      <c r="D163" s="5"/>
    </row>
    <row r="164" spans="3:4" x14ac:dyDescent="0.25">
      <c r="C164" s="5"/>
      <c r="D164" s="5"/>
    </row>
    <row r="165" spans="3:4" x14ac:dyDescent="0.25">
      <c r="C165" s="5"/>
      <c r="D165" s="5"/>
    </row>
    <row r="166" spans="3:4" x14ac:dyDescent="0.25">
      <c r="C166" s="5"/>
      <c r="D166" s="5"/>
    </row>
    <row r="167" spans="3:4" x14ac:dyDescent="0.25">
      <c r="C167" s="5"/>
      <c r="D167" s="5"/>
    </row>
    <row r="168" spans="3:4" x14ac:dyDescent="0.25">
      <c r="C168" s="5"/>
      <c r="D168" s="5"/>
    </row>
    <row r="169" spans="3:4" x14ac:dyDescent="0.25">
      <c r="C169" s="5"/>
      <c r="D169" s="5"/>
    </row>
    <row r="170" spans="3:4" x14ac:dyDescent="0.25">
      <c r="C170" s="5"/>
      <c r="D170" s="5"/>
    </row>
    <row r="171" spans="3:4" x14ac:dyDescent="0.25">
      <c r="C171" s="5"/>
      <c r="D171" s="5"/>
    </row>
    <row r="172" spans="3:4" x14ac:dyDescent="0.25">
      <c r="C172" s="5"/>
      <c r="D172" s="5"/>
    </row>
    <row r="173" spans="3:4" x14ac:dyDescent="0.25">
      <c r="C173" s="5"/>
      <c r="D173" s="5"/>
    </row>
    <row r="174" spans="3:4" x14ac:dyDescent="0.25">
      <c r="C174" s="5"/>
      <c r="D174" s="5"/>
    </row>
    <row r="175" spans="3:4" x14ac:dyDescent="0.25">
      <c r="C175" s="5"/>
      <c r="D175" s="5"/>
    </row>
    <row r="176" spans="3:4" x14ac:dyDescent="0.25">
      <c r="C176" s="5"/>
      <c r="D176" s="5"/>
    </row>
    <row r="177" spans="3:4" x14ac:dyDescent="0.25">
      <c r="C177" s="5"/>
      <c r="D177" s="5"/>
    </row>
    <row r="178" spans="3:4" x14ac:dyDescent="0.25">
      <c r="C178" s="5"/>
      <c r="D178" s="5"/>
    </row>
    <row r="179" spans="3:4" x14ac:dyDescent="0.25">
      <c r="C179" s="5"/>
      <c r="D179" s="5"/>
    </row>
    <row r="180" spans="3:4" x14ac:dyDescent="0.25">
      <c r="C180" s="5"/>
      <c r="D180" s="5"/>
    </row>
    <row r="181" spans="3:4" x14ac:dyDescent="0.25">
      <c r="C181" s="5"/>
      <c r="D181" s="5"/>
    </row>
    <row r="182" spans="3:4" x14ac:dyDescent="0.25">
      <c r="C182" s="5"/>
      <c r="D182" s="5"/>
    </row>
    <row r="183" spans="3:4" x14ac:dyDescent="0.25">
      <c r="C183" s="5"/>
      <c r="D183" s="5"/>
    </row>
    <row r="184" spans="3:4" x14ac:dyDescent="0.25">
      <c r="C184" s="5"/>
      <c r="D184" s="5"/>
    </row>
    <row r="185" spans="3:4" x14ac:dyDescent="0.25">
      <c r="C185" s="5"/>
      <c r="D185" s="5"/>
    </row>
    <row r="186" spans="3:4" x14ac:dyDescent="0.25">
      <c r="C186" s="5"/>
      <c r="D186" s="5"/>
    </row>
    <row r="187" spans="3:4" x14ac:dyDescent="0.25">
      <c r="C187" s="5"/>
      <c r="D187" s="5"/>
    </row>
    <row r="188" spans="3:4" x14ac:dyDescent="0.25">
      <c r="C188" s="5"/>
      <c r="D188" s="5"/>
    </row>
    <row r="189" spans="3:4" x14ac:dyDescent="0.25">
      <c r="C189" s="5"/>
      <c r="D189" s="5"/>
    </row>
    <row r="190" spans="3:4" x14ac:dyDescent="0.25">
      <c r="C190" s="5"/>
      <c r="D190" s="5"/>
    </row>
    <row r="191" spans="3:4" x14ac:dyDescent="0.25">
      <c r="C191" s="5"/>
      <c r="D191" s="5"/>
    </row>
    <row r="192" spans="3:4" x14ac:dyDescent="0.25">
      <c r="C192" s="5"/>
      <c r="D192" s="5"/>
    </row>
    <row r="193" spans="3:4" x14ac:dyDescent="0.25">
      <c r="C193" s="5"/>
      <c r="D193" s="5"/>
    </row>
    <row r="194" spans="3:4" x14ac:dyDescent="0.25">
      <c r="C194" s="5"/>
      <c r="D194" s="5"/>
    </row>
    <row r="195" spans="3:4" x14ac:dyDescent="0.25">
      <c r="C195" s="5"/>
      <c r="D195" s="5"/>
    </row>
    <row r="196" spans="3:4" x14ac:dyDescent="0.25">
      <c r="C196" s="5"/>
      <c r="D196" s="5"/>
    </row>
    <row r="197" spans="3:4" x14ac:dyDescent="0.25">
      <c r="C197" s="5"/>
      <c r="D197" s="5"/>
    </row>
    <row r="198" spans="3:4" x14ac:dyDescent="0.25">
      <c r="C198" s="5"/>
      <c r="D198" s="5"/>
    </row>
    <row r="199" spans="3:4" x14ac:dyDescent="0.25">
      <c r="C199" s="5"/>
      <c r="D199" s="5"/>
    </row>
    <row r="200" spans="3:4" x14ac:dyDescent="0.25">
      <c r="C200" s="5"/>
      <c r="D200" s="5"/>
    </row>
    <row r="201" spans="3:4" x14ac:dyDescent="0.25">
      <c r="C201" s="5"/>
      <c r="D201" s="5"/>
    </row>
    <row r="202" spans="3:4" x14ac:dyDescent="0.25">
      <c r="C202" s="5"/>
      <c r="D202" s="5"/>
    </row>
    <row r="203" spans="3:4" x14ac:dyDescent="0.25">
      <c r="C203" s="5"/>
      <c r="D203" s="5"/>
    </row>
    <row r="204" spans="3:4" x14ac:dyDescent="0.25">
      <c r="C204" s="5"/>
      <c r="D204" s="5"/>
    </row>
    <row r="205" spans="3:4" x14ac:dyDescent="0.25">
      <c r="C205" s="5"/>
      <c r="D205" s="5"/>
    </row>
    <row r="206" spans="3:4" x14ac:dyDescent="0.25">
      <c r="C206" s="5"/>
      <c r="D206" s="5"/>
    </row>
    <row r="207" spans="3:4" x14ac:dyDescent="0.25">
      <c r="C207" s="5"/>
      <c r="D207" s="5"/>
    </row>
    <row r="208" spans="3:4" x14ac:dyDescent="0.25">
      <c r="C208" s="5"/>
      <c r="D208" s="5"/>
    </row>
    <row r="209" spans="3:4" x14ac:dyDescent="0.25">
      <c r="C209" s="5"/>
      <c r="D209" s="5"/>
    </row>
    <row r="210" spans="3:4" x14ac:dyDescent="0.25">
      <c r="C210" s="5"/>
      <c r="D210" s="5"/>
    </row>
    <row r="211" spans="3:4" x14ac:dyDescent="0.25">
      <c r="C211" s="5"/>
      <c r="D211" s="5"/>
    </row>
    <row r="212" spans="3:4" x14ac:dyDescent="0.25">
      <c r="C212" s="5"/>
      <c r="D212" s="5"/>
    </row>
    <row r="213" spans="3:4" x14ac:dyDescent="0.25">
      <c r="C213" s="5"/>
      <c r="D213" s="5"/>
    </row>
    <row r="214" spans="3:4" x14ac:dyDescent="0.25">
      <c r="C214" s="5"/>
      <c r="D214" s="5"/>
    </row>
    <row r="215" spans="3:4" x14ac:dyDescent="0.25">
      <c r="C215" s="5"/>
      <c r="D215" s="5"/>
    </row>
    <row r="216" spans="3:4" x14ac:dyDescent="0.25">
      <c r="C216" s="5"/>
      <c r="D216" s="5"/>
    </row>
    <row r="217" spans="3:4" x14ac:dyDescent="0.25">
      <c r="C217" s="5"/>
      <c r="D217" s="5"/>
    </row>
    <row r="218" spans="3:4" x14ac:dyDescent="0.25">
      <c r="C218" s="5"/>
      <c r="D218" s="5"/>
    </row>
    <row r="219" spans="3:4" x14ac:dyDescent="0.25">
      <c r="C219" s="5"/>
      <c r="D219" s="5"/>
    </row>
    <row r="220" spans="3:4" x14ac:dyDescent="0.25">
      <c r="C220" s="5"/>
      <c r="D220" s="5"/>
    </row>
    <row r="221" spans="3:4" x14ac:dyDescent="0.25">
      <c r="C221" s="5"/>
      <c r="D221" s="5"/>
    </row>
    <row r="222" spans="3:4" x14ac:dyDescent="0.25">
      <c r="C222" s="5"/>
      <c r="D222" s="5"/>
    </row>
    <row r="223" spans="3:4" x14ac:dyDescent="0.25">
      <c r="C223" s="5"/>
      <c r="D223" s="5"/>
    </row>
    <row r="224" spans="3:4" x14ac:dyDescent="0.25">
      <c r="C224" s="5"/>
      <c r="D224" s="5"/>
    </row>
    <row r="225" spans="3:4" x14ac:dyDescent="0.25">
      <c r="C225" s="5"/>
      <c r="D225" s="5"/>
    </row>
    <row r="226" spans="3:4" x14ac:dyDescent="0.25">
      <c r="C226" s="5"/>
      <c r="D226" s="5"/>
    </row>
    <row r="227" spans="3:4" x14ac:dyDescent="0.25">
      <c r="C227" s="5"/>
      <c r="D227" s="5"/>
    </row>
    <row r="228" spans="3:4" x14ac:dyDescent="0.25">
      <c r="C228" s="5"/>
      <c r="D228" s="5"/>
    </row>
    <row r="229" spans="3:4" x14ac:dyDescent="0.25">
      <c r="C229" s="5"/>
      <c r="D229" s="5"/>
    </row>
    <row r="230" spans="3:4" x14ac:dyDescent="0.25">
      <c r="C230" s="5"/>
      <c r="D230" s="5"/>
    </row>
    <row r="231" spans="3:4" x14ac:dyDescent="0.25">
      <c r="C231" s="5"/>
      <c r="D231" s="5"/>
    </row>
    <row r="232" spans="3:4" x14ac:dyDescent="0.25">
      <c r="C232" s="5"/>
      <c r="D232" s="5"/>
    </row>
    <row r="233" spans="3:4" x14ac:dyDescent="0.25">
      <c r="C233" s="5"/>
      <c r="D233" s="5"/>
    </row>
    <row r="234" spans="3:4" x14ac:dyDescent="0.25">
      <c r="C234" s="5"/>
      <c r="D234" s="5"/>
    </row>
    <row r="235" spans="3:4" x14ac:dyDescent="0.25">
      <c r="C235" s="5"/>
      <c r="D235" s="5"/>
    </row>
    <row r="236" spans="3:4" x14ac:dyDescent="0.25">
      <c r="C236" s="5"/>
      <c r="D236" s="5"/>
    </row>
    <row r="237" spans="3:4" x14ac:dyDescent="0.25">
      <c r="C237" s="5"/>
      <c r="D237" s="5"/>
    </row>
    <row r="238" spans="3:4" x14ac:dyDescent="0.25">
      <c r="C238" s="5"/>
      <c r="D238" s="5"/>
    </row>
    <row r="239" spans="3:4" x14ac:dyDescent="0.25">
      <c r="C239" s="5"/>
      <c r="D239" s="5"/>
    </row>
    <row r="240" spans="3:4" x14ac:dyDescent="0.25">
      <c r="C240" s="5"/>
      <c r="D240" s="5"/>
    </row>
    <row r="241" spans="3:4" x14ac:dyDescent="0.25">
      <c r="C241" s="5"/>
      <c r="D241" s="5"/>
    </row>
    <row r="242" spans="3:4" x14ac:dyDescent="0.25">
      <c r="C242" s="5"/>
      <c r="D242" s="5"/>
    </row>
    <row r="243" spans="3:4" x14ac:dyDescent="0.25">
      <c r="C243" s="5"/>
      <c r="D243" s="5"/>
    </row>
    <row r="244" spans="3:4" x14ac:dyDescent="0.25">
      <c r="C244" s="5"/>
      <c r="D244" s="5"/>
    </row>
    <row r="245" spans="3:4" x14ac:dyDescent="0.25">
      <c r="C245" s="5"/>
      <c r="D245" s="5"/>
    </row>
    <row r="246" spans="3:4" x14ac:dyDescent="0.25">
      <c r="C246" s="5"/>
      <c r="D246" s="5"/>
    </row>
    <row r="247" spans="3:4" x14ac:dyDescent="0.25">
      <c r="C247" s="5"/>
      <c r="D247" s="5"/>
    </row>
    <row r="248" spans="3:4" x14ac:dyDescent="0.25">
      <c r="C248" s="5"/>
      <c r="D248" s="5"/>
    </row>
    <row r="249" spans="3:4" x14ac:dyDescent="0.25">
      <c r="C249" s="5"/>
      <c r="D249" s="5"/>
    </row>
    <row r="250" spans="3:4" x14ac:dyDescent="0.25">
      <c r="C250" s="5"/>
      <c r="D250" s="5"/>
    </row>
    <row r="251" spans="3:4" x14ac:dyDescent="0.25">
      <c r="C251" s="5"/>
      <c r="D251" s="5"/>
    </row>
    <row r="252" spans="3:4" x14ac:dyDescent="0.25">
      <c r="C252" s="5"/>
      <c r="D252" s="5"/>
    </row>
    <row r="253" spans="3:4" x14ac:dyDescent="0.25">
      <c r="C253" s="5"/>
      <c r="D253" s="5"/>
    </row>
    <row r="254" spans="3:4" x14ac:dyDescent="0.25">
      <c r="C254" s="5"/>
      <c r="D254" s="5"/>
    </row>
    <row r="255" spans="3:4" x14ac:dyDescent="0.25">
      <c r="C255" s="5"/>
      <c r="D255" s="5"/>
    </row>
    <row r="256" spans="3:4" x14ac:dyDescent="0.25">
      <c r="C256" s="5"/>
      <c r="D256" s="5"/>
    </row>
    <row r="257" spans="3:4" x14ac:dyDescent="0.25">
      <c r="C257" s="5"/>
      <c r="D257" s="5"/>
    </row>
    <row r="258" spans="3:4" x14ac:dyDescent="0.25">
      <c r="C258" s="5"/>
      <c r="D258" s="5"/>
    </row>
    <row r="259" spans="3:4" x14ac:dyDescent="0.25">
      <c r="C259" s="5"/>
      <c r="D259" s="5"/>
    </row>
    <row r="260" spans="3:4" x14ac:dyDescent="0.25">
      <c r="C260" s="5"/>
      <c r="D260" s="5"/>
    </row>
    <row r="261" spans="3:4" x14ac:dyDescent="0.25">
      <c r="C261" s="5"/>
      <c r="D261" s="5"/>
    </row>
    <row r="262" spans="3:4" x14ac:dyDescent="0.25">
      <c r="C262" s="5"/>
      <c r="D262" s="5"/>
    </row>
    <row r="263" spans="3:4" x14ac:dyDescent="0.25">
      <c r="C263" s="5"/>
      <c r="D263" s="5"/>
    </row>
    <row r="264" spans="3:4" x14ac:dyDescent="0.25">
      <c r="C264" s="5"/>
      <c r="D264" s="5"/>
    </row>
    <row r="265" spans="3:4" x14ac:dyDescent="0.25">
      <c r="C265" s="5"/>
      <c r="D265" s="5"/>
    </row>
    <row r="266" spans="3:4" x14ac:dyDescent="0.25">
      <c r="C266" s="5"/>
      <c r="D266" s="5"/>
    </row>
    <row r="267" spans="3:4" x14ac:dyDescent="0.25">
      <c r="C267" s="5"/>
      <c r="D267" s="5"/>
    </row>
    <row r="268" spans="3:4" x14ac:dyDescent="0.25">
      <c r="C268" s="5"/>
      <c r="D268" s="5"/>
    </row>
    <row r="269" spans="3:4" x14ac:dyDescent="0.25">
      <c r="C269" s="5"/>
      <c r="D269" s="5"/>
    </row>
    <row r="270" spans="3:4" x14ac:dyDescent="0.25">
      <c r="C270" s="5"/>
      <c r="D270" s="5"/>
    </row>
    <row r="271" spans="3:4" x14ac:dyDescent="0.25">
      <c r="C271" s="5"/>
      <c r="D271" s="5"/>
    </row>
    <row r="272" spans="3:4" x14ac:dyDescent="0.25">
      <c r="C272" s="5"/>
      <c r="D272" s="5"/>
    </row>
    <row r="273" spans="3:4" x14ac:dyDescent="0.25">
      <c r="C273" s="5"/>
      <c r="D273" s="5"/>
    </row>
    <row r="274" spans="3:4" x14ac:dyDescent="0.25">
      <c r="C274" s="5"/>
      <c r="D274" s="5"/>
    </row>
    <row r="275" spans="3:4" x14ac:dyDescent="0.25">
      <c r="C275" s="5"/>
      <c r="D275" s="5"/>
    </row>
    <row r="276" spans="3:4" x14ac:dyDescent="0.25">
      <c r="C276" s="5"/>
      <c r="D276" s="5"/>
    </row>
    <row r="277" spans="3:4" x14ac:dyDescent="0.25">
      <c r="C277" s="5"/>
      <c r="D277" s="5"/>
    </row>
    <row r="278" spans="3:4" x14ac:dyDescent="0.25">
      <c r="C278" s="5"/>
      <c r="D278" s="5"/>
    </row>
    <row r="279" spans="3:4" x14ac:dyDescent="0.25">
      <c r="C279" s="5"/>
      <c r="D279" s="5"/>
    </row>
    <row r="280" spans="3:4" x14ac:dyDescent="0.25">
      <c r="C280" s="5"/>
      <c r="D280" s="5"/>
    </row>
    <row r="281" spans="3:4" x14ac:dyDescent="0.25">
      <c r="C281" s="5"/>
      <c r="D281" s="5"/>
    </row>
    <row r="282" spans="3:4" x14ac:dyDescent="0.25">
      <c r="C282" s="5"/>
      <c r="D282" s="5"/>
    </row>
    <row r="283" spans="3:4" x14ac:dyDescent="0.25">
      <c r="C283" s="5"/>
      <c r="D283" s="5"/>
    </row>
    <row r="284" spans="3:4" x14ac:dyDescent="0.25">
      <c r="C284" s="5"/>
      <c r="D284" s="5"/>
    </row>
    <row r="285" spans="3:4" x14ac:dyDescent="0.25">
      <c r="C285" s="5"/>
      <c r="D285" s="5"/>
    </row>
    <row r="286" spans="3:4" x14ac:dyDescent="0.25">
      <c r="C286" s="5"/>
      <c r="D286" s="5"/>
    </row>
    <row r="287" spans="3:4" x14ac:dyDescent="0.25">
      <c r="C287" s="5"/>
      <c r="D287" s="5"/>
    </row>
    <row r="288" spans="3:4" x14ac:dyDescent="0.25">
      <c r="C288" s="5"/>
      <c r="D288" s="5"/>
    </row>
    <row r="289" spans="3:4" x14ac:dyDescent="0.25">
      <c r="C289" s="5"/>
      <c r="D289" s="5"/>
    </row>
    <row r="290" spans="3:4" x14ac:dyDescent="0.25">
      <c r="C290" s="5"/>
      <c r="D290" s="5"/>
    </row>
    <row r="291" spans="3:4" x14ac:dyDescent="0.25">
      <c r="C291" s="5"/>
      <c r="D291" s="5"/>
    </row>
    <row r="292" spans="3:4" x14ac:dyDescent="0.25">
      <c r="C292" s="5"/>
      <c r="D292" s="5"/>
    </row>
    <row r="293" spans="3:4" x14ac:dyDescent="0.25">
      <c r="C293" s="5"/>
      <c r="D293" s="5"/>
    </row>
    <row r="294" spans="3:4" x14ac:dyDescent="0.25">
      <c r="C294" s="5"/>
      <c r="D294" s="5"/>
    </row>
    <row r="295" spans="3:4" x14ac:dyDescent="0.25">
      <c r="C295" s="5"/>
      <c r="D295" s="5"/>
    </row>
    <row r="296" spans="3:4" x14ac:dyDescent="0.25">
      <c r="C296" s="5"/>
      <c r="D296" s="5"/>
    </row>
    <row r="297" spans="3:4" x14ac:dyDescent="0.25">
      <c r="C297" s="5"/>
      <c r="D297" s="5"/>
    </row>
    <row r="298" spans="3:4" x14ac:dyDescent="0.25">
      <c r="C298" s="5"/>
      <c r="D298" s="5"/>
    </row>
    <row r="299" spans="3:4" x14ac:dyDescent="0.25">
      <c r="C299" s="5"/>
      <c r="D299" s="5"/>
    </row>
    <row r="300" spans="3:4" x14ac:dyDescent="0.25">
      <c r="C300" s="5"/>
      <c r="D300" s="5"/>
    </row>
    <row r="301" spans="3:4" x14ac:dyDescent="0.25">
      <c r="C301" s="5"/>
      <c r="D301" s="5"/>
    </row>
    <row r="302" spans="3:4" x14ac:dyDescent="0.25">
      <c r="C302" s="5"/>
      <c r="D302" s="5"/>
    </row>
    <row r="303" spans="3:4" x14ac:dyDescent="0.25">
      <c r="C303" s="5"/>
      <c r="D303" s="5"/>
    </row>
    <row r="304" spans="3:4" x14ac:dyDescent="0.25">
      <c r="C304" s="5"/>
      <c r="D304" s="5"/>
    </row>
    <row r="305" spans="3:4" x14ac:dyDescent="0.25">
      <c r="C305" s="5"/>
      <c r="D305" s="5"/>
    </row>
    <row r="306" spans="3:4" x14ac:dyDescent="0.25">
      <c r="C306" s="5"/>
      <c r="D306" s="5"/>
    </row>
    <row r="307" spans="3:4" x14ac:dyDescent="0.25">
      <c r="C307" s="5"/>
      <c r="D307" s="5"/>
    </row>
    <row r="308" spans="3:4" x14ac:dyDescent="0.25">
      <c r="C308" s="5"/>
      <c r="D308" s="5"/>
    </row>
    <row r="309" spans="3:4" x14ac:dyDescent="0.25">
      <c r="C309" s="5"/>
      <c r="D309" s="5"/>
    </row>
    <row r="310" spans="3:4" x14ac:dyDescent="0.25">
      <c r="C310" s="5"/>
      <c r="D310" s="5"/>
    </row>
    <row r="311" spans="3:4" x14ac:dyDescent="0.25">
      <c r="C311" s="5"/>
      <c r="D311" s="5"/>
    </row>
    <row r="312" spans="3:4" x14ac:dyDescent="0.25">
      <c r="C312" s="5"/>
      <c r="D312" s="5"/>
    </row>
    <row r="313" spans="3:4" x14ac:dyDescent="0.25">
      <c r="C313" s="5"/>
      <c r="D313" s="5"/>
    </row>
    <row r="314" spans="3:4" x14ac:dyDescent="0.25">
      <c r="C314" s="5"/>
      <c r="D314" s="5"/>
    </row>
    <row r="315" spans="3:4" x14ac:dyDescent="0.25">
      <c r="C315" s="5"/>
      <c r="D315" s="5"/>
    </row>
    <row r="316" spans="3:4" x14ac:dyDescent="0.25">
      <c r="C316" s="5"/>
      <c r="D316" s="5"/>
    </row>
    <row r="317" spans="3:4" x14ac:dyDescent="0.25">
      <c r="C317" s="5"/>
      <c r="D317" s="5"/>
    </row>
    <row r="318" spans="3:4" x14ac:dyDescent="0.25">
      <c r="C318" s="5"/>
      <c r="D318" s="5"/>
    </row>
    <row r="319" spans="3:4" x14ac:dyDescent="0.25">
      <c r="C319" s="5"/>
      <c r="D319" s="5"/>
    </row>
    <row r="320" spans="3:4" x14ac:dyDescent="0.25">
      <c r="C320" s="5"/>
      <c r="D320" s="5"/>
    </row>
    <row r="321" spans="3:4" x14ac:dyDescent="0.25">
      <c r="C321" s="5"/>
      <c r="D321" s="5"/>
    </row>
    <row r="322" spans="3:4" x14ac:dyDescent="0.25">
      <c r="C322" s="5"/>
      <c r="D322" s="5"/>
    </row>
    <row r="323" spans="3:4" x14ac:dyDescent="0.25">
      <c r="C323" s="5"/>
      <c r="D323" s="5"/>
    </row>
    <row r="324" spans="3:4" x14ac:dyDescent="0.25">
      <c r="C324" s="5"/>
      <c r="D324" s="5"/>
    </row>
    <row r="325" spans="3:4" x14ac:dyDescent="0.25">
      <c r="C325" s="5"/>
      <c r="D325" s="5"/>
    </row>
    <row r="326" spans="3:4" x14ac:dyDescent="0.25">
      <c r="C326" s="5"/>
      <c r="D326" s="5"/>
    </row>
    <row r="327" spans="3:4" x14ac:dyDescent="0.25">
      <c r="C327" s="5"/>
      <c r="D327" s="5"/>
    </row>
    <row r="328" spans="3:4" x14ac:dyDescent="0.25">
      <c r="C328" s="5"/>
      <c r="D328" s="5"/>
    </row>
    <row r="329" spans="3:4" x14ac:dyDescent="0.25">
      <c r="C329" s="5"/>
      <c r="D329" s="5"/>
    </row>
    <row r="330" spans="3:4" x14ac:dyDescent="0.25">
      <c r="C330" s="5"/>
      <c r="D330" s="5"/>
    </row>
    <row r="331" spans="3:4" x14ac:dyDescent="0.25">
      <c r="C331" s="5"/>
      <c r="D331" s="5"/>
    </row>
    <row r="332" spans="3:4" x14ac:dyDescent="0.25">
      <c r="C332" s="5"/>
      <c r="D332" s="5"/>
    </row>
    <row r="333" spans="3:4" x14ac:dyDescent="0.25">
      <c r="C333" s="5"/>
      <c r="D333" s="5"/>
    </row>
    <row r="334" spans="3:4" x14ac:dyDescent="0.25">
      <c r="C334" s="5"/>
      <c r="D334" s="5"/>
    </row>
    <row r="335" spans="3:4" x14ac:dyDescent="0.25">
      <c r="C335" s="5"/>
      <c r="D335" s="5"/>
    </row>
    <row r="336" spans="3:4" x14ac:dyDescent="0.25">
      <c r="C336" s="5"/>
      <c r="D336" s="5"/>
    </row>
    <row r="337" spans="3:4" x14ac:dyDescent="0.25">
      <c r="C337" s="5"/>
      <c r="D337" s="5"/>
    </row>
    <row r="338" spans="3:4" x14ac:dyDescent="0.25">
      <c r="C338" s="5"/>
      <c r="D338" s="5"/>
    </row>
    <row r="339" spans="3:4" x14ac:dyDescent="0.25">
      <c r="C339" s="5"/>
      <c r="D339" s="5"/>
    </row>
    <row r="340" spans="3:4" x14ac:dyDescent="0.25">
      <c r="C340" s="5"/>
      <c r="D340" s="5"/>
    </row>
    <row r="341" spans="3:4" x14ac:dyDescent="0.25">
      <c r="C341" s="5"/>
      <c r="D341" s="5"/>
    </row>
    <row r="342" spans="3:4" x14ac:dyDescent="0.25">
      <c r="C342" s="5"/>
      <c r="D342" s="5"/>
    </row>
    <row r="343" spans="3:4" x14ac:dyDescent="0.25">
      <c r="C343" s="5"/>
      <c r="D343" s="5"/>
    </row>
    <row r="344" spans="3:4" x14ac:dyDescent="0.25">
      <c r="C344" s="5"/>
      <c r="D344" s="5"/>
    </row>
    <row r="345" spans="3:4" x14ac:dyDescent="0.25">
      <c r="C345" s="5"/>
      <c r="D345" s="5"/>
    </row>
    <row r="346" spans="3:4" x14ac:dyDescent="0.25">
      <c r="C346" s="5"/>
      <c r="D346" s="5"/>
    </row>
    <row r="347" spans="3:4" x14ac:dyDescent="0.25">
      <c r="C347" s="5"/>
      <c r="D347" s="5"/>
    </row>
    <row r="348" spans="3:4" x14ac:dyDescent="0.25">
      <c r="C348" s="5"/>
      <c r="D348" s="5"/>
    </row>
    <row r="349" spans="3:4" x14ac:dyDescent="0.25">
      <c r="C349" s="5"/>
      <c r="D349" s="5"/>
    </row>
    <row r="350" spans="3:4" x14ac:dyDescent="0.25">
      <c r="C350" s="5"/>
      <c r="D350" s="5"/>
    </row>
    <row r="351" spans="3:4" x14ac:dyDescent="0.25">
      <c r="C351" s="5"/>
      <c r="D351" s="5"/>
    </row>
    <row r="352" spans="3:4" x14ac:dyDescent="0.25">
      <c r="C352" s="5"/>
      <c r="D352" s="5"/>
    </row>
    <row r="353" spans="3:4" x14ac:dyDescent="0.25">
      <c r="C353" s="5"/>
      <c r="D353" s="5"/>
    </row>
    <row r="354" spans="3:4" x14ac:dyDescent="0.25">
      <c r="C354" s="5"/>
      <c r="D354" s="5"/>
    </row>
    <row r="355" spans="3:4" x14ac:dyDescent="0.25">
      <c r="C355" s="5"/>
      <c r="D355" s="5"/>
    </row>
    <row r="356" spans="3:4" x14ac:dyDescent="0.25">
      <c r="C356" s="5"/>
      <c r="D356" s="5"/>
    </row>
    <row r="357" spans="3:4" x14ac:dyDescent="0.25">
      <c r="C357" s="5"/>
      <c r="D357" s="5"/>
    </row>
    <row r="358" spans="3:4" x14ac:dyDescent="0.25">
      <c r="C358" s="5"/>
      <c r="D358" s="5"/>
    </row>
    <row r="359" spans="3:4" x14ac:dyDescent="0.25">
      <c r="C359" s="5"/>
      <c r="D359" s="5"/>
    </row>
    <row r="360" spans="3:4" x14ac:dyDescent="0.25">
      <c r="C360" s="5"/>
      <c r="D360" s="5"/>
    </row>
    <row r="361" spans="3:4" x14ac:dyDescent="0.25">
      <c r="C361" s="5"/>
      <c r="D361" s="5"/>
    </row>
    <row r="362" spans="3:4" x14ac:dyDescent="0.25">
      <c r="C362" s="5"/>
      <c r="D362" s="5"/>
    </row>
    <row r="363" spans="3:4" x14ac:dyDescent="0.25">
      <c r="C363" s="5"/>
      <c r="D363" s="5"/>
    </row>
    <row r="364" spans="3:4" x14ac:dyDescent="0.25">
      <c r="C364" s="5"/>
      <c r="D364" s="5"/>
    </row>
    <row r="365" spans="3:4" x14ac:dyDescent="0.25">
      <c r="C365" s="5"/>
      <c r="D365" s="5"/>
    </row>
    <row r="366" spans="3:4" x14ac:dyDescent="0.25">
      <c r="C366" s="5"/>
      <c r="D366" s="5"/>
    </row>
    <row r="367" spans="3:4" x14ac:dyDescent="0.25">
      <c r="C367" s="5"/>
      <c r="D367" s="5"/>
    </row>
    <row r="368" spans="3:4" x14ac:dyDescent="0.25">
      <c r="C368" s="5"/>
      <c r="D368" s="5"/>
    </row>
    <row r="369" spans="3:4" x14ac:dyDescent="0.25">
      <c r="C369" s="5"/>
      <c r="D369" s="5"/>
    </row>
    <row r="370" spans="3:4" x14ac:dyDescent="0.25">
      <c r="C370" s="5"/>
      <c r="D370" s="5"/>
    </row>
    <row r="371" spans="3:4" x14ac:dyDescent="0.25">
      <c r="C371" s="5"/>
      <c r="D371" s="5"/>
    </row>
    <row r="372" spans="3:4" x14ac:dyDescent="0.25">
      <c r="C372" s="5"/>
      <c r="D372" s="5"/>
    </row>
    <row r="373" spans="3:4" x14ac:dyDescent="0.25">
      <c r="C373" s="5"/>
      <c r="D373" s="5"/>
    </row>
    <row r="374" spans="3:4" x14ac:dyDescent="0.25">
      <c r="C374" s="5"/>
      <c r="D374" s="5"/>
    </row>
    <row r="375" spans="3:4" x14ac:dyDescent="0.25">
      <c r="C375" s="5"/>
      <c r="D375" s="5"/>
    </row>
    <row r="376" spans="3:4" x14ac:dyDescent="0.25">
      <c r="C376" s="5"/>
      <c r="D376" s="5"/>
    </row>
    <row r="377" spans="3:4" x14ac:dyDescent="0.25">
      <c r="C377" s="5"/>
      <c r="D377" s="5"/>
    </row>
    <row r="378" spans="3:4" x14ac:dyDescent="0.25">
      <c r="C378" s="5"/>
      <c r="D378" s="5"/>
    </row>
    <row r="379" spans="3:4" x14ac:dyDescent="0.25">
      <c r="C379" s="5"/>
      <c r="D379" s="5"/>
    </row>
    <row r="380" spans="3:4" x14ac:dyDescent="0.25">
      <c r="C380" s="5"/>
      <c r="D380" s="5"/>
    </row>
    <row r="381" spans="3:4" x14ac:dyDescent="0.25">
      <c r="C381" s="5"/>
      <c r="D381" s="5"/>
    </row>
    <row r="382" spans="3:4" x14ac:dyDescent="0.25">
      <c r="C382" s="5"/>
      <c r="D382" s="5"/>
    </row>
    <row r="383" spans="3:4" x14ac:dyDescent="0.25">
      <c r="C383" s="5"/>
      <c r="D383" s="5"/>
    </row>
    <row r="384" spans="3:4" x14ac:dyDescent="0.25">
      <c r="C384" s="5"/>
      <c r="D384" s="5"/>
    </row>
    <row r="385" spans="3:4" x14ac:dyDescent="0.25">
      <c r="C385" s="5"/>
      <c r="D385" s="5"/>
    </row>
    <row r="386" spans="3:4" x14ac:dyDescent="0.25">
      <c r="C386" s="5"/>
      <c r="D386" s="5"/>
    </row>
    <row r="387" spans="3:4" x14ac:dyDescent="0.25">
      <c r="C387" s="5"/>
      <c r="D387" s="5"/>
    </row>
    <row r="388" spans="3:4" x14ac:dyDescent="0.25">
      <c r="C388" s="5"/>
      <c r="D388" s="5"/>
    </row>
    <row r="389" spans="3:4" x14ac:dyDescent="0.25">
      <c r="C389" s="5"/>
      <c r="D389" s="5"/>
    </row>
    <row r="390" spans="3:4" x14ac:dyDescent="0.25">
      <c r="C390" s="5"/>
      <c r="D390" s="5"/>
    </row>
    <row r="391" spans="3:4" x14ac:dyDescent="0.25">
      <c r="C391" s="5"/>
      <c r="D391" s="5"/>
    </row>
    <row r="392" spans="3:4" x14ac:dyDescent="0.25">
      <c r="C392" s="5"/>
      <c r="D392" s="5"/>
    </row>
    <row r="393" spans="3:4" x14ac:dyDescent="0.25">
      <c r="C393" s="5"/>
      <c r="D393" s="5"/>
    </row>
    <row r="394" spans="3:4" x14ac:dyDescent="0.25">
      <c r="C394" s="5"/>
      <c r="D394" s="5"/>
    </row>
    <row r="395" spans="3:4" x14ac:dyDescent="0.25">
      <c r="C395" s="5"/>
      <c r="D395" s="5"/>
    </row>
    <row r="396" spans="3:4" x14ac:dyDescent="0.25">
      <c r="C396" s="5"/>
      <c r="D396" s="5"/>
    </row>
    <row r="397" spans="3:4" x14ac:dyDescent="0.25">
      <c r="C397" s="5"/>
      <c r="D397" s="5"/>
    </row>
    <row r="398" spans="3:4" x14ac:dyDescent="0.25">
      <c r="C398" s="5"/>
      <c r="D398" s="5"/>
    </row>
    <row r="399" spans="3:4" x14ac:dyDescent="0.25">
      <c r="C399" s="5"/>
      <c r="D399" s="5"/>
    </row>
    <row r="400" spans="3:4" x14ac:dyDescent="0.25">
      <c r="C400" s="5"/>
      <c r="D400" s="5"/>
    </row>
    <row r="401" spans="3:4" x14ac:dyDescent="0.25">
      <c r="C401" s="5"/>
      <c r="D401" s="5"/>
    </row>
    <row r="402" spans="3:4" x14ac:dyDescent="0.25">
      <c r="C402" s="5"/>
      <c r="D402" s="5"/>
    </row>
    <row r="403" spans="3:4" x14ac:dyDescent="0.25">
      <c r="C403" s="5"/>
      <c r="D403" s="5"/>
    </row>
    <row r="404" spans="3:4" x14ac:dyDescent="0.25">
      <c r="C404" s="5"/>
      <c r="D404" s="5"/>
    </row>
    <row r="405" spans="3:4" x14ac:dyDescent="0.25">
      <c r="C405" s="5"/>
      <c r="D405" s="5"/>
    </row>
    <row r="406" spans="3:4" x14ac:dyDescent="0.25">
      <c r="C406" s="5"/>
      <c r="D406" s="5"/>
    </row>
    <row r="407" spans="3:4" x14ac:dyDescent="0.25">
      <c r="C407" s="5"/>
      <c r="D407" s="5"/>
    </row>
    <row r="408" spans="3:4" x14ac:dyDescent="0.25">
      <c r="C408" s="5"/>
      <c r="D408" s="5"/>
    </row>
    <row r="409" spans="3:4" x14ac:dyDescent="0.25">
      <c r="C409" s="5"/>
      <c r="D409" s="5"/>
    </row>
    <row r="410" spans="3:4" x14ac:dyDescent="0.25">
      <c r="C410" s="5"/>
      <c r="D410" s="5"/>
    </row>
    <row r="411" spans="3:4" x14ac:dyDescent="0.25">
      <c r="C411" s="5"/>
      <c r="D411" s="5"/>
    </row>
    <row r="412" spans="3:4" x14ac:dyDescent="0.25">
      <c r="C412" s="5"/>
      <c r="D412" s="5"/>
    </row>
    <row r="413" spans="3:4" x14ac:dyDescent="0.25">
      <c r="C413" s="5"/>
      <c r="D413" s="5"/>
    </row>
    <row r="414" spans="3:4" x14ac:dyDescent="0.25">
      <c r="C414" s="5"/>
      <c r="D414" s="5"/>
    </row>
    <row r="415" spans="3:4" x14ac:dyDescent="0.25">
      <c r="C415" s="5"/>
      <c r="D415" s="5"/>
    </row>
    <row r="416" spans="3:4" x14ac:dyDescent="0.25">
      <c r="C416" s="5"/>
      <c r="D416" s="5"/>
    </row>
    <row r="417" spans="3:4" x14ac:dyDescent="0.25">
      <c r="C417" s="5"/>
      <c r="D417" s="5"/>
    </row>
    <row r="418" spans="3:4" x14ac:dyDescent="0.25">
      <c r="C418" s="5"/>
      <c r="D418" s="5"/>
    </row>
    <row r="419" spans="3:4" x14ac:dyDescent="0.25">
      <c r="C419" s="5"/>
      <c r="D419" s="5"/>
    </row>
    <row r="420" spans="3:4" x14ac:dyDescent="0.25">
      <c r="C420" s="5"/>
      <c r="D420" s="5"/>
    </row>
    <row r="421" spans="3:4" x14ac:dyDescent="0.25">
      <c r="C421" s="5"/>
      <c r="D421" s="5"/>
    </row>
    <row r="422" spans="3:4" x14ac:dyDescent="0.25">
      <c r="C422" s="5"/>
      <c r="D422" s="5"/>
    </row>
    <row r="423" spans="3:4" x14ac:dyDescent="0.25">
      <c r="C423" s="5"/>
      <c r="D423" s="5"/>
    </row>
    <row r="424" spans="3:4" x14ac:dyDescent="0.25">
      <c r="C424" s="5"/>
      <c r="D424" s="5"/>
    </row>
    <row r="425" spans="3:4" x14ac:dyDescent="0.25">
      <c r="C425" s="5"/>
      <c r="D425" s="5"/>
    </row>
    <row r="426" spans="3:4" x14ac:dyDescent="0.25">
      <c r="C426" s="5"/>
      <c r="D426" s="5"/>
    </row>
    <row r="427" spans="3:4" x14ac:dyDescent="0.25">
      <c r="C427" s="5"/>
      <c r="D427" s="5"/>
    </row>
    <row r="428" spans="3:4" x14ac:dyDescent="0.25">
      <c r="C428" s="5"/>
      <c r="D428" s="5"/>
    </row>
    <row r="429" spans="3:4" x14ac:dyDescent="0.25">
      <c r="C429" s="5"/>
      <c r="D429" s="5"/>
    </row>
    <row r="430" spans="3:4" x14ac:dyDescent="0.25">
      <c r="C430" s="5"/>
      <c r="D430" s="5"/>
    </row>
    <row r="431" spans="3:4" x14ac:dyDescent="0.25">
      <c r="C431" s="5"/>
      <c r="D431" s="5"/>
    </row>
    <row r="432" spans="3:4" x14ac:dyDescent="0.25">
      <c r="C432" s="5"/>
      <c r="D432" s="5"/>
    </row>
    <row r="433" spans="3:4" x14ac:dyDescent="0.25">
      <c r="C433" s="5"/>
      <c r="D433" s="5"/>
    </row>
    <row r="434" spans="3:4" x14ac:dyDescent="0.25">
      <c r="C434" s="5"/>
      <c r="D434" s="5"/>
    </row>
    <row r="435" spans="3:4" x14ac:dyDescent="0.25">
      <c r="C435" s="5"/>
      <c r="D435" s="5"/>
    </row>
    <row r="436" spans="3:4" x14ac:dyDescent="0.25">
      <c r="C436" s="5"/>
      <c r="D436" s="5"/>
    </row>
    <row r="437" spans="3:4" x14ac:dyDescent="0.25">
      <c r="C437" s="5"/>
      <c r="D437" s="5"/>
    </row>
    <row r="438" spans="3:4" x14ac:dyDescent="0.25">
      <c r="C438" s="5"/>
      <c r="D438" s="5"/>
    </row>
    <row r="439" spans="3:4" x14ac:dyDescent="0.25">
      <c r="C439" s="5"/>
      <c r="D439" s="5"/>
    </row>
    <row r="440" spans="3:4" x14ac:dyDescent="0.25">
      <c r="C440" s="5"/>
      <c r="D440" s="5"/>
    </row>
    <row r="441" spans="3:4" x14ac:dyDescent="0.25">
      <c r="C441" s="5"/>
      <c r="D441" s="5"/>
    </row>
    <row r="442" spans="3:4" x14ac:dyDescent="0.25">
      <c r="C442" s="5"/>
      <c r="D442" s="5"/>
    </row>
    <row r="443" spans="3:4" x14ac:dyDescent="0.25">
      <c r="C443" s="5"/>
      <c r="D443" s="5"/>
    </row>
    <row r="444" spans="3:4" x14ac:dyDescent="0.25">
      <c r="C444" s="5"/>
      <c r="D444" s="5"/>
    </row>
    <row r="445" spans="3:4" x14ac:dyDescent="0.25">
      <c r="C445" s="5"/>
      <c r="D445" s="5"/>
    </row>
    <row r="446" spans="3:4" x14ac:dyDescent="0.25">
      <c r="C446" s="5"/>
      <c r="D446" s="5"/>
    </row>
    <row r="447" spans="3:4" x14ac:dyDescent="0.25">
      <c r="C447" s="5"/>
      <c r="D447" s="5"/>
    </row>
    <row r="448" spans="3:4" x14ac:dyDescent="0.25">
      <c r="C448" s="5"/>
      <c r="D448" s="5"/>
    </row>
    <row r="449" spans="3:4" x14ac:dyDescent="0.25">
      <c r="C449" s="5"/>
      <c r="D449" s="5"/>
    </row>
    <row r="450" spans="3:4" x14ac:dyDescent="0.25">
      <c r="C450" s="5"/>
      <c r="D450" s="5"/>
    </row>
    <row r="451" spans="3:4" x14ac:dyDescent="0.25">
      <c r="C451" s="5"/>
      <c r="D451" s="5"/>
    </row>
    <row r="452" spans="3:4" x14ac:dyDescent="0.25">
      <c r="C452" s="5"/>
      <c r="D452" s="5"/>
    </row>
    <row r="453" spans="3:4" x14ac:dyDescent="0.25">
      <c r="C453" s="5"/>
      <c r="D453" s="5"/>
    </row>
    <row r="454" spans="3:4" x14ac:dyDescent="0.25">
      <c r="C454" s="5"/>
      <c r="D454" s="5"/>
    </row>
    <row r="455" spans="3:4" x14ac:dyDescent="0.25">
      <c r="C455" s="5"/>
      <c r="D455" s="5"/>
    </row>
    <row r="456" spans="3:4" x14ac:dyDescent="0.25">
      <c r="C456" s="5"/>
      <c r="D456" s="5"/>
    </row>
    <row r="457" spans="3:4" x14ac:dyDescent="0.25">
      <c r="C457" s="5"/>
      <c r="D457" s="5"/>
    </row>
    <row r="458" spans="3:4" x14ac:dyDescent="0.25">
      <c r="C458" s="5"/>
      <c r="D458" s="5"/>
    </row>
    <row r="459" spans="3:4" x14ac:dyDescent="0.25">
      <c r="C459" s="5"/>
      <c r="D459" s="5"/>
    </row>
    <row r="460" spans="3:4" x14ac:dyDescent="0.25">
      <c r="C460" s="5"/>
      <c r="D460" s="5"/>
    </row>
    <row r="461" spans="3:4" x14ac:dyDescent="0.25">
      <c r="C461" s="5"/>
      <c r="D461" s="5"/>
    </row>
    <row r="462" spans="3:4" x14ac:dyDescent="0.25">
      <c r="C462" s="5"/>
      <c r="D462" s="5"/>
    </row>
    <row r="463" spans="3:4" x14ac:dyDescent="0.25">
      <c r="C463" s="5"/>
      <c r="D463" s="5"/>
    </row>
    <row r="464" spans="3:4" x14ac:dyDescent="0.25">
      <c r="C464" s="5"/>
      <c r="D464" s="5"/>
    </row>
    <row r="465" spans="3:4" x14ac:dyDescent="0.25">
      <c r="C465" s="5"/>
      <c r="D465" s="5"/>
    </row>
    <row r="466" spans="3:4" x14ac:dyDescent="0.25">
      <c r="C466" s="5"/>
      <c r="D466" s="5"/>
    </row>
    <row r="467" spans="3:4" x14ac:dyDescent="0.25">
      <c r="C467" s="5"/>
      <c r="D467" s="5"/>
    </row>
    <row r="468" spans="3:4" x14ac:dyDescent="0.25">
      <c r="C468" s="5"/>
      <c r="D468" s="5"/>
    </row>
    <row r="469" spans="3:4" x14ac:dyDescent="0.25">
      <c r="C469" s="5"/>
      <c r="D469" s="5"/>
    </row>
    <row r="470" spans="3:4" x14ac:dyDescent="0.25">
      <c r="C470" s="5"/>
      <c r="D470" s="5"/>
    </row>
    <row r="471" spans="3:4" x14ac:dyDescent="0.25">
      <c r="C471" s="5"/>
      <c r="D471" s="5"/>
    </row>
    <row r="472" spans="3:4" x14ac:dyDescent="0.25">
      <c r="C472" s="5"/>
      <c r="D472" s="5"/>
    </row>
    <row r="473" spans="3:4" x14ac:dyDescent="0.25">
      <c r="C473" s="5"/>
      <c r="D473" s="5"/>
    </row>
    <row r="474" spans="3:4" x14ac:dyDescent="0.25">
      <c r="C474" s="5"/>
      <c r="D474" s="5"/>
    </row>
    <row r="475" spans="3:4" x14ac:dyDescent="0.25">
      <c r="C475" s="5"/>
      <c r="D475" s="5"/>
    </row>
    <row r="476" spans="3:4" x14ac:dyDescent="0.25">
      <c r="C476" s="5"/>
      <c r="D476" s="5"/>
    </row>
    <row r="477" spans="3:4" x14ac:dyDescent="0.25">
      <c r="C477" s="5"/>
      <c r="D477" s="5"/>
    </row>
    <row r="478" spans="3:4" x14ac:dyDescent="0.25">
      <c r="C478" s="5"/>
      <c r="D478" s="5"/>
    </row>
    <row r="479" spans="3:4" x14ac:dyDescent="0.25">
      <c r="C479" s="5"/>
      <c r="D479" s="5"/>
    </row>
    <row r="480" spans="3:4" x14ac:dyDescent="0.25">
      <c r="C480" s="5"/>
      <c r="D480" s="5"/>
    </row>
    <row r="481" spans="3:4" x14ac:dyDescent="0.25">
      <c r="C481" s="5"/>
      <c r="D481" s="5"/>
    </row>
    <row r="482" spans="3:4" x14ac:dyDescent="0.25">
      <c r="C482" s="5"/>
      <c r="D482" s="5"/>
    </row>
    <row r="483" spans="3:4" x14ac:dyDescent="0.25">
      <c r="C483" s="5"/>
      <c r="D483" s="5"/>
    </row>
    <row r="484" spans="3:4" x14ac:dyDescent="0.25">
      <c r="C484" s="5"/>
      <c r="D484" s="5"/>
    </row>
    <row r="485" spans="3:4" x14ac:dyDescent="0.25">
      <c r="C485" s="5"/>
      <c r="D485" s="5"/>
    </row>
    <row r="486" spans="3:4" x14ac:dyDescent="0.25">
      <c r="C486" s="5"/>
      <c r="D486" s="5"/>
    </row>
    <row r="487" spans="3:4" x14ac:dyDescent="0.25">
      <c r="C487" s="5"/>
      <c r="D487" s="5"/>
    </row>
    <row r="488" spans="3:4" x14ac:dyDescent="0.25">
      <c r="C488" s="5"/>
      <c r="D488" s="5"/>
    </row>
    <row r="489" spans="3:4" x14ac:dyDescent="0.25">
      <c r="C489" s="5"/>
      <c r="D489" s="5"/>
    </row>
    <row r="490" spans="3:4" x14ac:dyDescent="0.25">
      <c r="C490" s="5"/>
      <c r="D490" s="5"/>
    </row>
    <row r="491" spans="3:4" x14ac:dyDescent="0.25">
      <c r="C491" s="5"/>
      <c r="D491" s="5"/>
    </row>
    <row r="492" spans="3:4" x14ac:dyDescent="0.25">
      <c r="C492" s="5"/>
      <c r="D492" s="5"/>
    </row>
    <row r="493" spans="3:4" x14ac:dyDescent="0.25">
      <c r="C493" s="5"/>
      <c r="D493" s="5"/>
    </row>
    <row r="494" spans="3:4" x14ac:dyDescent="0.25">
      <c r="C494" s="5"/>
      <c r="D494" s="5"/>
    </row>
    <row r="495" spans="3:4" x14ac:dyDescent="0.25">
      <c r="C495" s="5"/>
      <c r="D495" s="5"/>
    </row>
    <row r="496" spans="3:4" x14ac:dyDescent="0.25">
      <c r="C496" s="5"/>
      <c r="D496" s="5"/>
    </row>
    <row r="497" spans="3:4" x14ac:dyDescent="0.25">
      <c r="C497" s="5"/>
      <c r="D497" s="5"/>
    </row>
    <row r="498" spans="3:4" x14ac:dyDescent="0.25">
      <c r="C498" s="5"/>
      <c r="D498" s="5"/>
    </row>
    <row r="499" spans="3:4" x14ac:dyDescent="0.25">
      <c r="C499" s="5"/>
      <c r="D499" s="5"/>
    </row>
    <row r="500" spans="3:4" x14ac:dyDescent="0.25">
      <c r="C500" s="5"/>
      <c r="D500" s="5"/>
    </row>
  </sheetData>
  <mergeCells count="2">
    <mergeCell ref="A1:G1"/>
    <mergeCell ref="A2:G2"/>
  </mergeCells>
  <phoneticPr fontId="0" type="noConversion"/>
  <pageMargins left="1" right="1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F5" sqref="F5"/>
    </sheetView>
  </sheetViews>
  <sheetFormatPr defaultRowHeight="13.2" x14ac:dyDescent="0.25"/>
  <cols>
    <col min="1" max="1" width="9.5546875" bestFit="1" customWidth="1"/>
    <col min="2" max="2" width="8.5546875" bestFit="1" customWidth="1"/>
    <col min="3" max="3" width="7.109375" bestFit="1" customWidth="1"/>
    <col min="4" max="4" width="8" bestFit="1" customWidth="1"/>
    <col min="5" max="5" width="9.33203125" bestFit="1" customWidth="1"/>
    <col min="7" max="7" width="18" customWidth="1"/>
  </cols>
  <sheetData>
    <row r="1" spans="1:7" ht="15.6" x14ac:dyDescent="0.3">
      <c r="A1" s="59" t="s">
        <v>14</v>
      </c>
      <c r="B1" s="59"/>
      <c r="C1" s="59"/>
      <c r="D1" s="59"/>
      <c r="E1" s="59"/>
      <c r="F1" s="59"/>
      <c r="G1" s="59"/>
    </row>
    <row r="2" spans="1:7" x14ac:dyDescent="0.25">
      <c r="A2" s="60" t="s">
        <v>1</v>
      </c>
      <c r="B2" s="60"/>
      <c r="C2" s="60"/>
      <c r="D2" s="60"/>
      <c r="E2" s="60"/>
      <c r="F2" s="60"/>
      <c r="G2" s="60"/>
    </row>
    <row r="4" spans="1:7" ht="26.4" x14ac:dyDescent="0.25">
      <c r="A4" s="1" t="s">
        <v>2</v>
      </c>
      <c r="B4" s="1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</row>
    <row r="5" spans="1:7" x14ac:dyDescent="0.25">
      <c r="A5" s="15" t="s">
        <v>15</v>
      </c>
      <c r="B5" s="15" t="s">
        <v>10</v>
      </c>
      <c r="C5" s="9">
        <v>37196</v>
      </c>
      <c r="D5" s="9">
        <v>37346</v>
      </c>
      <c r="E5" s="16">
        <v>1250</v>
      </c>
      <c r="F5" s="18">
        <v>4</v>
      </c>
      <c r="G5" t="s">
        <v>11</v>
      </c>
    </row>
    <row r="6" spans="1:7" x14ac:dyDescent="0.25">
      <c r="A6" s="15" t="s">
        <v>15</v>
      </c>
      <c r="B6" s="15" t="s">
        <v>10</v>
      </c>
      <c r="C6" s="9">
        <v>37196</v>
      </c>
      <c r="D6" s="9">
        <v>37346</v>
      </c>
      <c r="E6" s="16">
        <v>1250</v>
      </c>
      <c r="F6" s="18">
        <v>4.45</v>
      </c>
      <c r="G6" t="s">
        <v>11</v>
      </c>
    </row>
    <row r="7" spans="1:7" x14ac:dyDescent="0.25">
      <c r="A7" s="15" t="s">
        <v>15</v>
      </c>
      <c r="B7" s="15" t="s">
        <v>10</v>
      </c>
      <c r="C7" s="9">
        <v>37043</v>
      </c>
      <c r="D7" s="9">
        <v>37560</v>
      </c>
      <c r="E7" s="16">
        <v>2500</v>
      </c>
      <c r="F7" s="18">
        <v>4.42</v>
      </c>
      <c r="G7" t="s">
        <v>11</v>
      </c>
    </row>
    <row r="8" spans="1:7" x14ac:dyDescent="0.25">
      <c r="A8" s="15" t="s">
        <v>15</v>
      </c>
      <c r="B8" s="15" t="s">
        <v>10</v>
      </c>
      <c r="C8" s="9">
        <v>37196</v>
      </c>
      <c r="D8" s="9">
        <v>439082</v>
      </c>
      <c r="E8" s="16">
        <v>1250</v>
      </c>
      <c r="F8" s="18">
        <v>3.56</v>
      </c>
      <c r="G8" t="s">
        <v>11</v>
      </c>
    </row>
    <row r="9" spans="1:7" x14ac:dyDescent="0.25">
      <c r="A9" s="15" t="s">
        <v>15</v>
      </c>
      <c r="B9" s="15" t="s">
        <v>10</v>
      </c>
      <c r="C9" s="9">
        <v>37196</v>
      </c>
      <c r="D9" s="9">
        <v>37346</v>
      </c>
      <c r="E9" s="16">
        <v>5000</v>
      </c>
      <c r="F9" s="18">
        <v>5.04</v>
      </c>
      <c r="G9" t="s">
        <v>11</v>
      </c>
    </row>
    <row r="10" spans="1:7" x14ac:dyDescent="0.25">
      <c r="A10" s="15" t="s">
        <v>15</v>
      </c>
      <c r="B10" s="15" t="s">
        <v>10</v>
      </c>
      <c r="C10" s="9">
        <v>37347</v>
      </c>
      <c r="D10" s="9">
        <v>37560</v>
      </c>
      <c r="E10" s="16">
        <v>5000</v>
      </c>
      <c r="F10" s="18">
        <v>3.58</v>
      </c>
      <c r="G10" t="s">
        <v>11</v>
      </c>
    </row>
    <row r="11" spans="1:7" x14ac:dyDescent="0.25">
      <c r="A11" s="15" t="s">
        <v>15</v>
      </c>
      <c r="B11" s="15" t="s">
        <v>10</v>
      </c>
      <c r="C11" s="9">
        <v>37347</v>
      </c>
      <c r="D11" s="9">
        <v>37560</v>
      </c>
      <c r="E11" s="16">
        <v>5000</v>
      </c>
      <c r="F11" s="18">
        <v>3.17</v>
      </c>
      <c r="G11" t="s">
        <v>11</v>
      </c>
    </row>
    <row r="12" spans="1:7" x14ac:dyDescent="0.25">
      <c r="A12" s="15" t="s">
        <v>15</v>
      </c>
      <c r="B12" s="15" t="s">
        <v>10</v>
      </c>
      <c r="C12" s="9">
        <v>37347</v>
      </c>
      <c r="D12" s="9">
        <v>37560</v>
      </c>
      <c r="E12" s="16">
        <v>5000</v>
      </c>
      <c r="F12" s="18">
        <v>3.0649999999999999</v>
      </c>
      <c r="G12" t="s">
        <v>11</v>
      </c>
    </row>
    <row r="13" spans="1:7" x14ac:dyDescent="0.25">
      <c r="A13" s="15" t="s">
        <v>15</v>
      </c>
      <c r="B13" s="15" t="s">
        <v>10</v>
      </c>
      <c r="C13" s="9">
        <v>37196</v>
      </c>
      <c r="D13" s="9">
        <v>37346</v>
      </c>
      <c r="E13" s="16">
        <v>1250</v>
      </c>
      <c r="F13" s="18">
        <v>3.83</v>
      </c>
      <c r="G13" t="s">
        <v>11</v>
      </c>
    </row>
    <row r="14" spans="1:7" x14ac:dyDescent="0.25">
      <c r="A14" s="15" t="s">
        <v>15</v>
      </c>
      <c r="B14" s="15" t="s">
        <v>10</v>
      </c>
      <c r="C14" s="9">
        <v>37347</v>
      </c>
      <c r="D14" s="9">
        <v>37376</v>
      </c>
      <c r="E14" s="16">
        <v>5000</v>
      </c>
      <c r="F14" s="17">
        <v>3.6349999999999998</v>
      </c>
      <c r="G14" t="s">
        <v>11</v>
      </c>
    </row>
    <row r="15" spans="1:7" x14ac:dyDescent="0.25">
      <c r="A15" s="15" t="s">
        <v>15</v>
      </c>
      <c r="B15" s="15" t="s">
        <v>10</v>
      </c>
      <c r="C15" s="9">
        <v>37196</v>
      </c>
      <c r="D15" s="9">
        <v>37346</v>
      </c>
      <c r="E15" s="16">
        <v>1250</v>
      </c>
      <c r="F15" s="18">
        <v>3.73</v>
      </c>
      <c r="G15" t="s">
        <v>11</v>
      </c>
    </row>
    <row r="16" spans="1:7" x14ac:dyDescent="0.25">
      <c r="A16" s="15" t="s">
        <v>15</v>
      </c>
      <c r="B16" s="15" t="s">
        <v>10</v>
      </c>
      <c r="C16" s="9">
        <v>37376</v>
      </c>
      <c r="D16" s="9">
        <v>37376</v>
      </c>
      <c r="E16" s="10">
        <v>5000</v>
      </c>
      <c r="F16" s="18">
        <v>3.5</v>
      </c>
      <c r="G16" t="s">
        <v>11</v>
      </c>
    </row>
    <row r="17" spans="1:7" x14ac:dyDescent="0.25">
      <c r="A17" s="15" t="s">
        <v>15</v>
      </c>
      <c r="B17" s="15" t="s">
        <v>10</v>
      </c>
      <c r="C17" s="9">
        <v>37196</v>
      </c>
      <c r="D17" s="9">
        <v>37346</v>
      </c>
      <c r="E17" s="16">
        <v>2500</v>
      </c>
      <c r="F17" s="17">
        <v>4.45</v>
      </c>
      <c r="G17" t="s">
        <v>12</v>
      </c>
    </row>
    <row r="18" spans="1:7" x14ac:dyDescent="0.25">
      <c r="A18" s="15" t="s">
        <v>15</v>
      </c>
      <c r="B18" s="15" t="s">
        <v>10</v>
      </c>
      <c r="C18" s="9">
        <v>37196</v>
      </c>
      <c r="D18" s="9">
        <v>37346</v>
      </c>
      <c r="E18" s="16">
        <v>2500</v>
      </c>
      <c r="F18" s="17">
        <v>4.8250000000000002</v>
      </c>
      <c r="G18" t="s">
        <v>12</v>
      </c>
    </row>
    <row r="19" spans="1:7" x14ac:dyDescent="0.25">
      <c r="A19" s="15" t="s">
        <v>15</v>
      </c>
      <c r="B19" s="15" t="s">
        <v>10</v>
      </c>
      <c r="C19" s="9">
        <v>37196</v>
      </c>
      <c r="D19" s="9">
        <v>37346</v>
      </c>
      <c r="E19" s="16">
        <v>2500</v>
      </c>
      <c r="F19" s="17">
        <v>4.5049999999999999</v>
      </c>
      <c r="G19" t="s">
        <v>12</v>
      </c>
    </row>
    <row r="20" spans="1:7" x14ac:dyDescent="0.25">
      <c r="A20" s="15" t="s">
        <v>15</v>
      </c>
      <c r="B20" s="15" t="s">
        <v>10</v>
      </c>
      <c r="C20" s="9">
        <v>37043</v>
      </c>
      <c r="D20" s="9">
        <v>37560</v>
      </c>
      <c r="E20" s="16">
        <v>1250</v>
      </c>
      <c r="F20" s="17">
        <v>5.0650000000000004</v>
      </c>
      <c r="G20" t="s">
        <v>12</v>
      </c>
    </row>
    <row r="21" spans="1:7" x14ac:dyDescent="0.25">
      <c r="A21" s="15" t="s">
        <v>15</v>
      </c>
      <c r="B21" s="15" t="s">
        <v>10</v>
      </c>
      <c r="C21" s="9">
        <v>37043</v>
      </c>
      <c r="D21" s="9">
        <v>37560</v>
      </c>
      <c r="E21" s="16">
        <v>1250</v>
      </c>
      <c r="F21" s="18">
        <v>4.9550000000000001</v>
      </c>
      <c r="G21" t="s">
        <v>12</v>
      </c>
    </row>
    <row r="22" spans="1:7" x14ac:dyDescent="0.25">
      <c r="A22" s="15" t="s">
        <v>15</v>
      </c>
      <c r="B22" s="15" t="s">
        <v>10</v>
      </c>
      <c r="C22" s="9">
        <v>37043</v>
      </c>
      <c r="D22" s="9">
        <v>37560</v>
      </c>
      <c r="E22" s="16">
        <v>1250</v>
      </c>
      <c r="F22" s="17">
        <v>4.6050000000000004</v>
      </c>
      <c r="G22" t="s">
        <v>12</v>
      </c>
    </row>
    <row r="23" spans="1:7" x14ac:dyDescent="0.25">
      <c r="A23" s="15" t="s">
        <v>15</v>
      </c>
      <c r="B23" s="15" t="s">
        <v>10</v>
      </c>
      <c r="C23" s="9">
        <v>37043</v>
      </c>
      <c r="D23" s="9">
        <v>37346</v>
      </c>
      <c r="E23" s="16">
        <v>5000</v>
      </c>
      <c r="F23" s="18">
        <v>4.8</v>
      </c>
      <c r="G23" t="s">
        <v>12</v>
      </c>
    </row>
    <row r="24" spans="1:7" x14ac:dyDescent="0.25">
      <c r="A24" s="15" t="s">
        <v>15</v>
      </c>
      <c r="B24" s="15" t="s">
        <v>10</v>
      </c>
      <c r="C24" s="9">
        <v>37043</v>
      </c>
      <c r="D24" s="9">
        <v>37560</v>
      </c>
      <c r="E24" s="10">
        <v>1250</v>
      </c>
      <c r="F24" s="18">
        <v>5.1239999999999997</v>
      </c>
      <c r="G24" t="s">
        <v>12</v>
      </c>
    </row>
    <row r="25" spans="1:7" x14ac:dyDescent="0.25">
      <c r="A25" s="15" t="s">
        <v>15</v>
      </c>
      <c r="B25" s="15" t="s">
        <v>10</v>
      </c>
      <c r="C25" s="9">
        <v>37043</v>
      </c>
      <c r="D25" s="9">
        <v>37560</v>
      </c>
      <c r="E25" s="10">
        <v>1250</v>
      </c>
      <c r="F25" s="18">
        <v>5.0949999999999998</v>
      </c>
      <c r="G25" t="s">
        <v>12</v>
      </c>
    </row>
    <row r="26" spans="1:7" x14ac:dyDescent="0.25">
      <c r="A26" s="15" t="s">
        <v>15</v>
      </c>
      <c r="B26" s="15" t="s">
        <v>10</v>
      </c>
      <c r="C26" s="9">
        <v>37196</v>
      </c>
      <c r="D26" s="9">
        <v>37346</v>
      </c>
      <c r="E26" s="10">
        <v>1250</v>
      </c>
      <c r="F26" s="18">
        <v>4.1074999999999999</v>
      </c>
      <c r="G26" t="s">
        <v>12</v>
      </c>
    </row>
    <row r="27" spans="1:7" x14ac:dyDescent="0.25">
      <c r="A27" s="15" t="s">
        <v>15</v>
      </c>
      <c r="B27" s="15" t="s">
        <v>10</v>
      </c>
      <c r="C27" s="9">
        <v>37347</v>
      </c>
      <c r="D27" s="9">
        <v>37560</v>
      </c>
      <c r="E27" s="16">
        <v>5000</v>
      </c>
      <c r="F27" s="18">
        <v>0.12</v>
      </c>
      <c r="G27" t="s">
        <v>13</v>
      </c>
    </row>
    <row r="28" spans="1:7" x14ac:dyDescent="0.25">
      <c r="A28" s="15" t="s">
        <v>15</v>
      </c>
      <c r="B28" s="15" t="s">
        <v>10</v>
      </c>
      <c r="C28" s="9">
        <v>37196</v>
      </c>
      <c r="D28" s="9">
        <v>37346</v>
      </c>
      <c r="E28" s="16">
        <v>10000</v>
      </c>
      <c r="F28" s="18">
        <v>0.11749999999999999</v>
      </c>
      <c r="G28" t="s">
        <v>13</v>
      </c>
    </row>
    <row r="29" spans="1:7" x14ac:dyDescent="0.25">
      <c r="A29" s="15"/>
      <c r="B29" s="15"/>
      <c r="C29" s="9"/>
      <c r="D29" s="9"/>
      <c r="E29" s="10"/>
      <c r="F29" s="18"/>
    </row>
    <row r="30" spans="1:7" x14ac:dyDescent="0.25">
      <c r="A30" s="15"/>
      <c r="B30" s="15"/>
      <c r="C30" s="9"/>
      <c r="D30" s="9"/>
      <c r="E30" s="10"/>
      <c r="F30" s="18"/>
    </row>
    <row r="31" spans="1:7" x14ac:dyDescent="0.25">
      <c r="A31" s="15"/>
      <c r="B31" s="15"/>
      <c r="C31" s="9"/>
      <c r="D31" s="9"/>
      <c r="E31" s="10"/>
      <c r="F31" s="17"/>
    </row>
    <row r="32" spans="1:7" x14ac:dyDescent="0.25">
      <c r="A32" s="15"/>
      <c r="B32" s="15"/>
      <c r="C32" s="9"/>
      <c r="D32" s="9"/>
      <c r="E32" s="16"/>
      <c r="F32" s="17"/>
    </row>
    <row r="33" spans="1:6" x14ac:dyDescent="0.25">
      <c r="A33" s="15"/>
      <c r="B33" s="15"/>
      <c r="C33" s="9"/>
      <c r="D33" s="9"/>
      <c r="E33" s="16"/>
      <c r="F33" s="17"/>
    </row>
    <row r="34" spans="1:6" x14ac:dyDescent="0.25">
      <c r="A34" s="15"/>
      <c r="B34" s="15"/>
      <c r="C34" s="9"/>
      <c r="D34" s="9"/>
      <c r="E34" s="16"/>
      <c r="F34" s="17"/>
    </row>
    <row r="35" spans="1:6" x14ac:dyDescent="0.25">
      <c r="A35" s="15"/>
      <c r="B35" s="15"/>
      <c r="C35" s="9"/>
      <c r="D35" s="9"/>
      <c r="E35" s="10"/>
      <c r="F35" s="18"/>
    </row>
    <row r="36" spans="1:6" x14ac:dyDescent="0.25">
      <c r="A36" s="15"/>
      <c r="B36" s="15"/>
      <c r="C36" s="9"/>
      <c r="D36" s="9"/>
      <c r="E36" s="10"/>
      <c r="F36" s="18"/>
    </row>
    <row r="37" spans="1:6" x14ac:dyDescent="0.25">
      <c r="C37" s="8"/>
      <c r="D37" s="8"/>
      <c r="E37" s="8"/>
      <c r="F37" s="8"/>
    </row>
    <row r="38" spans="1:6" x14ac:dyDescent="0.25">
      <c r="C38" s="8"/>
      <c r="D38" s="8"/>
      <c r="E38" s="8"/>
      <c r="F38" s="8"/>
    </row>
    <row r="39" spans="1:6" x14ac:dyDescent="0.25">
      <c r="C39" s="8"/>
      <c r="D39" s="8"/>
      <c r="E39" s="8"/>
      <c r="F39" s="8"/>
    </row>
    <row r="40" spans="1:6" x14ac:dyDescent="0.25">
      <c r="C40" s="8"/>
      <c r="D40" s="8"/>
      <c r="E40" s="8"/>
      <c r="F40" s="8"/>
    </row>
    <row r="41" spans="1:6" x14ac:dyDescent="0.25">
      <c r="C41" s="8"/>
      <c r="D41" s="8"/>
      <c r="E41" s="8"/>
      <c r="F41" s="8"/>
    </row>
    <row r="42" spans="1:6" x14ac:dyDescent="0.25">
      <c r="C42" s="8"/>
      <c r="D42" s="8"/>
      <c r="E42" s="8"/>
      <c r="F42" s="8"/>
    </row>
    <row r="43" spans="1:6" x14ac:dyDescent="0.25">
      <c r="C43" s="8"/>
      <c r="D43" s="8"/>
      <c r="E43" s="8"/>
      <c r="F43" s="8"/>
    </row>
    <row r="44" spans="1:6" x14ac:dyDescent="0.25">
      <c r="C44" s="8"/>
      <c r="D44" s="8"/>
      <c r="E44" s="8"/>
      <c r="F44" s="8"/>
    </row>
    <row r="45" spans="1:6" x14ac:dyDescent="0.25">
      <c r="C45" s="8"/>
      <c r="D45" s="8"/>
      <c r="E45" s="8"/>
      <c r="F45" s="8"/>
    </row>
    <row r="46" spans="1:6" x14ac:dyDescent="0.25">
      <c r="C46" s="8"/>
      <c r="D46" s="8"/>
      <c r="E46" s="8"/>
      <c r="F46" s="8"/>
    </row>
    <row r="47" spans="1:6" x14ac:dyDescent="0.25">
      <c r="C47" s="8"/>
      <c r="D47" s="8"/>
      <c r="E47" s="8"/>
      <c r="F47" s="8"/>
    </row>
    <row r="48" spans="1:6" x14ac:dyDescent="0.25">
      <c r="C48" s="8"/>
      <c r="D48" s="8"/>
      <c r="E48" s="8"/>
      <c r="F48" s="8"/>
    </row>
  </sheetData>
  <mergeCells count="2">
    <mergeCell ref="A1:G1"/>
    <mergeCell ref="A2:G2"/>
  </mergeCells>
  <phoneticPr fontId="0" type="noConversion"/>
  <pageMargins left="1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E6" sqref="E6"/>
    </sheetView>
  </sheetViews>
  <sheetFormatPr defaultRowHeight="13.2" x14ac:dyDescent="0.25"/>
  <cols>
    <col min="2" max="2" width="14.44140625" customWidth="1"/>
    <col min="3" max="3" width="22" customWidth="1"/>
    <col min="4" max="4" width="19.6640625" customWidth="1"/>
    <col min="5" max="5" width="14.88671875" customWidth="1"/>
    <col min="6" max="6" width="15" customWidth="1"/>
    <col min="7" max="7" width="21.5546875" customWidth="1"/>
  </cols>
  <sheetData>
    <row r="2" spans="1:7" x14ac:dyDescent="0.25">
      <c r="B2" s="47" t="s">
        <v>48</v>
      </c>
    </row>
    <row r="3" spans="1:7" x14ac:dyDescent="0.25">
      <c r="B3" s="47" t="s">
        <v>49</v>
      </c>
      <c r="C3" s="47" t="s">
        <v>11</v>
      </c>
      <c r="F3" s="52" t="s">
        <v>50</v>
      </c>
    </row>
    <row r="4" spans="1:7" x14ac:dyDescent="0.25">
      <c r="F4" s="54">
        <v>37300</v>
      </c>
    </row>
    <row r="5" spans="1:7" x14ac:dyDescent="0.25">
      <c r="B5" s="19" t="s">
        <v>52</v>
      </c>
      <c r="C5" s="19" t="s">
        <v>55</v>
      </c>
      <c r="D5" s="19" t="s">
        <v>53</v>
      </c>
      <c r="E5" s="19" t="s">
        <v>56</v>
      </c>
      <c r="F5" s="19" t="s">
        <v>51</v>
      </c>
      <c r="G5" s="19" t="s">
        <v>57</v>
      </c>
    </row>
    <row r="6" spans="1:7" x14ac:dyDescent="0.25">
      <c r="B6" s="50">
        <v>37316</v>
      </c>
      <c r="C6" s="57">
        <v>5231250</v>
      </c>
      <c r="D6" s="56">
        <f>C6*31</f>
        <v>162168750</v>
      </c>
      <c r="E6" s="32">
        <v>2.21</v>
      </c>
      <c r="F6" s="53">
        <v>2.2559999999999998</v>
      </c>
      <c r="G6" s="51">
        <f t="shared" ref="G6:G13" si="0">(F6-E6)*D6</f>
        <v>7459762.4999999702</v>
      </c>
    </row>
    <row r="7" spans="1:7" x14ac:dyDescent="0.25">
      <c r="B7" s="50">
        <v>37347</v>
      </c>
      <c r="C7" s="57">
        <v>3562500</v>
      </c>
      <c r="D7" s="56">
        <f>C7*30</f>
        <v>106875000</v>
      </c>
      <c r="E7" s="32">
        <f>E6</f>
        <v>2.21</v>
      </c>
      <c r="F7" s="55">
        <v>2.3199999999999998</v>
      </c>
      <c r="G7" s="51">
        <f t="shared" si="0"/>
        <v>11756249.999999987</v>
      </c>
    </row>
    <row r="8" spans="1:7" x14ac:dyDescent="0.25">
      <c r="B8" s="50">
        <v>37377</v>
      </c>
      <c r="C8" s="57">
        <v>2751250</v>
      </c>
      <c r="D8" s="56">
        <f t="shared" ref="D8:D13" si="1">C8*31</f>
        <v>85288750</v>
      </c>
      <c r="E8" s="32">
        <f t="shared" ref="E8:E13" si="2">E7</f>
        <v>2.21</v>
      </c>
      <c r="F8" s="53">
        <v>2.3980000000000001</v>
      </c>
      <c r="G8" s="51">
        <f t="shared" si="0"/>
        <v>16034285.000000015</v>
      </c>
    </row>
    <row r="9" spans="1:7" x14ac:dyDescent="0.25">
      <c r="B9" s="50">
        <v>37408</v>
      </c>
      <c r="C9" s="57">
        <v>2662500</v>
      </c>
      <c r="D9" s="56">
        <f t="shared" si="1"/>
        <v>82537500</v>
      </c>
      <c r="E9" s="32">
        <f t="shared" si="2"/>
        <v>2.21</v>
      </c>
      <c r="F9" s="53">
        <v>2.4649999999999999</v>
      </c>
      <c r="G9" s="51">
        <f t="shared" si="0"/>
        <v>21047062.499999993</v>
      </c>
    </row>
    <row r="10" spans="1:7" x14ac:dyDescent="0.25">
      <c r="B10" s="50">
        <v>37438</v>
      </c>
      <c r="C10" s="57">
        <v>2751250</v>
      </c>
      <c r="D10" s="56">
        <f t="shared" si="1"/>
        <v>85288750</v>
      </c>
      <c r="E10" s="32">
        <f t="shared" si="2"/>
        <v>2.21</v>
      </c>
      <c r="F10" s="53">
        <v>2.5329999999999999</v>
      </c>
      <c r="G10" s="51">
        <f t="shared" si="0"/>
        <v>27548266.249999996</v>
      </c>
    </row>
    <row r="11" spans="1:7" x14ac:dyDescent="0.25">
      <c r="B11" s="50">
        <v>37469</v>
      </c>
      <c r="C11" s="57">
        <v>2751250</v>
      </c>
      <c r="D11" s="56">
        <f t="shared" si="1"/>
        <v>85288750</v>
      </c>
      <c r="E11" s="32">
        <f t="shared" si="2"/>
        <v>2.21</v>
      </c>
      <c r="F11" s="53">
        <v>2.5880000000000001</v>
      </c>
      <c r="G11" s="51">
        <f t="shared" si="0"/>
        <v>32239147.500000011</v>
      </c>
    </row>
    <row r="12" spans="1:7" x14ac:dyDescent="0.25">
      <c r="B12" s="50">
        <v>37500</v>
      </c>
      <c r="C12" s="57">
        <v>2662500</v>
      </c>
      <c r="D12" s="56">
        <f t="shared" si="1"/>
        <v>82537500</v>
      </c>
      <c r="E12" s="32">
        <f t="shared" si="2"/>
        <v>2.21</v>
      </c>
      <c r="F12" s="53">
        <v>2.5990000000000002</v>
      </c>
      <c r="G12" s="51">
        <f t="shared" si="0"/>
        <v>32107087.500000019</v>
      </c>
    </row>
    <row r="13" spans="1:7" x14ac:dyDescent="0.25">
      <c r="B13" s="50">
        <v>37530</v>
      </c>
      <c r="C13" s="57">
        <v>2751250</v>
      </c>
      <c r="D13" s="56">
        <f t="shared" si="1"/>
        <v>85288750</v>
      </c>
      <c r="E13" s="32">
        <f t="shared" si="2"/>
        <v>2.21</v>
      </c>
      <c r="F13" s="53">
        <v>2.6280000000000001</v>
      </c>
      <c r="G13" s="51">
        <f t="shared" si="0"/>
        <v>35650697.500000015</v>
      </c>
    </row>
    <row r="15" spans="1:7" x14ac:dyDescent="0.25">
      <c r="A15" t="s">
        <v>54</v>
      </c>
      <c r="C15" s="58">
        <f>SUM(C6:C14)</f>
        <v>25123750</v>
      </c>
      <c r="F15" s="54">
        <f>F4+1</f>
        <v>37301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MTM Summary</vt:lpstr>
      <vt:lpstr>Sheet3</vt:lpstr>
      <vt:lpstr>MTM Detail</vt:lpstr>
      <vt:lpstr>PGLC</vt:lpstr>
      <vt:lpstr>NS</vt:lpstr>
      <vt:lpstr>Nymex Close</vt:lpstr>
      <vt:lpstr>'MTM Detail'!Print_Titles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Havlíček Jan</cp:lastModifiedBy>
  <cp:lastPrinted>2002-02-13T17:54:20Z</cp:lastPrinted>
  <dcterms:created xsi:type="dcterms:W3CDTF">2002-02-12T19:47:56Z</dcterms:created>
  <dcterms:modified xsi:type="dcterms:W3CDTF">2023-09-10T11:55:30Z</dcterms:modified>
</cp:coreProperties>
</file>