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12" windowWidth="15072" windowHeight="9600"/>
  </bookViews>
  <sheets>
    <sheet name="Marks" sheetId="7" r:id="rId1"/>
    <sheet name="Summary" sheetId="8" r:id="rId2"/>
    <sheet name="DATA" sheetId="1" r:id="rId3"/>
  </sheets>
  <externalReferences>
    <externalReference r:id="rId4"/>
  </externalReferences>
  <definedNames>
    <definedName name="NumProducts">DATA!$H$1</definedName>
  </definedNames>
  <calcPr calcId="92512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B2" i="7"/>
  <c r="C2" i="7"/>
  <c r="D2" i="7"/>
  <c r="E2" i="7"/>
  <c r="F2" i="7"/>
  <c r="G2" i="7"/>
  <c r="H2" i="7"/>
  <c r="I2" i="7"/>
  <c r="J2" i="7"/>
  <c r="S2" i="7"/>
  <c r="T2" i="7"/>
  <c r="U2" i="7"/>
  <c r="V2" i="7"/>
  <c r="W2" i="7"/>
  <c r="X2" i="7"/>
  <c r="Y2" i="7"/>
  <c r="Z2" i="7"/>
  <c r="AA2" i="7"/>
  <c r="B3" i="7"/>
  <c r="C3" i="7"/>
  <c r="D3" i="7"/>
  <c r="E3" i="7"/>
  <c r="F3" i="7"/>
  <c r="G3" i="7"/>
  <c r="H3" i="7"/>
  <c r="I3" i="7"/>
  <c r="J3" i="7"/>
  <c r="S3" i="7"/>
  <c r="T3" i="7"/>
  <c r="U3" i="7"/>
  <c r="V3" i="7"/>
  <c r="W3" i="7"/>
  <c r="X3" i="7"/>
  <c r="Y3" i="7"/>
  <c r="Z3" i="7"/>
  <c r="AA3" i="7"/>
  <c r="B4" i="7"/>
  <c r="C4" i="7"/>
  <c r="D4" i="7"/>
  <c r="E4" i="7"/>
  <c r="F4" i="7"/>
  <c r="G4" i="7"/>
  <c r="H4" i="7"/>
  <c r="I4" i="7"/>
  <c r="J4" i="7"/>
  <c r="S4" i="7"/>
  <c r="T4" i="7"/>
  <c r="U4" i="7"/>
  <c r="V4" i="7"/>
  <c r="W4" i="7"/>
  <c r="X4" i="7"/>
  <c r="Y4" i="7"/>
  <c r="Z4" i="7"/>
  <c r="AA4" i="7"/>
  <c r="B5" i="7"/>
  <c r="C5" i="7"/>
  <c r="D5" i="7"/>
  <c r="E5" i="7"/>
  <c r="F5" i="7"/>
  <c r="G5" i="7"/>
  <c r="H5" i="7"/>
  <c r="I5" i="7"/>
  <c r="J5" i="7"/>
  <c r="S5" i="7"/>
  <c r="T5" i="7"/>
  <c r="U5" i="7"/>
  <c r="V5" i="7"/>
  <c r="W5" i="7"/>
  <c r="X5" i="7"/>
  <c r="Y5" i="7"/>
  <c r="Z5" i="7"/>
  <c r="AA5" i="7"/>
  <c r="B6" i="7"/>
  <c r="C6" i="7"/>
  <c r="D6" i="7"/>
  <c r="E6" i="7"/>
  <c r="F6" i="7"/>
  <c r="G6" i="7"/>
  <c r="H6" i="7"/>
  <c r="I6" i="7"/>
  <c r="J6" i="7"/>
  <c r="S6" i="7"/>
  <c r="T6" i="7"/>
  <c r="U6" i="7"/>
  <c r="V6" i="7"/>
  <c r="W6" i="7"/>
  <c r="X6" i="7"/>
  <c r="Y6" i="7"/>
  <c r="Z6" i="7"/>
  <c r="AA6" i="7"/>
  <c r="B7" i="7"/>
  <c r="C7" i="7"/>
  <c r="D7" i="7"/>
  <c r="E7" i="7"/>
  <c r="F7" i="7"/>
  <c r="G7" i="7"/>
  <c r="H7" i="7"/>
  <c r="I7" i="7"/>
  <c r="J7" i="7"/>
  <c r="S7" i="7"/>
  <c r="T7" i="7"/>
  <c r="U7" i="7"/>
  <c r="V7" i="7"/>
  <c r="W7" i="7"/>
  <c r="X7" i="7"/>
  <c r="Y7" i="7"/>
  <c r="Z7" i="7"/>
  <c r="AA7" i="7"/>
  <c r="B8" i="7"/>
  <c r="C8" i="7"/>
  <c r="D8" i="7"/>
  <c r="E8" i="7"/>
  <c r="F8" i="7"/>
  <c r="G8" i="7"/>
  <c r="H8" i="7"/>
  <c r="I8" i="7"/>
  <c r="J8" i="7"/>
  <c r="S8" i="7"/>
  <c r="T8" i="7"/>
  <c r="U8" i="7"/>
  <c r="V8" i="7"/>
  <c r="W8" i="7"/>
  <c r="X8" i="7"/>
  <c r="Y8" i="7"/>
  <c r="Z8" i="7"/>
  <c r="AA8" i="7"/>
  <c r="B9" i="7"/>
  <c r="C9" i="7"/>
  <c r="D9" i="7"/>
  <c r="E9" i="7"/>
  <c r="F9" i="7"/>
  <c r="G9" i="7"/>
  <c r="H9" i="7"/>
  <c r="I9" i="7"/>
  <c r="J9" i="7"/>
  <c r="S9" i="7"/>
  <c r="T9" i="7"/>
  <c r="U9" i="7"/>
  <c r="V9" i="7"/>
  <c r="W9" i="7"/>
  <c r="X9" i="7"/>
  <c r="Y9" i="7"/>
  <c r="Z9" i="7"/>
  <c r="AA9" i="7"/>
  <c r="B10" i="7"/>
  <c r="C10" i="7"/>
  <c r="D10" i="7"/>
  <c r="E10" i="7"/>
  <c r="F10" i="7"/>
  <c r="G10" i="7"/>
  <c r="H10" i="7"/>
  <c r="I10" i="7"/>
  <c r="J10" i="7"/>
  <c r="S10" i="7"/>
  <c r="T10" i="7"/>
  <c r="U10" i="7"/>
  <c r="V10" i="7"/>
  <c r="W10" i="7"/>
  <c r="X10" i="7"/>
  <c r="Y10" i="7"/>
  <c r="Z10" i="7"/>
  <c r="AA10" i="7"/>
  <c r="B11" i="7"/>
  <c r="C11" i="7"/>
  <c r="D11" i="7"/>
  <c r="E11" i="7"/>
  <c r="F11" i="7"/>
  <c r="G11" i="7"/>
  <c r="H11" i="7"/>
  <c r="I11" i="7"/>
  <c r="J11" i="7"/>
  <c r="S11" i="7"/>
  <c r="T11" i="7"/>
  <c r="U11" i="7"/>
  <c r="V11" i="7"/>
  <c r="W11" i="7"/>
  <c r="X11" i="7"/>
  <c r="Y11" i="7"/>
  <c r="Z11" i="7"/>
  <c r="AA11" i="7"/>
  <c r="B12" i="7"/>
  <c r="C12" i="7"/>
  <c r="D12" i="7"/>
  <c r="E12" i="7"/>
  <c r="F12" i="7"/>
  <c r="G12" i="7"/>
  <c r="H12" i="7"/>
  <c r="I12" i="7"/>
  <c r="J12" i="7"/>
  <c r="S12" i="7"/>
  <c r="T12" i="7"/>
  <c r="U12" i="7"/>
  <c r="V12" i="7"/>
  <c r="W12" i="7"/>
  <c r="X12" i="7"/>
  <c r="Y12" i="7"/>
  <c r="Z12" i="7"/>
  <c r="AA12" i="7"/>
  <c r="B13" i="7"/>
  <c r="C13" i="7"/>
  <c r="D13" i="7"/>
  <c r="E13" i="7"/>
  <c r="F13" i="7"/>
  <c r="G13" i="7"/>
  <c r="H13" i="7"/>
  <c r="I13" i="7"/>
  <c r="J13" i="7"/>
  <c r="S13" i="7"/>
  <c r="T13" i="7"/>
  <c r="U13" i="7"/>
  <c r="V13" i="7"/>
  <c r="W13" i="7"/>
  <c r="X13" i="7"/>
  <c r="Y13" i="7"/>
  <c r="Z13" i="7"/>
  <c r="AA13" i="7"/>
  <c r="B14" i="7"/>
  <c r="C14" i="7"/>
  <c r="D14" i="7"/>
  <c r="E14" i="7"/>
  <c r="F14" i="7"/>
  <c r="G14" i="7"/>
  <c r="H14" i="7"/>
  <c r="I14" i="7"/>
  <c r="J14" i="7"/>
  <c r="S14" i="7"/>
  <c r="T14" i="7"/>
  <c r="U14" i="7"/>
  <c r="V14" i="7"/>
  <c r="W14" i="7"/>
  <c r="X14" i="7"/>
  <c r="Y14" i="7"/>
  <c r="Z14" i="7"/>
  <c r="AA14" i="7"/>
  <c r="B15" i="7"/>
  <c r="C15" i="7"/>
  <c r="D15" i="7"/>
  <c r="E15" i="7"/>
  <c r="F15" i="7"/>
  <c r="G15" i="7"/>
  <c r="H15" i="7"/>
  <c r="I15" i="7"/>
  <c r="J15" i="7"/>
  <c r="S15" i="7"/>
  <c r="T15" i="7"/>
  <c r="U15" i="7"/>
  <c r="V15" i="7"/>
  <c r="W15" i="7"/>
  <c r="X15" i="7"/>
  <c r="Y15" i="7"/>
  <c r="Z15" i="7"/>
  <c r="AA15" i="7"/>
  <c r="B16" i="7"/>
  <c r="C16" i="7"/>
  <c r="D16" i="7"/>
  <c r="E16" i="7"/>
  <c r="F16" i="7"/>
  <c r="G16" i="7"/>
  <c r="H16" i="7"/>
  <c r="I16" i="7"/>
  <c r="J16" i="7"/>
  <c r="S16" i="7"/>
  <c r="T16" i="7"/>
  <c r="U16" i="7"/>
  <c r="V16" i="7"/>
  <c r="W16" i="7"/>
  <c r="X16" i="7"/>
  <c r="Y16" i="7"/>
  <c r="Z16" i="7"/>
  <c r="AA16" i="7"/>
  <c r="B17" i="7"/>
  <c r="C17" i="7"/>
  <c r="D17" i="7"/>
  <c r="E17" i="7"/>
  <c r="F17" i="7"/>
  <c r="G17" i="7"/>
  <c r="H17" i="7"/>
  <c r="I17" i="7"/>
  <c r="J17" i="7"/>
  <c r="S17" i="7"/>
  <c r="T17" i="7"/>
  <c r="U17" i="7"/>
  <c r="V17" i="7"/>
  <c r="W17" i="7"/>
  <c r="X17" i="7"/>
  <c r="Y17" i="7"/>
  <c r="Z17" i="7"/>
  <c r="AA17" i="7"/>
  <c r="B18" i="7"/>
  <c r="C18" i="7"/>
  <c r="D18" i="7"/>
  <c r="E18" i="7"/>
  <c r="F18" i="7"/>
  <c r="G18" i="7"/>
  <c r="H18" i="7"/>
  <c r="I18" i="7"/>
  <c r="J18" i="7"/>
  <c r="S18" i="7"/>
  <c r="T18" i="7"/>
  <c r="U18" i="7"/>
  <c r="V18" i="7"/>
  <c r="W18" i="7"/>
  <c r="X18" i="7"/>
  <c r="Y18" i="7"/>
  <c r="Z18" i="7"/>
  <c r="AA18" i="7"/>
  <c r="B19" i="7"/>
  <c r="C19" i="7"/>
  <c r="D19" i="7"/>
  <c r="E19" i="7"/>
  <c r="F19" i="7"/>
  <c r="G19" i="7"/>
  <c r="H19" i="7"/>
  <c r="I19" i="7"/>
  <c r="J19" i="7"/>
  <c r="S19" i="7"/>
  <c r="T19" i="7"/>
  <c r="U19" i="7"/>
  <c r="V19" i="7"/>
  <c r="W19" i="7"/>
  <c r="X19" i="7"/>
  <c r="Y19" i="7"/>
  <c r="Z19" i="7"/>
  <c r="AA19" i="7"/>
  <c r="B20" i="7"/>
  <c r="C20" i="7"/>
  <c r="D20" i="7"/>
  <c r="E20" i="7"/>
  <c r="F20" i="7"/>
  <c r="G20" i="7"/>
  <c r="H20" i="7"/>
  <c r="I20" i="7"/>
  <c r="J20" i="7"/>
  <c r="S20" i="7"/>
  <c r="T20" i="7"/>
  <c r="U20" i="7"/>
  <c r="V20" i="7"/>
  <c r="W20" i="7"/>
  <c r="X20" i="7"/>
  <c r="Y20" i="7"/>
  <c r="Z20" i="7"/>
  <c r="AA20" i="7"/>
  <c r="B21" i="7"/>
  <c r="C21" i="7"/>
  <c r="D21" i="7"/>
  <c r="E21" i="7"/>
  <c r="F21" i="7"/>
  <c r="G21" i="7"/>
  <c r="H21" i="7"/>
  <c r="I21" i="7"/>
  <c r="J21" i="7"/>
  <c r="S21" i="7"/>
  <c r="T21" i="7"/>
  <c r="U21" i="7"/>
  <c r="V21" i="7"/>
  <c r="W21" i="7"/>
  <c r="X21" i="7"/>
  <c r="Y21" i="7"/>
  <c r="Z21" i="7"/>
  <c r="AA21" i="7"/>
  <c r="B22" i="7"/>
  <c r="C22" i="7"/>
  <c r="D22" i="7"/>
  <c r="E22" i="7"/>
  <c r="F22" i="7"/>
  <c r="G22" i="7"/>
  <c r="H22" i="7"/>
  <c r="I22" i="7"/>
  <c r="J22" i="7"/>
  <c r="S22" i="7"/>
  <c r="T22" i="7"/>
  <c r="U22" i="7"/>
  <c r="V22" i="7"/>
  <c r="W22" i="7"/>
  <c r="X22" i="7"/>
  <c r="Y22" i="7"/>
  <c r="Z22" i="7"/>
  <c r="AA22" i="7"/>
  <c r="B23" i="7"/>
  <c r="C23" i="7"/>
  <c r="D23" i="7"/>
  <c r="E23" i="7"/>
  <c r="F23" i="7"/>
  <c r="G23" i="7"/>
  <c r="H23" i="7"/>
  <c r="I23" i="7"/>
  <c r="J23" i="7"/>
  <c r="S23" i="7"/>
  <c r="T23" i="7"/>
  <c r="U23" i="7"/>
  <c r="V23" i="7"/>
  <c r="W23" i="7"/>
  <c r="X23" i="7"/>
  <c r="Y23" i="7"/>
  <c r="Z23" i="7"/>
  <c r="AA23" i="7"/>
  <c r="B24" i="7"/>
  <c r="C24" i="7"/>
  <c r="D24" i="7"/>
  <c r="E24" i="7"/>
  <c r="F24" i="7"/>
  <c r="G24" i="7"/>
  <c r="H24" i="7"/>
  <c r="I24" i="7"/>
  <c r="J24" i="7"/>
  <c r="S24" i="7"/>
  <c r="T24" i="7"/>
  <c r="U24" i="7"/>
  <c r="V24" i="7"/>
  <c r="W24" i="7"/>
  <c r="X24" i="7"/>
  <c r="Y24" i="7"/>
  <c r="Z24" i="7"/>
  <c r="AA24" i="7"/>
  <c r="B25" i="7"/>
  <c r="C25" i="7"/>
  <c r="D25" i="7"/>
  <c r="E25" i="7"/>
  <c r="F25" i="7"/>
  <c r="G25" i="7"/>
  <c r="H25" i="7"/>
  <c r="I25" i="7"/>
  <c r="J25" i="7"/>
  <c r="S25" i="7"/>
  <c r="T25" i="7"/>
  <c r="U25" i="7"/>
  <c r="V25" i="7"/>
  <c r="W25" i="7"/>
  <c r="X25" i="7"/>
  <c r="Y25" i="7"/>
  <c r="Z25" i="7"/>
  <c r="AA25" i="7"/>
  <c r="B26" i="7"/>
  <c r="C26" i="7"/>
  <c r="D26" i="7"/>
  <c r="E26" i="7"/>
  <c r="F26" i="7"/>
  <c r="G26" i="7"/>
  <c r="H26" i="7"/>
  <c r="I26" i="7"/>
  <c r="J26" i="7"/>
  <c r="S26" i="7"/>
  <c r="T26" i="7"/>
  <c r="U26" i="7"/>
  <c r="V26" i="7"/>
  <c r="W26" i="7"/>
  <c r="X26" i="7"/>
  <c r="Y26" i="7"/>
  <c r="Z26" i="7"/>
  <c r="AA26" i="7"/>
  <c r="B27" i="7"/>
  <c r="C27" i="7"/>
  <c r="D27" i="7"/>
  <c r="E27" i="7"/>
  <c r="F27" i="7"/>
  <c r="G27" i="7"/>
  <c r="H27" i="7"/>
  <c r="I27" i="7"/>
  <c r="J27" i="7"/>
  <c r="S27" i="7"/>
  <c r="T27" i="7"/>
  <c r="U27" i="7"/>
  <c r="V27" i="7"/>
  <c r="W27" i="7"/>
  <c r="X27" i="7"/>
  <c r="Y27" i="7"/>
  <c r="Z27" i="7"/>
  <c r="AA27" i="7"/>
  <c r="B28" i="7"/>
  <c r="C28" i="7"/>
  <c r="D28" i="7"/>
  <c r="E28" i="7"/>
  <c r="F28" i="7"/>
  <c r="G28" i="7"/>
  <c r="H28" i="7"/>
  <c r="I28" i="7"/>
  <c r="J28" i="7"/>
  <c r="B29" i="7"/>
  <c r="C29" i="7"/>
  <c r="D29" i="7"/>
  <c r="E29" i="7"/>
  <c r="F29" i="7"/>
  <c r="G29" i="7"/>
  <c r="H29" i="7"/>
  <c r="I29" i="7"/>
  <c r="J29" i="7"/>
  <c r="B30" i="7"/>
  <c r="C30" i="7"/>
  <c r="D30" i="7"/>
  <c r="E30" i="7"/>
  <c r="F30" i="7"/>
  <c r="G30" i="7"/>
  <c r="H30" i="7"/>
  <c r="I30" i="7"/>
  <c r="J30" i="7"/>
  <c r="B31" i="7"/>
  <c r="C31" i="7"/>
  <c r="D31" i="7"/>
  <c r="E31" i="7"/>
  <c r="F31" i="7"/>
  <c r="G31" i="7"/>
  <c r="H31" i="7"/>
  <c r="I31" i="7"/>
  <c r="J31" i="7"/>
  <c r="B32" i="7"/>
  <c r="C32" i="7"/>
  <c r="D32" i="7"/>
  <c r="E32" i="7"/>
  <c r="F32" i="7"/>
  <c r="G32" i="7"/>
  <c r="H32" i="7"/>
  <c r="I32" i="7"/>
  <c r="J32" i="7"/>
  <c r="B33" i="7"/>
  <c r="C33" i="7"/>
  <c r="D33" i="7"/>
  <c r="E33" i="7"/>
  <c r="F33" i="7"/>
  <c r="G33" i="7"/>
  <c r="H33" i="7"/>
  <c r="I33" i="7"/>
  <c r="J33" i="7"/>
  <c r="B34" i="7"/>
  <c r="C34" i="7"/>
  <c r="D34" i="7"/>
  <c r="E34" i="7"/>
  <c r="F34" i="7"/>
  <c r="G34" i="7"/>
  <c r="H34" i="7"/>
  <c r="I34" i="7"/>
  <c r="J34" i="7"/>
  <c r="S34" i="7"/>
  <c r="T34" i="7"/>
  <c r="U34" i="7"/>
  <c r="V34" i="7"/>
  <c r="W34" i="7"/>
  <c r="X34" i="7"/>
  <c r="Y34" i="7"/>
  <c r="Z34" i="7"/>
  <c r="AA34" i="7"/>
  <c r="B35" i="7"/>
  <c r="C35" i="7"/>
  <c r="D35" i="7"/>
  <c r="E35" i="7"/>
  <c r="F35" i="7"/>
  <c r="G35" i="7"/>
  <c r="H35" i="7"/>
  <c r="I35" i="7"/>
  <c r="J35" i="7"/>
  <c r="S35" i="7"/>
  <c r="T35" i="7"/>
  <c r="U35" i="7"/>
  <c r="V35" i="7"/>
  <c r="W35" i="7"/>
  <c r="X35" i="7"/>
  <c r="Y35" i="7"/>
  <c r="Z35" i="7"/>
  <c r="AA35" i="7"/>
  <c r="B36" i="7"/>
  <c r="C36" i="7"/>
  <c r="D36" i="7"/>
  <c r="E36" i="7"/>
  <c r="F36" i="7"/>
  <c r="G36" i="7"/>
  <c r="H36" i="7"/>
  <c r="I36" i="7"/>
  <c r="J36" i="7"/>
  <c r="S36" i="7"/>
  <c r="T36" i="7"/>
  <c r="U36" i="7"/>
  <c r="V36" i="7"/>
  <c r="W36" i="7"/>
  <c r="X36" i="7"/>
  <c r="Y36" i="7"/>
  <c r="Z36" i="7"/>
  <c r="AA36" i="7"/>
  <c r="B37" i="7"/>
  <c r="C37" i="7"/>
  <c r="D37" i="7"/>
  <c r="E37" i="7"/>
  <c r="F37" i="7"/>
  <c r="G37" i="7"/>
  <c r="H37" i="7"/>
  <c r="I37" i="7"/>
  <c r="J37" i="7"/>
  <c r="B38" i="7"/>
  <c r="C38" i="7"/>
  <c r="D38" i="7"/>
  <c r="E38" i="7"/>
  <c r="F38" i="7"/>
  <c r="G38" i="7"/>
  <c r="H38" i="7"/>
  <c r="I38" i="7"/>
  <c r="J38" i="7"/>
  <c r="B39" i="7"/>
  <c r="C39" i="7"/>
  <c r="D39" i="7"/>
  <c r="E39" i="7"/>
  <c r="F39" i="7"/>
  <c r="G39" i="7"/>
  <c r="H39" i="7"/>
  <c r="I39" i="7"/>
  <c r="J39" i="7"/>
  <c r="B40" i="7"/>
  <c r="C40" i="7"/>
  <c r="D40" i="7"/>
  <c r="E40" i="7"/>
  <c r="F40" i="7"/>
  <c r="G40" i="7"/>
  <c r="H40" i="7"/>
  <c r="I40" i="7"/>
  <c r="J40" i="7"/>
  <c r="B41" i="7"/>
  <c r="C41" i="7"/>
  <c r="D41" i="7"/>
  <c r="E41" i="7"/>
  <c r="F41" i="7"/>
  <c r="G41" i="7"/>
  <c r="H41" i="7"/>
  <c r="I41" i="7"/>
  <c r="J41" i="7"/>
  <c r="B2" i="8"/>
  <c r="C2" i="8"/>
  <c r="D2" i="8"/>
  <c r="F2" i="8"/>
  <c r="G2" i="8"/>
  <c r="H2" i="8"/>
  <c r="I2" i="8"/>
  <c r="J2" i="8"/>
  <c r="K2" i="8"/>
  <c r="M2" i="8"/>
  <c r="N2" i="8"/>
  <c r="O2" i="8"/>
  <c r="P2" i="8"/>
  <c r="Q2" i="8"/>
  <c r="R2" i="8"/>
  <c r="X2" i="8"/>
  <c r="Y2" i="8"/>
  <c r="Z2" i="8"/>
  <c r="AA2" i="8"/>
  <c r="AB2" i="8"/>
  <c r="AC2" i="8"/>
  <c r="AF2" i="8"/>
  <c r="AG2" i="8"/>
  <c r="AH2" i="8"/>
  <c r="AI2" i="8"/>
  <c r="AJ2" i="8"/>
  <c r="AK2" i="8"/>
  <c r="B3" i="8"/>
  <c r="C3" i="8"/>
  <c r="D3" i="8"/>
  <c r="F3" i="8"/>
  <c r="G3" i="8"/>
  <c r="H3" i="8"/>
  <c r="I3" i="8"/>
  <c r="J3" i="8"/>
  <c r="K3" i="8"/>
  <c r="M3" i="8"/>
  <c r="N3" i="8"/>
  <c r="X3" i="8"/>
  <c r="Y3" i="8"/>
  <c r="Z3" i="8"/>
  <c r="AA3" i="8"/>
  <c r="AB3" i="8"/>
  <c r="AC3" i="8"/>
  <c r="AF3" i="8"/>
  <c r="AG3" i="8"/>
  <c r="AH3" i="8"/>
  <c r="AI3" i="8"/>
  <c r="AJ3" i="8"/>
  <c r="AK3" i="8"/>
  <c r="B4" i="8"/>
  <c r="C4" i="8"/>
  <c r="D4" i="8"/>
  <c r="F4" i="8"/>
  <c r="G4" i="8"/>
  <c r="H4" i="8"/>
  <c r="I4" i="8"/>
  <c r="J4" i="8"/>
  <c r="K4" i="8"/>
  <c r="M4" i="8"/>
  <c r="N4" i="8"/>
  <c r="O4" i="8"/>
  <c r="P4" i="8"/>
  <c r="Q4" i="8"/>
  <c r="R4" i="8"/>
  <c r="X4" i="8"/>
  <c r="Y4" i="8"/>
  <c r="Z4" i="8"/>
  <c r="AA4" i="8"/>
  <c r="AB4" i="8"/>
  <c r="AC4" i="8"/>
  <c r="AF4" i="8"/>
  <c r="AG4" i="8"/>
  <c r="AH4" i="8"/>
  <c r="AI4" i="8"/>
  <c r="AJ4" i="8"/>
  <c r="AK4" i="8"/>
  <c r="B5" i="8"/>
  <c r="C5" i="8"/>
  <c r="D5" i="8"/>
  <c r="F5" i="8"/>
  <c r="G5" i="8"/>
  <c r="H5" i="8"/>
  <c r="I5" i="8"/>
  <c r="J5" i="8"/>
  <c r="K5" i="8"/>
  <c r="M5" i="8"/>
  <c r="N5" i="8"/>
  <c r="O5" i="8"/>
  <c r="P5" i="8"/>
  <c r="Q5" i="8"/>
  <c r="R5" i="8"/>
  <c r="X5" i="8"/>
  <c r="Y5" i="8"/>
  <c r="Z5" i="8"/>
  <c r="AA5" i="8"/>
  <c r="AB5" i="8"/>
  <c r="AC5" i="8"/>
  <c r="AF5" i="8"/>
  <c r="AG5" i="8"/>
  <c r="AH5" i="8"/>
  <c r="AI5" i="8"/>
  <c r="AJ5" i="8"/>
  <c r="AK5" i="8"/>
  <c r="B6" i="8"/>
  <c r="C6" i="8"/>
  <c r="D6" i="8"/>
  <c r="F6" i="8"/>
  <c r="G6" i="8"/>
  <c r="H6" i="8"/>
  <c r="I6" i="8"/>
  <c r="J6" i="8"/>
  <c r="K6" i="8"/>
  <c r="M6" i="8"/>
  <c r="N6" i="8"/>
  <c r="O6" i="8"/>
  <c r="P6" i="8"/>
  <c r="Q6" i="8"/>
  <c r="R6" i="8"/>
  <c r="X6" i="8"/>
  <c r="Y6" i="8"/>
  <c r="Z6" i="8"/>
  <c r="AA6" i="8"/>
  <c r="AB6" i="8"/>
  <c r="AC6" i="8"/>
  <c r="AF6" i="8"/>
  <c r="AG6" i="8"/>
  <c r="AH6" i="8"/>
  <c r="AI6" i="8"/>
  <c r="AJ6" i="8"/>
  <c r="AK6" i="8"/>
  <c r="B7" i="8"/>
  <c r="C7" i="8"/>
  <c r="D7" i="8"/>
  <c r="F7" i="8"/>
  <c r="G7" i="8"/>
  <c r="H7" i="8"/>
  <c r="I7" i="8"/>
  <c r="J7" i="8"/>
  <c r="K7" i="8"/>
  <c r="M7" i="8"/>
  <c r="N7" i="8"/>
  <c r="O7" i="8"/>
  <c r="P7" i="8"/>
  <c r="Q7" i="8"/>
  <c r="R7" i="8"/>
  <c r="X7" i="8"/>
  <c r="Y7" i="8"/>
  <c r="Z7" i="8"/>
  <c r="AA7" i="8"/>
  <c r="AB7" i="8"/>
  <c r="AC7" i="8"/>
  <c r="AF7" i="8"/>
  <c r="AG7" i="8"/>
  <c r="AH7" i="8"/>
  <c r="AI7" i="8"/>
  <c r="AJ7" i="8"/>
  <c r="AK7" i="8"/>
  <c r="B8" i="8"/>
  <c r="C8" i="8"/>
  <c r="D8" i="8"/>
  <c r="F8" i="8"/>
  <c r="G8" i="8"/>
  <c r="H8" i="8"/>
  <c r="I8" i="8"/>
  <c r="J8" i="8"/>
  <c r="K8" i="8"/>
  <c r="M8" i="8"/>
  <c r="N8" i="8"/>
  <c r="O8" i="8"/>
  <c r="P8" i="8"/>
  <c r="Q8" i="8"/>
  <c r="R8" i="8"/>
  <c r="X8" i="8"/>
  <c r="Y8" i="8"/>
  <c r="Z8" i="8"/>
  <c r="AA8" i="8"/>
  <c r="AB8" i="8"/>
  <c r="AC8" i="8"/>
  <c r="AF8" i="8"/>
  <c r="AG8" i="8"/>
  <c r="AH8" i="8"/>
  <c r="AI8" i="8"/>
  <c r="AJ8" i="8"/>
  <c r="AK8" i="8"/>
  <c r="B9" i="8"/>
  <c r="C9" i="8"/>
  <c r="D9" i="8"/>
  <c r="F9" i="8"/>
  <c r="G9" i="8"/>
  <c r="H9" i="8"/>
  <c r="I9" i="8"/>
  <c r="J9" i="8"/>
  <c r="K9" i="8"/>
  <c r="M9" i="8"/>
  <c r="N9" i="8"/>
  <c r="O9" i="8"/>
  <c r="P9" i="8"/>
  <c r="Q9" i="8"/>
  <c r="R9" i="8"/>
  <c r="X9" i="8"/>
  <c r="Y9" i="8"/>
  <c r="Z9" i="8"/>
  <c r="AA9" i="8"/>
  <c r="AB9" i="8"/>
  <c r="AC9" i="8"/>
  <c r="AF9" i="8"/>
  <c r="AG9" i="8"/>
  <c r="AH9" i="8"/>
  <c r="AI9" i="8"/>
  <c r="AJ9" i="8"/>
  <c r="AK9" i="8"/>
  <c r="B10" i="8"/>
  <c r="C10" i="8"/>
  <c r="D10" i="8"/>
  <c r="F10" i="8"/>
  <c r="G10" i="8"/>
  <c r="H10" i="8"/>
  <c r="I10" i="8"/>
  <c r="J10" i="8"/>
  <c r="K10" i="8"/>
  <c r="M10" i="8"/>
  <c r="N10" i="8"/>
  <c r="O10" i="8"/>
  <c r="P10" i="8"/>
  <c r="Q10" i="8"/>
  <c r="R10" i="8"/>
  <c r="X10" i="8"/>
  <c r="Y10" i="8"/>
  <c r="Z10" i="8"/>
  <c r="AA10" i="8"/>
  <c r="AB10" i="8"/>
  <c r="AC10" i="8"/>
  <c r="AF10" i="8"/>
  <c r="AG10" i="8"/>
  <c r="AH10" i="8"/>
  <c r="AI10" i="8"/>
  <c r="AJ10" i="8"/>
  <c r="AK10" i="8"/>
  <c r="B11" i="8"/>
  <c r="C11" i="8"/>
  <c r="D11" i="8"/>
  <c r="F11" i="8"/>
  <c r="G11" i="8"/>
  <c r="H11" i="8"/>
  <c r="I11" i="8"/>
  <c r="J11" i="8"/>
  <c r="K11" i="8"/>
  <c r="M11" i="8"/>
  <c r="N11" i="8"/>
  <c r="O11" i="8"/>
  <c r="P11" i="8"/>
  <c r="Q11" i="8"/>
  <c r="R11" i="8"/>
  <c r="X11" i="8"/>
  <c r="Y11" i="8"/>
  <c r="Z11" i="8"/>
  <c r="AA11" i="8"/>
  <c r="AB11" i="8"/>
  <c r="AC11" i="8"/>
  <c r="AF11" i="8"/>
  <c r="AG11" i="8"/>
  <c r="AH11" i="8"/>
  <c r="AI11" i="8"/>
  <c r="AJ11" i="8"/>
  <c r="AK11" i="8"/>
  <c r="B12" i="8"/>
  <c r="C12" i="8"/>
  <c r="D12" i="8"/>
  <c r="F12" i="8"/>
  <c r="G12" i="8"/>
  <c r="H12" i="8"/>
  <c r="I12" i="8"/>
  <c r="J12" i="8"/>
  <c r="K12" i="8"/>
  <c r="M12" i="8"/>
  <c r="N12" i="8"/>
  <c r="X12" i="8"/>
  <c r="Y12" i="8"/>
  <c r="Z12" i="8"/>
  <c r="AA12" i="8"/>
  <c r="AB12" i="8"/>
  <c r="AC12" i="8"/>
  <c r="AF12" i="8"/>
  <c r="AG12" i="8"/>
  <c r="AH12" i="8"/>
  <c r="AI12" i="8"/>
  <c r="AJ12" i="8"/>
  <c r="AK12" i="8"/>
  <c r="B13" i="8"/>
  <c r="C13" i="8"/>
  <c r="D13" i="8"/>
  <c r="F13" i="8"/>
  <c r="G13" i="8"/>
  <c r="H13" i="8"/>
  <c r="I13" i="8"/>
  <c r="J13" i="8"/>
  <c r="K13" i="8"/>
  <c r="X13" i="8"/>
  <c r="Y13" i="8"/>
  <c r="Z13" i="8"/>
  <c r="AA13" i="8"/>
  <c r="AB13" i="8"/>
  <c r="AC13" i="8"/>
  <c r="AF13" i="8"/>
  <c r="AG13" i="8"/>
  <c r="AH13" i="8"/>
  <c r="AI13" i="8"/>
  <c r="AJ13" i="8"/>
  <c r="AK13" i="8"/>
  <c r="B16" i="8"/>
  <c r="C16" i="8"/>
  <c r="D16" i="8"/>
  <c r="E16" i="8"/>
  <c r="F16" i="8"/>
  <c r="G16" i="8"/>
  <c r="I16" i="8"/>
  <c r="J16" i="8"/>
  <c r="K16" i="8"/>
  <c r="L16" i="8"/>
  <c r="M16" i="8"/>
  <c r="N16" i="8"/>
  <c r="P16" i="8"/>
  <c r="Q16" i="8"/>
  <c r="R16" i="8"/>
  <c r="S16" i="8"/>
  <c r="T16" i="8"/>
  <c r="U16" i="8"/>
  <c r="B17" i="8"/>
  <c r="C17" i="8"/>
  <c r="P17" i="8"/>
  <c r="Q17" i="8"/>
  <c r="B18" i="8"/>
  <c r="C18" i="8"/>
  <c r="D18" i="8"/>
  <c r="E18" i="8"/>
  <c r="F18" i="8"/>
  <c r="G18" i="8"/>
  <c r="I18" i="8"/>
  <c r="J18" i="8"/>
  <c r="K18" i="8"/>
  <c r="L18" i="8"/>
  <c r="M18" i="8"/>
  <c r="N18" i="8"/>
  <c r="P18" i="8"/>
  <c r="Q18" i="8"/>
  <c r="R18" i="8"/>
  <c r="S18" i="8"/>
  <c r="T18" i="8"/>
  <c r="U18" i="8"/>
  <c r="B19" i="8"/>
  <c r="C19" i="8"/>
  <c r="D19" i="8"/>
  <c r="E19" i="8"/>
  <c r="F19" i="8"/>
  <c r="G19" i="8"/>
  <c r="I19" i="8"/>
  <c r="J19" i="8"/>
  <c r="K19" i="8"/>
  <c r="L19" i="8"/>
  <c r="M19" i="8"/>
  <c r="N19" i="8"/>
  <c r="P19" i="8"/>
  <c r="Q19" i="8"/>
  <c r="B20" i="8"/>
  <c r="C20" i="8"/>
  <c r="D20" i="8"/>
  <c r="E20" i="8"/>
  <c r="F20" i="8"/>
  <c r="G20" i="8"/>
  <c r="I20" i="8"/>
  <c r="J20" i="8"/>
  <c r="P20" i="8"/>
  <c r="Q20" i="8"/>
  <c r="B21" i="8"/>
  <c r="C21" i="8"/>
  <c r="D21" i="8"/>
  <c r="E21" i="8"/>
  <c r="F21" i="8"/>
  <c r="G21" i="8"/>
  <c r="I21" i="8"/>
  <c r="J21" i="8"/>
  <c r="P21" i="8"/>
  <c r="Q21" i="8"/>
  <c r="B22" i="8"/>
  <c r="C22" i="8"/>
  <c r="D22" i="8"/>
  <c r="E22" i="8"/>
  <c r="F22" i="8"/>
  <c r="G22" i="8"/>
  <c r="I22" i="8"/>
  <c r="J22" i="8"/>
  <c r="K22" i="8"/>
  <c r="L22" i="8"/>
  <c r="M22" i="8"/>
  <c r="N22" i="8"/>
  <c r="P22" i="8"/>
  <c r="Q22" i="8"/>
  <c r="B23" i="8"/>
  <c r="C23" i="8"/>
  <c r="D23" i="8"/>
  <c r="E23" i="8"/>
  <c r="F23" i="8"/>
  <c r="G23" i="8"/>
  <c r="I23" i="8"/>
  <c r="J23" i="8"/>
  <c r="K23" i="8"/>
  <c r="L23" i="8"/>
  <c r="M23" i="8"/>
  <c r="N23" i="8"/>
  <c r="P23" i="8"/>
  <c r="Q23" i="8"/>
  <c r="R23" i="8"/>
  <c r="S23" i="8"/>
  <c r="T23" i="8"/>
  <c r="U23" i="8"/>
  <c r="B24" i="8"/>
  <c r="C24" i="8"/>
  <c r="D24" i="8"/>
  <c r="E24" i="8"/>
  <c r="F24" i="8"/>
  <c r="G24" i="8"/>
  <c r="I24" i="8"/>
  <c r="J24" i="8"/>
  <c r="P24" i="8"/>
  <c r="Q24" i="8"/>
  <c r="B25" i="8"/>
  <c r="C25" i="8"/>
  <c r="D25" i="8"/>
  <c r="E25" i="8"/>
  <c r="F25" i="8"/>
  <c r="G25" i="8"/>
  <c r="I25" i="8"/>
  <c r="J25" i="8"/>
  <c r="K25" i="8"/>
  <c r="L25" i="8"/>
  <c r="M25" i="8"/>
  <c r="N25" i="8"/>
  <c r="P25" i="8"/>
  <c r="Q25" i="8"/>
  <c r="B26" i="8"/>
  <c r="C26" i="8"/>
  <c r="D26" i="8"/>
  <c r="E26" i="8"/>
  <c r="F26" i="8"/>
  <c r="G26" i="8"/>
  <c r="I26" i="8"/>
  <c r="J26" i="8"/>
  <c r="K26" i="8"/>
  <c r="L26" i="8"/>
  <c r="M26" i="8"/>
  <c r="N26" i="8"/>
  <c r="B29" i="8"/>
  <c r="C29" i="8"/>
  <c r="D29" i="8"/>
  <c r="F29" i="8"/>
  <c r="G29" i="8"/>
  <c r="H29" i="8"/>
  <c r="J29" i="8"/>
  <c r="K29" i="8"/>
  <c r="L29" i="8"/>
  <c r="N29" i="8"/>
  <c r="O29" i="8"/>
  <c r="P29" i="8"/>
  <c r="B31" i="8"/>
  <c r="C31" i="8"/>
  <c r="D31" i="8"/>
  <c r="F31" i="8"/>
  <c r="G31" i="8"/>
  <c r="H31" i="8"/>
  <c r="J31" i="8"/>
  <c r="K31" i="8"/>
  <c r="L31" i="8"/>
  <c r="N31" i="8"/>
  <c r="O31" i="8"/>
  <c r="P31" i="8"/>
  <c r="B32" i="8"/>
  <c r="C32" i="8"/>
  <c r="D32" i="8"/>
  <c r="F32" i="8"/>
  <c r="G32" i="8"/>
  <c r="H32" i="8"/>
  <c r="N32" i="8"/>
  <c r="O32" i="8"/>
  <c r="P32" i="8"/>
  <c r="B33" i="8"/>
  <c r="C33" i="8"/>
  <c r="D33" i="8"/>
  <c r="B34" i="8"/>
  <c r="C34" i="8"/>
  <c r="D34" i="8"/>
  <c r="B35" i="8"/>
  <c r="C35" i="8"/>
  <c r="D35" i="8"/>
  <c r="F35" i="8"/>
  <c r="G35" i="8"/>
  <c r="H35" i="8"/>
  <c r="N35" i="8"/>
  <c r="O35" i="8"/>
  <c r="P35" i="8"/>
  <c r="B36" i="8"/>
  <c r="C36" i="8"/>
  <c r="D36" i="8"/>
  <c r="F36" i="8"/>
  <c r="G36" i="8"/>
  <c r="H36" i="8"/>
  <c r="J36" i="8"/>
  <c r="K36" i="8"/>
  <c r="L36" i="8"/>
  <c r="N36" i="8"/>
  <c r="O36" i="8"/>
  <c r="P36" i="8"/>
  <c r="B37" i="8"/>
  <c r="C37" i="8"/>
  <c r="D37" i="8"/>
  <c r="B38" i="8"/>
  <c r="C38" i="8"/>
  <c r="D38" i="8"/>
  <c r="F38" i="8"/>
  <c r="G38" i="8"/>
  <c r="H38" i="8"/>
  <c r="N38" i="8"/>
  <c r="O38" i="8"/>
  <c r="P38" i="8"/>
  <c r="B39" i="8"/>
  <c r="C39" i="8"/>
  <c r="D39" i="8"/>
  <c r="F39" i="8"/>
  <c r="G39" i="8"/>
  <c r="H39" i="8"/>
</calcChain>
</file>

<file path=xl/sharedStrings.xml><?xml version="1.0" encoding="utf-8"?>
<sst xmlns="http://schemas.openxmlformats.org/spreadsheetml/2006/main" count="264" uniqueCount="188">
  <si>
    <t>Product ID</t>
  </si>
  <si>
    <t>Bid price</t>
  </si>
  <si>
    <t>Offer Price</t>
  </si>
  <si>
    <t>TimeStamp</t>
  </si>
  <si>
    <t>Actual time stamp</t>
  </si>
  <si>
    <t>Q4-01</t>
  </si>
  <si>
    <t>Sep-01</t>
  </si>
  <si>
    <t>Last Trade</t>
  </si>
  <si>
    <t>Enter number of products in H1</t>
  </si>
  <si>
    <t xml:space="preserve">Nymex Bid </t>
  </si>
  <si>
    <t>Nymex Offer</t>
  </si>
  <si>
    <t>HR Bid</t>
  </si>
  <si>
    <t>HR Offer</t>
  </si>
  <si>
    <t>Oct-01</t>
  </si>
  <si>
    <t>May-02</t>
  </si>
  <si>
    <t>Jun-02</t>
  </si>
  <si>
    <t>Sep-02</t>
  </si>
  <si>
    <t>Nymex Apr-Oct 02</t>
  </si>
  <si>
    <t>Nymex Jan-Dec 02</t>
  </si>
  <si>
    <t>Nymex Jan-Dec 03</t>
  </si>
  <si>
    <t>Nymex Nov 01</t>
  </si>
  <si>
    <t>Nymex Nov 01 - Mar 02</t>
  </si>
  <si>
    <t>Nymex Oct 01</t>
  </si>
  <si>
    <t>Nymex Sep 01</t>
  </si>
  <si>
    <t>Nymex Delta</t>
  </si>
  <si>
    <t>Jan-Dec 02</t>
  </si>
  <si>
    <t>Jan-Feb 02</t>
  </si>
  <si>
    <t>Mar-Apr 02</t>
  </si>
  <si>
    <t>Jul-Aug 02</t>
  </si>
  <si>
    <t>Q4-02</t>
  </si>
  <si>
    <t>NYISO Zone J Apr-02</t>
  </si>
  <si>
    <t>NYISO Zone J Dec-01</t>
  </si>
  <si>
    <t>NYISO Zone J Jun-02</t>
  </si>
  <si>
    <t>NYISO Zone J Mar-02</t>
  </si>
  <si>
    <t>NYISO Zone J May-02</t>
  </si>
  <si>
    <t>NYISO Zone J Nov-01</t>
  </si>
  <si>
    <t>NYISO Zone J Oct-01</t>
  </si>
  <si>
    <t>NYISO Zone J Sep-01</t>
  </si>
  <si>
    <t>NYISO Zone J Sep-02</t>
  </si>
  <si>
    <t>NYISO Zone G Apr-02</t>
  </si>
  <si>
    <t>NYISO Zone G Jun-02</t>
  </si>
  <si>
    <t>NYISO Zone G Mar-02</t>
  </si>
  <si>
    <t>NYISO Zone G May-02</t>
  </si>
  <si>
    <t>NYISO Zone G Nov-02</t>
  </si>
  <si>
    <t>NYISO Zone G Oct-02</t>
  </si>
  <si>
    <t>NYISO Zone G Sep-01</t>
  </si>
  <si>
    <t>NYISO Zone G Sep-02</t>
  </si>
  <si>
    <t>NYISO Zone A Apr-02</t>
  </si>
  <si>
    <t>NYISO Zone A Dec-01</t>
  </si>
  <si>
    <t>NYISO Zone A Jun-02</t>
  </si>
  <si>
    <t>NYISO Zone A Mar-02</t>
  </si>
  <si>
    <t>NYISO Zone A May-02</t>
  </si>
  <si>
    <t>NYISO Zone A Nov-01</t>
  </si>
  <si>
    <t>NYISO Zone A Oct-01</t>
  </si>
  <si>
    <t>NYISO Zone A Sep-01</t>
  </si>
  <si>
    <t>NYISO Zone A Sep02</t>
  </si>
  <si>
    <t>PJM Apr-02</t>
  </si>
  <si>
    <t>PJM Dec-01</t>
  </si>
  <si>
    <t>PJM Jun-02</t>
  </si>
  <si>
    <t>PJM Mar-02</t>
  </si>
  <si>
    <t>PJM May-02</t>
  </si>
  <si>
    <t>PJM Nov-01</t>
  </si>
  <si>
    <t>PJM Oct-01</t>
  </si>
  <si>
    <t>PJM Sep-01</t>
  </si>
  <si>
    <t>PJM Sep-02</t>
  </si>
  <si>
    <t>PJM Jan-02</t>
  </si>
  <si>
    <t>PJM Jun-03</t>
  </si>
  <si>
    <t>PJM May-03</t>
  </si>
  <si>
    <t>PJM Sep-03</t>
  </si>
  <si>
    <t>NEPOOL Apr-02</t>
  </si>
  <si>
    <t>NEPOOL Jun-02</t>
  </si>
  <si>
    <t>NEPOOL Mar-02</t>
  </si>
  <si>
    <t>NEPOOL May-02</t>
  </si>
  <si>
    <t>NEPOOL Nov-01</t>
  </si>
  <si>
    <t>NEPOOL Oct-01</t>
  </si>
  <si>
    <t>NEPOOL Sep-01</t>
  </si>
  <si>
    <t>NYISO Zone J Jan-Dec 2002</t>
  </si>
  <si>
    <t>NYISO Zone J Jan-Dec 2003</t>
  </si>
  <si>
    <t>NYISO Zone J Jan-Feb 2002</t>
  </si>
  <si>
    <t>NYISO Zone J Jul-Aug 2001</t>
  </si>
  <si>
    <t>NYISO Zone J Jul-Aug 2002</t>
  </si>
  <si>
    <t>NYISO Zone J Jul-Aug 2003</t>
  </si>
  <si>
    <t>NYISO Zone J Mar-Apr 2002</t>
  </si>
  <si>
    <t>NYISO Zone J Oct-Dec 2001</t>
  </si>
  <si>
    <t>NYISO Zone J Oct-Dec 2002</t>
  </si>
  <si>
    <t xml:space="preserve"> </t>
  </si>
  <si>
    <t>NYISO Zone G Jan-Dec 2002</t>
  </si>
  <si>
    <t>NYISO Zone G Jan-Dec 2003</t>
  </si>
  <si>
    <t>NYISO Zone G Jan-Feb 2002</t>
  </si>
  <si>
    <t>NYISO Zone G Jul-Aug 2001</t>
  </si>
  <si>
    <t>NYISO Zone G Jul-Aug 2002</t>
  </si>
  <si>
    <t>NYISO Zone G Jul-Aug 2003</t>
  </si>
  <si>
    <t>NYISO Zone G Mar-Apr 2002</t>
  </si>
  <si>
    <t>NYISO Zone G Oct-Dec 2001</t>
  </si>
  <si>
    <t>NYISO Zone G Oct-Dec 2002</t>
  </si>
  <si>
    <t>NYISO Zone A Jan-Dec 2002</t>
  </si>
  <si>
    <t>NYISO Zone A Jan-Dec 2003</t>
  </si>
  <si>
    <t>NYISO Zone A Jan-Feb 2002</t>
  </si>
  <si>
    <t>NYISO Zone A Jul-Aug 2001</t>
  </si>
  <si>
    <t>NYISO Zone A Jul-Aug 2002</t>
  </si>
  <si>
    <t>NYISO Zone A Mar-Apr 2002</t>
  </si>
  <si>
    <t>NYISO Zone A Oct-Dec 2001</t>
  </si>
  <si>
    <t>NYISO Zone A Oct-Dec 2002</t>
  </si>
  <si>
    <t>PJM Jan-Dec 2002</t>
  </si>
  <si>
    <t>PJM Jan-Dec 2003</t>
  </si>
  <si>
    <t>PJM Jan-Feb 2002</t>
  </si>
  <si>
    <t>PJM Jul-Aug 2002</t>
  </si>
  <si>
    <t>PJM Jul-Aug 2003</t>
  </si>
  <si>
    <t>PJM Mar-Apr 2002</t>
  </si>
  <si>
    <t>PJM Oct-Dec 2001</t>
  </si>
  <si>
    <t>PJM Oct-Dec 2002</t>
  </si>
  <si>
    <t>PJM Mar-Apr 2003</t>
  </si>
  <si>
    <t>NEPOOL Jan-Feb 2002</t>
  </si>
  <si>
    <t>NEPOOL Jul-Aug 2002</t>
  </si>
  <si>
    <t>NEPOOL Mar-Apr 2002</t>
  </si>
  <si>
    <t>NEPOOL Oct-Dec 2001</t>
  </si>
  <si>
    <t>NEPOOL Oct-Dec 2002</t>
  </si>
  <si>
    <t>NEPOOL Dec-01</t>
  </si>
  <si>
    <t>NEPOOL Jan-Dec 2002</t>
  </si>
  <si>
    <t>NEPOOL Jan-Dec 2003</t>
  </si>
  <si>
    <t>NEPOOL Sep02</t>
  </si>
  <si>
    <t>Nepool</t>
  </si>
  <si>
    <t>PJM W</t>
  </si>
  <si>
    <t>PJM E</t>
  </si>
  <si>
    <t>NYISO A</t>
  </si>
  <si>
    <t>NYISO G</t>
  </si>
  <si>
    <t>NYISO J</t>
  </si>
  <si>
    <t>HH</t>
  </si>
  <si>
    <t>Z6</t>
  </si>
  <si>
    <t>Z6 Basis</t>
  </si>
  <si>
    <t>Winter 2002</t>
  </si>
  <si>
    <t>Q4 2001</t>
  </si>
  <si>
    <t>Spring 2002</t>
  </si>
  <si>
    <t>Summer 2002</t>
  </si>
  <si>
    <t>Q4 2002</t>
  </si>
  <si>
    <t>Winter 2003</t>
  </si>
  <si>
    <t>Spring 2003</t>
  </si>
  <si>
    <t>Summer 2003</t>
  </si>
  <si>
    <t>Q4 2004</t>
  </si>
  <si>
    <t>Winter 2004</t>
  </si>
  <si>
    <t>Spring 2004</t>
  </si>
  <si>
    <t>Summer 2004</t>
  </si>
  <si>
    <t>Q4 2003</t>
  </si>
  <si>
    <t>Winter 2005</t>
  </si>
  <si>
    <t>Spring 2005</t>
  </si>
  <si>
    <t>Summer 2005</t>
  </si>
  <si>
    <t>PJM Bid</t>
  </si>
  <si>
    <t>PJM Offer</t>
  </si>
  <si>
    <t>Cal 2002</t>
  </si>
  <si>
    <t>Cal 2003</t>
  </si>
  <si>
    <t>Cal 2004</t>
  </si>
  <si>
    <t>Nov-Mar</t>
  </si>
  <si>
    <t>Nov-Mar 2002</t>
  </si>
  <si>
    <t>Nov-Mar 2003</t>
  </si>
  <si>
    <t>Nov-Mar 2004</t>
  </si>
  <si>
    <t>PJM Delta</t>
  </si>
  <si>
    <t>PJM Close</t>
  </si>
  <si>
    <t>Nymex Close</t>
  </si>
  <si>
    <t>NY Zone A Close</t>
  </si>
  <si>
    <t>NY Zone G Close</t>
  </si>
  <si>
    <t>NY Zone J Close</t>
  </si>
  <si>
    <t>NEPOOL Close</t>
  </si>
  <si>
    <t>HR Delta</t>
  </si>
  <si>
    <t>NY Zone A Offer</t>
  </si>
  <si>
    <t>NY Zone A Delta</t>
  </si>
  <si>
    <t>NY Zone A Bid</t>
  </si>
  <si>
    <t>NY Zone G Offer</t>
  </si>
  <si>
    <t>NY Zone G Delta</t>
  </si>
  <si>
    <t>NY Zone G Bid</t>
  </si>
  <si>
    <t>NY Zone J Delta</t>
  </si>
  <si>
    <t>NY Zone J Bid</t>
  </si>
  <si>
    <t>NY Zone J Offer</t>
  </si>
  <si>
    <t>NEPOOL Delta</t>
  </si>
  <si>
    <t>NEPOOL Bid</t>
  </si>
  <si>
    <t>NEPOOL Offer</t>
  </si>
  <si>
    <t>Zone J - Zone G Bid</t>
  </si>
  <si>
    <t>Zone J - Zone G Offer</t>
  </si>
  <si>
    <t>Zone G - NEPOOL Bid</t>
  </si>
  <si>
    <t>Zone G - NEPOOL Offer</t>
  </si>
  <si>
    <t>Zone J - Zone G Delta</t>
  </si>
  <si>
    <t>Zone G - NEPOOL Delta</t>
  </si>
  <si>
    <t>Zone G - Zone A Bid</t>
  </si>
  <si>
    <t>Zone G - Zone A Offer</t>
  </si>
  <si>
    <t>Zone G - Zone A Delta</t>
  </si>
  <si>
    <t>Zone A - PJM Bid</t>
  </si>
  <si>
    <t>Zone A - PJM Offer</t>
  </si>
  <si>
    <t>Zone A - PJM Delta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</si>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</sst>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7" formatCode="_(* #,##0_);_(* \(#,##0\);_(* &quot;-&quot;??_);_(@_)"/>
    <numFmt numFmtId="172" formatCode="0.00_);[Red]\(0.00\)"/>
    <numFmt numFmtId="173" formatCode="0_);[Red]\(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22" fontId="0" fillId="0" borderId="0" xfId="0" applyNumberFormat="1"/>
    <xf numFmtId="0" fontId="0" fillId="2" borderId="1" xfId="0" applyFill="1" applyBorder="1"/>
    <xf numFmtId="164" fontId="0" fillId="0" borderId="0" xfId="0" applyNumberFormat="1"/>
    <xf numFmtId="0" fontId="3" fillId="0" borderId="0" xfId="0" applyFont="1"/>
    <xf numFmtId="16" fontId="2" fillId="2" borderId="2" xfId="0" quotePrefix="1" applyNumberFormat="1" applyFont="1" applyFill="1" applyBorder="1"/>
    <xf numFmtId="0" fontId="2" fillId="2" borderId="2" xfId="0" quotePrefix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2" fontId="3" fillId="2" borderId="2" xfId="0" applyNumberFormat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quotePrefix="1" applyFont="1" applyFill="1" applyBorder="1"/>
    <xf numFmtId="167" fontId="3" fillId="2" borderId="2" xfId="1" applyNumberFormat="1" applyFont="1" applyFill="1" applyBorder="1" applyAlignment="1">
      <alignment horizontal="center"/>
    </xf>
    <xf numFmtId="167" fontId="3" fillId="3" borderId="2" xfId="1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7" fontId="3" fillId="2" borderId="3" xfId="1" applyNumberFormat="1" applyFont="1" applyFill="1" applyBorder="1" applyAlignment="1">
      <alignment horizontal="center"/>
    </xf>
    <xf numFmtId="0" fontId="2" fillId="2" borderId="5" xfId="0" applyFont="1" applyFill="1" applyBorder="1"/>
    <xf numFmtId="2" fontId="3" fillId="2" borderId="5" xfId="0" applyNumberFormat="1" applyFont="1" applyFill="1" applyBorder="1" applyAlignment="1">
      <alignment horizontal="center"/>
    </xf>
    <xf numFmtId="167" fontId="3" fillId="2" borderId="5" xfId="1" applyNumberFormat="1" applyFont="1" applyFill="1" applyBorder="1" applyAlignment="1">
      <alignment horizontal="center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0" xfId="0" applyAlignment="1">
      <alignment horizontal="right"/>
    </xf>
    <xf numFmtId="17" fontId="0" fillId="0" borderId="0" xfId="0" applyNumberFormat="1"/>
    <xf numFmtId="43" fontId="0" fillId="0" borderId="0" xfId="0" applyNumberFormat="1"/>
    <xf numFmtId="17" fontId="0" fillId="0" borderId="0" xfId="0" applyNumberFormat="1" applyAlignment="1">
      <alignment horizontal="center"/>
    </xf>
    <xf numFmtId="43" fontId="0" fillId="0" borderId="0" xfId="1" applyFont="1"/>
    <xf numFmtId="43" fontId="2" fillId="0" borderId="0" xfId="0" applyNumberFormat="1" applyFont="1"/>
    <xf numFmtId="17" fontId="2" fillId="0" borderId="0" xfId="0" applyNumberFormat="1" applyFont="1" applyAlignment="1">
      <alignment horizontal="center"/>
    </xf>
    <xf numFmtId="172" fontId="3" fillId="2" borderId="4" xfId="0" applyNumberFormat="1" applyFont="1" applyFill="1" applyBorder="1" applyAlignment="1">
      <alignment horizontal="center"/>
    </xf>
    <xf numFmtId="172" fontId="3" fillId="3" borderId="2" xfId="0" applyNumberFormat="1" applyFont="1" applyFill="1" applyBorder="1" applyAlignment="1">
      <alignment horizontal="center"/>
    </xf>
    <xf numFmtId="172" fontId="3" fillId="2" borderId="2" xfId="0" applyNumberFormat="1" applyFont="1" applyFill="1" applyBorder="1" applyAlignment="1">
      <alignment horizontal="center"/>
    </xf>
    <xf numFmtId="172" fontId="3" fillId="3" borderId="5" xfId="0" applyNumberFormat="1" applyFont="1" applyFill="1" applyBorder="1" applyAlignment="1">
      <alignment horizontal="center"/>
    </xf>
    <xf numFmtId="172" fontId="3" fillId="2" borderId="7" xfId="0" applyNumberFormat="1" applyFont="1" applyFill="1" applyBorder="1" applyAlignment="1">
      <alignment horizontal="center"/>
    </xf>
    <xf numFmtId="0" fontId="0" fillId="0" borderId="0" xfId="0" applyFill="1" applyBorder="1"/>
    <xf numFmtId="172" fontId="3" fillId="2" borderId="3" xfId="0" applyNumberFormat="1" applyFont="1" applyFill="1" applyBorder="1" applyAlignment="1">
      <alignment horizontal="center"/>
    </xf>
    <xf numFmtId="173" fontId="3" fillId="2" borderId="4" xfId="1" applyNumberFormat="1" applyFont="1" applyFill="1" applyBorder="1" applyAlignment="1">
      <alignment horizontal="center"/>
    </xf>
    <xf numFmtId="173" fontId="3" fillId="3" borderId="2" xfId="1" applyNumberFormat="1" applyFont="1" applyFill="1" applyBorder="1" applyAlignment="1">
      <alignment horizontal="center"/>
    </xf>
    <xf numFmtId="173" fontId="3" fillId="2" borderId="2" xfId="1" applyNumberFormat="1" applyFont="1" applyFill="1" applyBorder="1" applyAlignment="1">
      <alignment horizontal="center"/>
    </xf>
    <xf numFmtId="173" fontId="3" fillId="3" borderId="5" xfId="1" applyNumberFormat="1" applyFont="1" applyFill="1" applyBorder="1" applyAlignment="1">
      <alignment horizontal="center"/>
    </xf>
    <xf numFmtId="173" fontId="3" fillId="2" borderId="3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SE_Px"/>
      <sheetName val="Cals_peak"/>
      <sheetName val="Cals_offpeak"/>
      <sheetName val="Cals_24hr"/>
      <sheetName val="Rates"/>
    </sheetNames>
    <sheetDataSet>
      <sheetData sheetId="0"/>
      <sheetData sheetId="1"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</row>
        <row r="8">
          <cell r="A8">
            <v>37165</v>
          </cell>
          <cell r="B8">
            <v>38.978260040283203</v>
          </cell>
          <cell r="C8">
            <v>38.978260040283203</v>
          </cell>
          <cell r="D8">
            <v>38.978260040283203</v>
          </cell>
          <cell r="E8">
            <v>38.978260040283203</v>
          </cell>
          <cell r="F8">
            <v>29.5999965667725</v>
          </cell>
          <cell r="G8">
            <v>34.0999946594238</v>
          </cell>
          <cell r="H8">
            <v>29.5999965667725</v>
          </cell>
          <cell r="I8">
            <v>30.5999965667725</v>
          </cell>
          <cell r="J8">
            <v>35</v>
          </cell>
          <cell r="K8">
            <v>41.5</v>
          </cell>
          <cell r="L8">
            <v>46.5</v>
          </cell>
        </row>
        <row r="9">
          <cell r="A9">
            <v>37196</v>
          </cell>
          <cell r="B9">
            <v>40.25</v>
          </cell>
          <cell r="C9">
            <v>40.25</v>
          </cell>
          <cell r="D9">
            <v>40.25</v>
          </cell>
          <cell r="E9">
            <v>40.25</v>
          </cell>
          <cell r="F9">
            <v>29</v>
          </cell>
          <cell r="G9">
            <v>33.5</v>
          </cell>
          <cell r="H9">
            <v>29</v>
          </cell>
          <cell r="I9">
            <v>30</v>
          </cell>
          <cell r="J9">
            <v>35</v>
          </cell>
          <cell r="K9">
            <v>41.5</v>
          </cell>
          <cell r="L9">
            <v>46.5</v>
          </cell>
        </row>
        <row r="10">
          <cell r="A10">
            <v>37226</v>
          </cell>
          <cell r="B10">
            <v>42.75</v>
          </cell>
          <cell r="C10">
            <v>42.75</v>
          </cell>
          <cell r="D10">
            <v>42.75</v>
          </cell>
          <cell r="E10">
            <v>42.75</v>
          </cell>
          <cell r="F10">
            <v>32.25</v>
          </cell>
          <cell r="G10">
            <v>36.75</v>
          </cell>
          <cell r="H10">
            <v>32.25</v>
          </cell>
          <cell r="I10">
            <v>33.25</v>
          </cell>
          <cell r="J10">
            <v>35</v>
          </cell>
          <cell r="K10">
            <v>41.5</v>
          </cell>
          <cell r="L10">
            <v>46.5</v>
          </cell>
        </row>
        <row r="11">
          <cell r="A11">
            <v>37257</v>
          </cell>
          <cell r="B11">
            <v>47</v>
          </cell>
          <cell r="C11">
            <v>47</v>
          </cell>
          <cell r="D11">
            <v>47</v>
          </cell>
          <cell r="E11">
            <v>47</v>
          </cell>
          <cell r="F11">
            <v>36</v>
          </cell>
          <cell r="G11">
            <v>41.5</v>
          </cell>
          <cell r="H11">
            <v>36</v>
          </cell>
          <cell r="I11">
            <v>37</v>
          </cell>
          <cell r="J11">
            <v>39.25</v>
          </cell>
          <cell r="K11">
            <v>47</v>
          </cell>
          <cell r="L11">
            <v>56.5</v>
          </cell>
        </row>
        <row r="12">
          <cell r="A12">
            <v>37288</v>
          </cell>
          <cell r="B12">
            <v>47</v>
          </cell>
          <cell r="C12">
            <v>47</v>
          </cell>
          <cell r="D12">
            <v>47</v>
          </cell>
          <cell r="E12">
            <v>47</v>
          </cell>
          <cell r="F12">
            <v>36</v>
          </cell>
          <cell r="G12">
            <v>41.5</v>
          </cell>
          <cell r="H12">
            <v>36</v>
          </cell>
          <cell r="I12">
            <v>37</v>
          </cell>
          <cell r="J12">
            <v>39.25</v>
          </cell>
          <cell r="K12">
            <v>47</v>
          </cell>
          <cell r="L12">
            <v>56.5</v>
          </cell>
        </row>
        <row r="13">
          <cell r="A13">
            <v>37316</v>
          </cell>
          <cell r="B13">
            <v>37.25</v>
          </cell>
          <cell r="C13">
            <v>37.25</v>
          </cell>
          <cell r="D13">
            <v>37.25</v>
          </cell>
          <cell r="E13">
            <v>37.25</v>
          </cell>
          <cell r="F13">
            <v>32.5</v>
          </cell>
          <cell r="G13">
            <v>37</v>
          </cell>
          <cell r="H13">
            <v>32.5</v>
          </cell>
          <cell r="I13">
            <v>33.5</v>
          </cell>
          <cell r="J13">
            <v>34.75</v>
          </cell>
          <cell r="K13">
            <v>42</v>
          </cell>
          <cell r="L13">
            <v>44</v>
          </cell>
        </row>
        <row r="14">
          <cell r="A14">
            <v>37347</v>
          </cell>
          <cell r="B14">
            <v>37.25</v>
          </cell>
          <cell r="C14">
            <v>37.25</v>
          </cell>
          <cell r="D14">
            <v>37.25</v>
          </cell>
          <cell r="E14">
            <v>37.25</v>
          </cell>
          <cell r="F14">
            <v>31.5</v>
          </cell>
          <cell r="G14">
            <v>36</v>
          </cell>
          <cell r="H14">
            <v>31.5</v>
          </cell>
          <cell r="I14">
            <v>32.5</v>
          </cell>
          <cell r="J14">
            <v>34.75</v>
          </cell>
          <cell r="K14">
            <v>41</v>
          </cell>
          <cell r="L14">
            <v>44</v>
          </cell>
        </row>
        <row r="15">
          <cell r="A15">
            <v>37377</v>
          </cell>
          <cell r="B15">
            <v>38</v>
          </cell>
          <cell r="C15">
            <v>38</v>
          </cell>
          <cell r="D15">
            <v>38</v>
          </cell>
          <cell r="E15">
            <v>38</v>
          </cell>
          <cell r="F15">
            <v>34</v>
          </cell>
          <cell r="G15">
            <v>39.5</v>
          </cell>
          <cell r="H15">
            <v>34</v>
          </cell>
          <cell r="I15">
            <v>35</v>
          </cell>
          <cell r="J15">
            <v>36</v>
          </cell>
          <cell r="K15">
            <v>43</v>
          </cell>
          <cell r="L15">
            <v>49.5</v>
          </cell>
        </row>
        <row r="16">
          <cell r="A16">
            <v>37408</v>
          </cell>
          <cell r="B16">
            <v>45.75</v>
          </cell>
          <cell r="C16">
            <v>45.75</v>
          </cell>
          <cell r="D16">
            <v>45.75</v>
          </cell>
          <cell r="E16">
            <v>45.75</v>
          </cell>
          <cell r="F16">
            <v>44.5</v>
          </cell>
          <cell r="G16">
            <v>55</v>
          </cell>
          <cell r="H16">
            <v>44.5</v>
          </cell>
          <cell r="I16">
            <v>47.5</v>
          </cell>
          <cell r="J16">
            <v>43.5</v>
          </cell>
          <cell r="K16">
            <v>52</v>
          </cell>
          <cell r="L16">
            <v>58.5</v>
          </cell>
        </row>
        <row r="17">
          <cell r="A17">
            <v>37438</v>
          </cell>
          <cell r="B17">
            <v>59</v>
          </cell>
          <cell r="C17">
            <v>59</v>
          </cell>
          <cell r="D17">
            <v>59</v>
          </cell>
          <cell r="E17">
            <v>59</v>
          </cell>
          <cell r="F17">
            <v>60.75</v>
          </cell>
          <cell r="G17">
            <v>78.25</v>
          </cell>
          <cell r="H17">
            <v>60.75</v>
          </cell>
          <cell r="I17">
            <v>63.75</v>
          </cell>
          <cell r="J17">
            <v>57.25</v>
          </cell>
          <cell r="K17">
            <v>74.5</v>
          </cell>
          <cell r="L17">
            <v>85.5</v>
          </cell>
        </row>
        <row r="18">
          <cell r="A18">
            <v>37469</v>
          </cell>
          <cell r="B18">
            <v>59</v>
          </cell>
          <cell r="C18">
            <v>59</v>
          </cell>
          <cell r="D18">
            <v>59</v>
          </cell>
          <cell r="E18">
            <v>59</v>
          </cell>
          <cell r="F18">
            <v>60.75</v>
          </cell>
          <cell r="G18">
            <v>77.25</v>
          </cell>
          <cell r="H18">
            <v>60.75</v>
          </cell>
          <cell r="I18">
            <v>63.75</v>
          </cell>
          <cell r="J18">
            <v>57.25</v>
          </cell>
          <cell r="K18">
            <v>74.5</v>
          </cell>
          <cell r="L18">
            <v>85.5</v>
          </cell>
        </row>
        <row r="19">
          <cell r="A19">
            <v>37500</v>
          </cell>
          <cell r="B19">
            <v>37.75</v>
          </cell>
          <cell r="C19">
            <v>37.75</v>
          </cell>
          <cell r="D19">
            <v>37.75</v>
          </cell>
          <cell r="E19">
            <v>37.75</v>
          </cell>
          <cell r="F19">
            <v>32</v>
          </cell>
          <cell r="G19">
            <v>36.5</v>
          </cell>
          <cell r="H19">
            <v>32</v>
          </cell>
          <cell r="I19">
            <v>33</v>
          </cell>
          <cell r="J19">
            <v>35</v>
          </cell>
          <cell r="K19">
            <v>41</v>
          </cell>
          <cell r="L19">
            <v>48.5</v>
          </cell>
        </row>
        <row r="20">
          <cell r="A20">
            <v>37530</v>
          </cell>
          <cell r="B20">
            <v>36</v>
          </cell>
          <cell r="C20">
            <v>36</v>
          </cell>
          <cell r="D20">
            <v>36</v>
          </cell>
          <cell r="E20">
            <v>36</v>
          </cell>
          <cell r="F20">
            <v>31.75</v>
          </cell>
          <cell r="G20">
            <v>36.25</v>
          </cell>
          <cell r="H20">
            <v>31.75</v>
          </cell>
          <cell r="I20">
            <v>32.75</v>
          </cell>
          <cell r="J20">
            <v>34.999997711181599</v>
          </cell>
          <cell r="K20">
            <v>41.5</v>
          </cell>
          <cell r="L20">
            <v>48</v>
          </cell>
        </row>
        <row r="21">
          <cell r="A21">
            <v>37561</v>
          </cell>
          <cell r="B21">
            <v>36</v>
          </cell>
          <cell r="C21">
            <v>36</v>
          </cell>
          <cell r="D21">
            <v>36</v>
          </cell>
          <cell r="E21">
            <v>36</v>
          </cell>
          <cell r="F21">
            <v>31.75</v>
          </cell>
          <cell r="G21">
            <v>36.25</v>
          </cell>
          <cell r="H21">
            <v>31.75</v>
          </cell>
          <cell r="I21">
            <v>32.75</v>
          </cell>
          <cell r="J21">
            <v>34.999997711181599</v>
          </cell>
          <cell r="K21">
            <v>41.5</v>
          </cell>
          <cell r="L21">
            <v>48</v>
          </cell>
        </row>
        <row r="22">
          <cell r="A22">
            <v>37591</v>
          </cell>
          <cell r="B22">
            <v>37.25</v>
          </cell>
          <cell r="C22">
            <v>37.25</v>
          </cell>
          <cell r="D22">
            <v>37.25</v>
          </cell>
          <cell r="E22">
            <v>37.25</v>
          </cell>
          <cell r="F22">
            <v>31.75</v>
          </cell>
          <cell r="G22">
            <v>36.25</v>
          </cell>
          <cell r="H22">
            <v>31.75</v>
          </cell>
          <cell r="I22">
            <v>32.75</v>
          </cell>
          <cell r="J22">
            <v>34.999997711181599</v>
          </cell>
          <cell r="K22">
            <v>41.5</v>
          </cell>
          <cell r="L22">
            <v>48</v>
          </cell>
        </row>
        <row r="23">
          <cell r="A23">
            <v>37622</v>
          </cell>
          <cell r="B23">
            <v>45.25</v>
          </cell>
          <cell r="C23">
            <v>45.25</v>
          </cell>
          <cell r="D23">
            <v>45.25</v>
          </cell>
          <cell r="E23">
            <v>45.25</v>
          </cell>
          <cell r="F23">
            <v>36.5</v>
          </cell>
          <cell r="G23">
            <v>42</v>
          </cell>
          <cell r="H23">
            <v>36.5</v>
          </cell>
          <cell r="I23">
            <v>37.5</v>
          </cell>
          <cell r="J23">
            <v>40.75</v>
          </cell>
          <cell r="K23">
            <v>46.5</v>
          </cell>
          <cell r="L23">
            <v>56.5</v>
          </cell>
        </row>
        <row r="24">
          <cell r="A24">
            <v>37653</v>
          </cell>
          <cell r="B24">
            <v>45.25</v>
          </cell>
          <cell r="C24">
            <v>45.25</v>
          </cell>
          <cell r="D24">
            <v>45.25</v>
          </cell>
          <cell r="E24">
            <v>45.25</v>
          </cell>
          <cell r="F24">
            <v>36.5</v>
          </cell>
          <cell r="G24">
            <v>42</v>
          </cell>
          <cell r="H24">
            <v>36.5</v>
          </cell>
          <cell r="I24">
            <v>37.5</v>
          </cell>
          <cell r="J24">
            <v>40.75</v>
          </cell>
          <cell r="K24">
            <v>46.5</v>
          </cell>
          <cell r="L24">
            <v>56.5</v>
          </cell>
        </row>
        <row r="25">
          <cell r="A25">
            <v>37681</v>
          </cell>
          <cell r="B25">
            <v>36</v>
          </cell>
          <cell r="C25">
            <v>36</v>
          </cell>
          <cell r="D25">
            <v>36</v>
          </cell>
          <cell r="E25">
            <v>36</v>
          </cell>
          <cell r="F25">
            <v>33.25</v>
          </cell>
          <cell r="G25">
            <v>37.75</v>
          </cell>
          <cell r="H25">
            <v>33.25</v>
          </cell>
          <cell r="I25">
            <v>34.25</v>
          </cell>
          <cell r="J25">
            <v>34.449998474121102</v>
          </cell>
          <cell r="K25">
            <v>42</v>
          </cell>
          <cell r="L25">
            <v>46.5</v>
          </cell>
        </row>
        <row r="26">
          <cell r="A26">
            <v>37712</v>
          </cell>
          <cell r="B26">
            <v>36</v>
          </cell>
          <cell r="C26">
            <v>36</v>
          </cell>
          <cell r="D26">
            <v>36</v>
          </cell>
          <cell r="E26">
            <v>36</v>
          </cell>
          <cell r="F26">
            <v>32.25</v>
          </cell>
          <cell r="G26">
            <v>36.75</v>
          </cell>
          <cell r="H26">
            <v>32.25</v>
          </cell>
          <cell r="I26">
            <v>33.25</v>
          </cell>
          <cell r="J26">
            <v>34.449998474121102</v>
          </cell>
          <cell r="K26">
            <v>41</v>
          </cell>
          <cell r="L26">
            <v>46.5</v>
          </cell>
        </row>
        <row r="27">
          <cell r="A27">
            <v>37742</v>
          </cell>
          <cell r="B27">
            <v>36.75</v>
          </cell>
          <cell r="C27">
            <v>36.75</v>
          </cell>
          <cell r="D27">
            <v>36.75</v>
          </cell>
          <cell r="E27">
            <v>36.75</v>
          </cell>
          <cell r="F27">
            <v>33.75</v>
          </cell>
          <cell r="G27">
            <v>39.25</v>
          </cell>
          <cell r="H27">
            <v>33.75</v>
          </cell>
          <cell r="I27">
            <v>34.75</v>
          </cell>
          <cell r="J27">
            <v>35.35</v>
          </cell>
          <cell r="K27">
            <v>42</v>
          </cell>
          <cell r="L27">
            <v>47.5</v>
          </cell>
        </row>
        <row r="28">
          <cell r="A28">
            <v>37773</v>
          </cell>
          <cell r="B28">
            <v>43.5</v>
          </cell>
          <cell r="C28">
            <v>43.5</v>
          </cell>
          <cell r="D28">
            <v>43.5</v>
          </cell>
          <cell r="E28">
            <v>43.5</v>
          </cell>
          <cell r="F28">
            <v>44.25</v>
          </cell>
          <cell r="G28">
            <v>53.75</v>
          </cell>
          <cell r="H28">
            <v>44.25</v>
          </cell>
          <cell r="I28">
            <v>47.25</v>
          </cell>
          <cell r="J28">
            <v>42.75</v>
          </cell>
          <cell r="K28">
            <v>52</v>
          </cell>
          <cell r="L28">
            <v>56.5</v>
          </cell>
        </row>
        <row r="29">
          <cell r="A29">
            <v>37803</v>
          </cell>
          <cell r="B29">
            <v>52.5</v>
          </cell>
          <cell r="C29">
            <v>52.5</v>
          </cell>
          <cell r="D29">
            <v>52.5</v>
          </cell>
          <cell r="E29">
            <v>52.5</v>
          </cell>
          <cell r="F29">
            <v>55.5</v>
          </cell>
          <cell r="G29">
            <v>70</v>
          </cell>
          <cell r="H29">
            <v>55.5</v>
          </cell>
          <cell r="I29">
            <v>58.5</v>
          </cell>
          <cell r="J29">
            <v>56.5</v>
          </cell>
          <cell r="K29">
            <v>73</v>
          </cell>
          <cell r="L29">
            <v>83.5</v>
          </cell>
        </row>
        <row r="30">
          <cell r="A30">
            <v>37834</v>
          </cell>
          <cell r="B30">
            <v>52.5</v>
          </cell>
          <cell r="C30">
            <v>52.5</v>
          </cell>
          <cell r="D30">
            <v>52.5</v>
          </cell>
          <cell r="E30">
            <v>52.5</v>
          </cell>
          <cell r="F30">
            <v>55.5</v>
          </cell>
          <cell r="G30">
            <v>68</v>
          </cell>
          <cell r="H30">
            <v>55.5</v>
          </cell>
          <cell r="I30">
            <v>58.5</v>
          </cell>
          <cell r="J30">
            <v>56.5</v>
          </cell>
          <cell r="K30">
            <v>73</v>
          </cell>
          <cell r="L30">
            <v>83.5</v>
          </cell>
        </row>
        <row r="31">
          <cell r="A31">
            <v>37865</v>
          </cell>
          <cell r="B31">
            <v>35.25</v>
          </cell>
          <cell r="C31">
            <v>35.25</v>
          </cell>
          <cell r="D31">
            <v>35.25</v>
          </cell>
          <cell r="E31">
            <v>35.25</v>
          </cell>
          <cell r="F31">
            <v>32.25</v>
          </cell>
          <cell r="G31">
            <v>35.75</v>
          </cell>
          <cell r="H31">
            <v>32.25</v>
          </cell>
          <cell r="I31">
            <v>33.25</v>
          </cell>
          <cell r="J31">
            <v>34.25</v>
          </cell>
          <cell r="K31">
            <v>41.25</v>
          </cell>
          <cell r="L31">
            <v>48.5</v>
          </cell>
        </row>
        <row r="32">
          <cell r="A32">
            <v>37895</v>
          </cell>
          <cell r="B32">
            <v>34</v>
          </cell>
          <cell r="C32">
            <v>34</v>
          </cell>
          <cell r="D32">
            <v>34</v>
          </cell>
          <cell r="E32">
            <v>34</v>
          </cell>
          <cell r="F32">
            <v>32</v>
          </cell>
          <cell r="G32">
            <v>35.5</v>
          </cell>
          <cell r="H32">
            <v>32</v>
          </cell>
          <cell r="I32">
            <v>33</v>
          </cell>
          <cell r="J32">
            <v>34.75</v>
          </cell>
          <cell r="K32">
            <v>41.5</v>
          </cell>
          <cell r="L32">
            <v>45.5</v>
          </cell>
        </row>
        <row r="33">
          <cell r="A33">
            <v>37926</v>
          </cell>
          <cell r="B33">
            <v>34</v>
          </cell>
          <cell r="C33">
            <v>34</v>
          </cell>
          <cell r="D33">
            <v>34</v>
          </cell>
          <cell r="E33">
            <v>34</v>
          </cell>
          <cell r="F33">
            <v>32</v>
          </cell>
          <cell r="G33">
            <v>35.5</v>
          </cell>
          <cell r="H33">
            <v>32</v>
          </cell>
          <cell r="I33">
            <v>33</v>
          </cell>
          <cell r="J33">
            <v>34.75</v>
          </cell>
          <cell r="K33">
            <v>41.5</v>
          </cell>
          <cell r="L33">
            <v>45.5</v>
          </cell>
        </row>
        <row r="34">
          <cell r="A34">
            <v>37956</v>
          </cell>
          <cell r="B34">
            <v>35.25</v>
          </cell>
          <cell r="C34">
            <v>35.25</v>
          </cell>
          <cell r="D34">
            <v>35.25</v>
          </cell>
          <cell r="E34">
            <v>35.25</v>
          </cell>
          <cell r="F34">
            <v>32</v>
          </cell>
          <cell r="G34">
            <v>35.5</v>
          </cell>
          <cell r="H34">
            <v>32</v>
          </cell>
          <cell r="I34">
            <v>33</v>
          </cell>
          <cell r="J34">
            <v>34.75</v>
          </cell>
          <cell r="K34">
            <v>41.5</v>
          </cell>
          <cell r="L34">
            <v>45.5</v>
          </cell>
        </row>
        <row r="35">
          <cell r="A35">
            <v>37987</v>
          </cell>
          <cell r="B35">
            <v>44.75</v>
          </cell>
          <cell r="C35">
            <v>44.75</v>
          </cell>
          <cell r="D35">
            <v>44.75</v>
          </cell>
          <cell r="E35">
            <v>44.75</v>
          </cell>
          <cell r="F35">
            <v>36.5</v>
          </cell>
          <cell r="G35">
            <v>41</v>
          </cell>
          <cell r="H35">
            <v>36.5</v>
          </cell>
          <cell r="I35">
            <v>37.5</v>
          </cell>
          <cell r="J35">
            <v>41.75</v>
          </cell>
          <cell r="K35">
            <v>46.5</v>
          </cell>
          <cell r="L35">
            <v>56.5</v>
          </cell>
        </row>
        <row r="36">
          <cell r="A36">
            <v>38018</v>
          </cell>
          <cell r="B36">
            <v>44.75</v>
          </cell>
          <cell r="C36">
            <v>44.75</v>
          </cell>
          <cell r="D36">
            <v>44.75</v>
          </cell>
          <cell r="E36">
            <v>44.75</v>
          </cell>
          <cell r="F36">
            <v>36.5</v>
          </cell>
          <cell r="G36">
            <v>41</v>
          </cell>
          <cell r="H36">
            <v>36.5</v>
          </cell>
          <cell r="I36">
            <v>37.5</v>
          </cell>
          <cell r="J36">
            <v>41.75</v>
          </cell>
          <cell r="K36">
            <v>46.5</v>
          </cell>
          <cell r="L36">
            <v>56.5</v>
          </cell>
        </row>
        <row r="37">
          <cell r="A37">
            <v>38047</v>
          </cell>
          <cell r="B37">
            <v>35.5</v>
          </cell>
          <cell r="C37">
            <v>35.5</v>
          </cell>
          <cell r="D37">
            <v>35.5</v>
          </cell>
          <cell r="E37">
            <v>35.5</v>
          </cell>
          <cell r="F37">
            <v>32.5</v>
          </cell>
          <cell r="G37">
            <v>36</v>
          </cell>
          <cell r="H37">
            <v>32.5</v>
          </cell>
          <cell r="I37">
            <v>33.5</v>
          </cell>
          <cell r="J37">
            <v>34.449998474121102</v>
          </cell>
          <cell r="K37">
            <v>42</v>
          </cell>
          <cell r="L37">
            <v>45.5</v>
          </cell>
        </row>
        <row r="38">
          <cell r="A38">
            <v>38078</v>
          </cell>
          <cell r="B38">
            <v>35.5</v>
          </cell>
          <cell r="C38">
            <v>35.5</v>
          </cell>
          <cell r="D38">
            <v>35.5</v>
          </cell>
          <cell r="E38">
            <v>35.5</v>
          </cell>
          <cell r="F38">
            <v>32</v>
          </cell>
          <cell r="G38">
            <v>35.5</v>
          </cell>
          <cell r="H38">
            <v>32</v>
          </cell>
          <cell r="I38">
            <v>33</v>
          </cell>
          <cell r="J38">
            <v>34.449998474121102</v>
          </cell>
          <cell r="K38">
            <v>41</v>
          </cell>
          <cell r="L38">
            <v>45.5</v>
          </cell>
        </row>
        <row r="39">
          <cell r="A39">
            <v>38108</v>
          </cell>
          <cell r="B39">
            <v>36.25</v>
          </cell>
          <cell r="C39">
            <v>36.25</v>
          </cell>
          <cell r="D39">
            <v>36.25</v>
          </cell>
          <cell r="E39">
            <v>36.25</v>
          </cell>
          <cell r="F39">
            <v>34.5</v>
          </cell>
          <cell r="G39">
            <v>39</v>
          </cell>
          <cell r="H39">
            <v>34.5</v>
          </cell>
          <cell r="I39">
            <v>35.5</v>
          </cell>
          <cell r="J39">
            <v>35.85</v>
          </cell>
          <cell r="K39">
            <v>42</v>
          </cell>
          <cell r="L39">
            <v>47.5</v>
          </cell>
        </row>
        <row r="40">
          <cell r="A40">
            <v>38139</v>
          </cell>
          <cell r="B40">
            <v>43</v>
          </cell>
          <cell r="C40">
            <v>43</v>
          </cell>
          <cell r="D40">
            <v>43</v>
          </cell>
          <cell r="E40">
            <v>43</v>
          </cell>
          <cell r="F40">
            <v>44.25</v>
          </cell>
          <cell r="G40">
            <v>53.75</v>
          </cell>
          <cell r="H40">
            <v>44.25</v>
          </cell>
          <cell r="I40">
            <v>47.25</v>
          </cell>
          <cell r="J40">
            <v>42.25</v>
          </cell>
          <cell r="K40">
            <v>52</v>
          </cell>
          <cell r="L40">
            <v>55.5</v>
          </cell>
        </row>
        <row r="41">
          <cell r="A41">
            <v>38169</v>
          </cell>
          <cell r="B41">
            <v>52</v>
          </cell>
          <cell r="C41">
            <v>52</v>
          </cell>
          <cell r="D41">
            <v>52</v>
          </cell>
          <cell r="E41">
            <v>52</v>
          </cell>
          <cell r="F41">
            <v>54.75</v>
          </cell>
          <cell r="G41">
            <v>73.25</v>
          </cell>
          <cell r="H41">
            <v>54.75</v>
          </cell>
          <cell r="I41">
            <v>57.75</v>
          </cell>
          <cell r="J41">
            <v>56.75</v>
          </cell>
          <cell r="K41">
            <v>72</v>
          </cell>
          <cell r="L41">
            <v>83.5</v>
          </cell>
        </row>
        <row r="42">
          <cell r="A42">
            <v>38200</v>
          </cell>
          <cell r="B42">
            <v>52</v>
          </cell>
          <cell r="C42">
            <v>52</v>
          </cell>
          <cell r="D42">
            <v>52</v>
          </cell>
          <cell r="E42">
            <v>52</v>
          </cell>
          <cell r="F42">
            <v>54.75</v>
          </cell>
          <cell r="G42">
            <v>72.25</v>
          </cell>
          <cell r="H42">
            <v>54.75</v>
          </cell>
          <cell r="I42">
            <v>57.75</v>
          </cell>
          <cell r="J42">
            <v>56.75</v>
          </cell>
          <cell r="K42">
            <v>72</v>
          </cell>
          <cell r="L42">
            <v>83.5</v>
          </cell>
        </row>
        <row r="43">
          <cell r="A43">
            <v>38231</v>
          </cell>
          <cell r="B43">
            <v>34.75</v>
          </cell>
          <cell r="C43">
            <v>34.75</v>
          </cell>
          <cell r="D43">
            <v>34.75</v>
          </cell>
          <cell r="E43">
            <v>34.75</v>
          </cell>
          <cell r="F43">
            <v>32</v>
          </cell>
          <cell r="G43">
            <v>37.5</v>
          </cell>
          <cell r="H43">
            <v>32</v>
          </cell>
          <cell r="I43">
            <v>33</v>
          </cell>
          <cell r="J43">
            <v>34.25</v>
          </cell>
          <cell r="K43">
            <v>41.5</v>
          </cell>
          <cell r="L43">
            <v>50.5</v>
          </cell>
        </row>
        <row r="44">
          <cell r="A44">
            <v>38261</v>
          </cell>
          <cell r="B44">
            <v>33.5</v>
          </cell>
          <cell r="C44">
            <v>33.5</v>
          </cell>
          <cell r="D44">
            <v>33.5</v>
          </cell>
          <cell r="E44">
            <v>33.5</v>
          </cell>
          <cell r="F44">
            <v>31.5</v>
          </cell>
          <cell r="G44">
            <v>35</v>
          </cell>
          <cell r="H44">
            <v>31.5</v>
          </cell>
          <cell r="I44">
            <v>32.5</v>
          </cell>
          <cell r="J44">
            <v>35.25</v>
          </cell>
          <cell r="K44">
            <v>41.5</v>
          </cell>
          <cell r="L44">
            <v>45.5</v>
          </cell>
        </row>
        <row r="45">
          <cell r="A45">
            <v>38292</v>
          </cell>
          <cell r="B45">
            <v>33.5</v>
          </cell>
          <cell r="C45">
            <v>33.5</v>
          </cell>
          <cell r="D45">
            <v>33.5</v>
          </cell>
          <cell r="E45">
            <v>33.5</v>
          </cell>
          <cell r="F45">
            <v>31.5</v>
          </cell>
          <cell r="G45">
            <v>35</v>
          </cell>
          <cell r="H45">
            <v>31.5</v>
          </cell>
          <cell r="I45">
            <v>32.5</v>
          </cell>
          <cell r="J45">
            <v>35.25</v>
          </cell>
          <cell r="K45">
            <v>41.5</v>
          </cell>
          <cell r="L45">
            <v>45.5</v>
          </cell>
        </row>
        <row r="46">
          <cell r="A46">
            <v>38322</v>
          </cell>
          <cell r="B46">
            <v>34.75</v>
          </cell>
          <cell r="C46">
            <v>34.75</v>
          </cell>
          <cell r="D46">
            <v>34.75</v>
          </cell>
          <cell r="E46">
            <v>34.75</v>
          </cell>
          <cell r="F46">
            <v>31.5</v>
          </cell>
          <cell r="G46">
            <v>35</v>
          </cell>
          <cell r="H46">
            <v>31.5</v>
          </cell>
          <cell r="I46">
            <v>32.5</v>
          </cell>
          <cell r="J46">
            <v>35.25</v>
          </cell>
          <cell r="K46">
            <v>41.5</v>
          </cell>
          <cell r="L46">
            <v>45.5</v>
          </cell>
        </row>
        <row r="47">
          <cell r="A47">
            <v>38353</v>
          </cell>
          <cell r="B47">
            <v>44.25</v>
          </cell>
          <cell r="C47">
            <v>44.25</v>
          </cell>
          <cell r="D47">
            <v>44.25</v>
          </cell>
          <cell r="E47">
            <v>44.25</v>
          </cell>
          <cell r="F47">
            <v>36.75</v>
          </cell>
          <cell r="G47">
            <v>41.25</v>
          </cell>
          <cell r="H47">
            <v>36.75</v>
          </cell>
          <cell r="I47">
            <v>37.75</v>
          </cell>
          <cell r="J47">
            <v>41.75</v>
          </cell>
          <cell r="K47">
            <v>46.5</v>
          </cell>
          <cell r="L47">
            <v>54.5</v>
          </cell>
        </row>
        <row r="48">
          <cell r="A48">
            <v>38384</v>
          </cell>
          <cell r="B48">
            <v>44.25</v>
          </cell>
          <cell r="C48">
            <v>44.25</v>
          </cell>
          <cell r="D48">
            <v>44.25</v>
          </cell>
          <cell r="E48">
            <v>44.25</v>
          </cell>
          <cell r="F48">
            <v>36.75</v>
          </cell>
          <cell r="G48">
            <v>41.25</v>
          </cell>
          <cell r="H48">
            <v>36.75</v>
          </cell>
          <cell r="I48">
            <v>37.75</v>
          </cell>
          <cell r="J48">
            <v>41.75</v>
          </cell>
          <cell r="K48">
            <v>46.5</v>
          </cell>
          <cell r="L48">
            <v>54.5</v>
          </cell>
        </row>
        <row r="49">
          <cell r="A49">
            <v>38412</v>
          </cell>
          <cell r="B49">
            <v>35</v>
          </cell>
          <cell r="C49">
            <v>35</v>
          </cell>
          <cell r="D49">
            <v>35</v>
          </cell>
          <cell r="E49">
            <v>35</v>
          </cell>
          <cell r="F49">
            <v>33.25</v>
          </cell>
          <cell r="G49">
            <v>36.75</v>
          </cell>
          <cell r="H49">
            <v>33.25</v>
          </cell>
          <cell r="I49">
            <v>34.25</v>
          </cell>
          <cell r="J49">
            <v>34.449998474121102</v>
          </cell>
          <cell r="K49">
            <v>41.999996185302699</v>
          </cell>
          <cell r="L49">
            <v>46.5</v>
          </cell>
        </row>
        <row r="50">
          <cell r="A50">
            <v>38443</v>
          </cell>
          <cell r="B50">
            <v>35</v>
          </cell>
          <cell r="C50">
            <v>35</v>
          </cell>
          <cell r="D50">
            <v>35</v>
          </cell>
          <cell r="E50">
            <v>35</v>
          </cell>
          <cell r="F50">
            <v>32.25</v>
          </cell>
          <cell r="G50">
            <v>35.75</v>
          </cell>
          <cell r="H50">
            <v>32.25</v>
          </cell>
          <cell r="I50">
            <v>33.25</v>
          </cell>
          <cell r="J50">
            <v>34.449998474121102</v>
          </cell>
          <cell r="K50">
            <v>41</v>
          </cell>
          <cell r="L50">
            <v>46.5</v>
          </cell>
        </row>
        <row r="51">
          <cell r="A51">
            <v>38473</v>
          </cell>
          <cell r="B51">
            <v>35.75</v>
          </cell>
          <cell r="C51">
            <v>35.75</v>
          </cell>
          <cell r="D51">
            <v>35.75</v>
          </cell>
          <cell r="E51">
            <v>35.75</v>
          </cell>
          <cell r="F51">
            <v>34.5</v>
          </cell>
          <cell r="G51">
            <v>39</v>
          </cell>
          <cell r="H51">
            <v>34.5</v>
          </cell>
          <cell r="I51">
            <v>35.5</v>
          </cell>
          <cell r="J51">
            <v>35.85</v>
          </cell>
          <cell r="K51">
            <v>42</v>
          </cell>
          <cell r="L51">
            <v>47.5</v>
          </cell>
        </row>
        <row r="52">
          <cell r="A52">
            <v>38504</v>
          </cell>
          <cell r="B52">
            <v>42.5</v>
          </cell>
          <cell r="C52">
            <v>42.5</v>
          </cell>
          <cell r="D52">
            <v>42.5</v>
          </cell>
          <cell r="E52">
            <v>42.5</v>
          </cell>
          <cell r="F52">
            <v>44.5</v>
          </cell>
          <cell r="G52">
            <v>53</v>
          </cell>
          <cell r="H52">
            <v>44.5</v>
          </cell>
          <cell r="I52">
            <v>47.5</v>
          </cell>
          <cell r="J52">
            <v>42.25</v>
          </cell>
          <cell r="K52">
            <v>52</v>
          </cell>
          <cell r="L52">
            <v>55.5</v>
          </cell>
        </row>
        <row r="53">
          <cell r="A53">
            <v>38534</v>
          </cell>
          <cell r="B53">
            <v>51.5</v>
          </cell>
          <cell r="C53">
            <v>51.5</v>
          </cell>
          <cell r="D53">
            <v>51.5</v>
          </cell>
          <cell r="E53">
            <v>51.5</v>
          </cell>
          <cell r="F53">
            <v>55</v>
          </cell>
          <cell r="G53">
            <v>70.5</v>
          </cell>
          <cell r="H53">
            <v>55</v>
          </cell>
          <cell r="I53">
            <v>58</v>
          </cell>
          <cell r="J53">
            <v>56.75</v>
          </cell>
          <cell r="K53">
            <v>73</v>
          </cell>
          <cell r="L53">
            <v>83.449996948242202</v>
          </cell>
        </row>
        <row r="54">
          <cell r="A54">
            <v>38565</v>
          </cell>
          <cell r="B54">
            <v>51.5</v>
          </cell>
          <cell r="C54">
            <v>51.5</v>
          </cell>
          <cell r="D54">
            <v>51.5</v>
          </cell>
          <cell r="E54">
            <v>51.5</v>
          </cell>
          <cell r="F54">
            <v>55</v>
          </cell>
          <cell r="G54">
            <v>68.5</v>
          </cell>
          <cell r="H54">
            <v>55</v>
          </cell>
          <cell r="I54">
            <v>58</v>
          </cell>
          <cell r="J54">
            <v>56.75</v>
          </cell>
          <cell r="K54">
            <v>73</v>
          </cell>
          <cell r="L54">
            <v>83.449996948242202</v>
          </cell>
        </row>
        <row r="55">
          <cell r="A55">
            <v>38596</v>
          </cell>
          <cell r="B55">
            <v>34.25</v>
          </cell>
          <cell r="C55">
            <v>34.25</v>
          </cell>
          <cell r="D55">
            <v>34.25</v>
          </cell>
          <cell r="E55">
            <v>34.25</v>
          </cell>
          <cell r="F55">
            <v>31.75</v>
          </cell>
          <cell r="G55">
            <v>37.25</v>
          </cell>
          <cell r="H55">
            <v>31.75</v>
          </cell>
          <cell r="I55">
            <v>32.75</v>
          </cell>
          <cell r="J55">
            <v>34.25</v>
          </cell>
          <cell r="K55">
            <v>41.25</v>
          </cell>
          <cell r="L55">
            <v>50.5</v>
          </cell>
        </row>
        <row r="56">
          <cell r="A56">
            <v>38626</v>
          </cell>
          <cell r="B56">
            <v>33</v>
          </cell>
          <cell r="C56">
            <v>33</v>
          </cell>
          <cell r="D56">
            <v>33</v>
          </cell>
          <cell r="E56">
            <v>33</v>
          </cell>
          <cell r="F56">
            <v>31.25</v>
          </cell>
          <cell r="G56">
            <v>34.75</v>
          </cell>
          <cell r="H56">
            <v>31.25</v>
          </cell>
          <cell r="I56">
            <v>32.25</v>
          </cell>
          <cell r="J56">
            <v>35.25</v>
          </cell>
          <cell r="K56">
            <v>41.25</v>
          </cell>
          <cell r="L56">
            <v>44</v>
          </cell>
        </row>
        <row r="57">
          <cell r="A57">
            <v>38657</v>
          </cell>
          <cell r="B57">
            <v>33</v>
          </cell>
          <cell r="C57">
            <v>33</v>
          </cell>
          <cell r="D57">
            <v>33</v>
          </cell>
          <cell r="E57">
            <v>33</v>
          </cell>
          <cell r="F57">
            <v>31.25</v>
          </cell>
          <cell r="G57">
            <v>34.75</v>
          </cell>
          <cell r="H57">
            <v>31.25</v>
          </cell>
          <cell r="I57">
            <v>32.249998092651403</v>
          </cell>
          <cell r="J57">
            <v>35.25</v>
          </cell>
          <cell r="K57">
            <v>41.25</v>
          </cell>
          <cell r="L57">
            <v>44</v>
          </cell>
        </row>
        <row r="58">
          <cell r="A58">
            <v>38687</v>
          </cell>
          <cell r="B58">
            <v>34.25</v>
          </cell>
          <cell r="C58">
            <v>34.25</v>
          </cell>
          <cell r="D58">
            <v>34.25</v>
          </cell>
          <cell r="E58">
            <v>34.25</v>
          </cell>
          <cell r="F58">
            <v>31.25</v>
          </cell>
          <cell r="G58">
            <v>34.75</v>
          </cell>
          <cell r="H58">
            <v>31.25</v>
          </cell>
          <cell r="I58">
            <v>32.25</v>
          </cell>
          <cell r="J58">
            <v>35.25</v>
          </cell>
          <cell r="K58">
            <v>41.25</v>
          </cell>
          <cell r="L58">
            <v>44</v>
          </cell>
        </row>
        <row r="59">
          <cell r="A59">
            <v>38718</v>
          </cell>
          <cell r="B59">
            <v>44.25</v>
          </cell>
          <cell r="C59">
            <v>44.25</v>
          </cell>
          <cell r="D59">
            <v>44.25</v>
          </cell>
          <cell r="E59">
            <v>44.25</v>
          </cell>
          <cell r="F59">
            <v>36.5</v>
          </cell>
          <cell r="G59">
            <v>41</v>
          </cell>
          <cell r="H59">
            <v>36.5</v>
          </cell>
          <cell r="I59">
            <v>37.5</v>
          </cell>
          <cell r="J59">
            <v>41.75</v>
          </cell>
          <cell r="K59">
            <v>46.5</v>
          </cell>
          <cell r="L59">
            <v>55</v>
          </cell>
        </row>
        <row r="60">
          <cell r="A60">
            <v>38749</v>
          </cell>
          <cell r="B60">
            <v>44.25</v>
          </cell>
          <cell r="C60">
            <v>44.25</v>
          </cell>
          <cell r="D60">
            <v>44.25</v>
          </cell>
          <cell r="E60">
            <v>44.25</v>
          </cell>
          <cell r="F60">
            <v>36.5</v>
          </cell>
          <cell r="G60">
            <v>41</v>
          </cell>
          <cell r="H60">
            <v>36.5</v>
          </cell>
          <cell r="I60">
            <v>37.5</v>
          </cell>
          <cell r="J60">
            <v>41.75</v>
          </cell>
          <cell r="K60">
            <v>46.5</v>
          </cell>
          <cell r="L60">
            <v>55</v>
          </cell>
        </row>
        <row r="61">
          <cell r="A61">
            <v>38777</v>
          </cell>
          <cell r="B61">
            <v>35</v>
          </cell>
          <cell r="C61">
            <v>35</v>
          </cell>
          <cell r="D61">
            <v>35</v>
          </cell>
          <cell r="E61">
            <v>35</v>
          </cell>
          <cell r="F61">
            <v>34</v>
          </cell>
          <cell r="G61">
            <v>37.5</v>
          </cell>
          <cell r="H61">
            <v>34</v>
          </cell>
          <cell r="I61">
            <v>35</v>
          </cell>
          <cell r="J61">
            <v>34.449998474121102</v>
          </cell>
          <cell r="K61">
            <v>41.999996185302699</v>
          </cell>
          <cell r="L61">
            <v>47</v>
          </cell>
        </row>
        <row r="62">
          <cell r="A62">
            <v>38808</v>
          </cell>
          <cell r="B62">
            <v>35</v>
          </cell>
          <cell r="C62">
            <v>35</v>
          </cell>
          <cell r="D62">
            <v>35</v>
          </cell>
          <cell r="E62">
            <v>35</v>
          </cell>
          <cell r="F62">
            <v>33</v>
          </cell>
          <cell r="G62">
            <v>36.5</v>
          </cell>
          <cell r="H62">
            <v>33</v>
          </cell>
          <cell r="I62">
            <v>34</v>
          </cell>
          <cell r="J62">
            <v>34.449998474121102</v>
          </cell>
          <cell r="K62">
            <v>41</v>
          </cell>
          <cell r="L62">
            <v>47</v>
          </cell>
        </row>
        <row r="63">
          <cell r="A63">
            <v>38838</v>
          </cell>
          <cell r="B63">
            <v>35.75</v>
          </cell>
          <cell r="C63">
            <v>35.75</v>
          </cell>
          <cell r="D63">
            <v>35.75</v>
          </cell>
          <cell r="E63">
            <v>35.75</v>
          </cell>
          <cell r="F63">
            <v>34</v>
          </cell>
          <cell r="G63">
            <v>38.5</v>
          </cell>
          <cell r="H63">
            <v>34</v>
          </cell>
          <cell r="I63">
            <v>35</v>
          </cell>
          <cell r="J63">
            <v>35.85</v>
          </cell>
          <cell r="K63">
            <v>43</v>
          </cell>
          <cell r="L63">
            <v>48</v>
          </cell>
        </row>
        <row r="64">
          <cell r="A64">
            <v>38869</v>
          </cell>
          <cell r="B64">
            <v>42.5</v>
          </cell>
          <cell r="C64">
            <v>42.5</v>
          </cell>
          <cell r="D64">
            <v>42.5</v>
          </cell>
          <cell r="E64">
            <v>42.5</v>
          </cell>
          <cell r="F64">
            <v>44.5</v>
          </cell>
          <cell r="G64">
            <v>55</v>
          </cell>
          <cell r="H64">
            <v>44.5</v>
          </cell>
          <cell r="I64">
            <v>47.5</v>
          </cell>
          <cell r="J64">
            <v>42.25</v>
          </cell>
          <cell r="K64">
            <v>52</v>
          </cell>
          <cell r="L64">
            <v>56</v>
          </cell>
        </row>
        <row r="65">
          <cell r="A65">
            <v>38899</v>
          </cell>
          <cell r="B65">
            <v>51.5</v>
          </cell>
          <cell r="C65">
            <v>51.5</v>
          </cell>
          <cell r="D65">
            <v>51.5</v>
          </cell>
          <cell r="E65">
            <v>51.5</v>
          </cell>
          <cell r="F65">
            <v>55.25</v>
          </cell>
          <cell r="G65">
            <v>67.75</v>
          </cell>
          <cell r="H65">
            <v>55.25</v>
          </cell>
          <cell r="I65">
            <v>58.25</v>
          </cell>
          <cell r="J65">
            <v>56.75</v>
          </cell>
          <cell r="K65">
            <v>73</v>
          </cell>
          <cell r="L65">
            <v>83.5</v>
          </cell>
        </row>
        <row r="66">
          <cell r="A66">
            <v>38930</v>
          </cell>
          <cell r="B66">
            <v>51.5</v>
          </cell>
          <cell r="C66">
            <v>51.5</v>
          </cell>
          <cell r="D66">
            <v>51.5</v>
          </cell>
          <cell r="E66">
            <v>51.5</v>
          </cell>
          <cell r="F66">
            <v>55.25</v>
          </cell>
          <cell r="G66">
            <v>65.75</v>
          </cell>
          <cell r="H66">
            <v>55.25</v>
          </cell>
          <cell r="I66">
            <v>58.25</v>
          </cell>
          <cell r="J66">
            <v>56.75</v>
          </cell>
          <cell r="K66">
            <v>73</v>
          </cell>
          <cell r="L66">
            <v>83.5</v>
          </cell>
        </row>
        <row r="67">
          <cell r="A67">
            <v>38961</v>
          </cell>
          <cell r="B67">
            <v>34.25</v>
          </cell>
          <cell r="C67">
            <v>34.25</v>
          </cell>
          <cell r="D67">
            <v>34.25</v>
          </cell>
          <cell r="E67">
            <v>34.25</v>
          </cell>
          <cell r="F67">
            <v>31.5</v>
          </cell>
          <cell r="G67">
            <v>35</v>
          </cell>
          <cell r="H67">
            <v>31.5</v>
          </cell>
          <cell r="I67">
            <v>32.5</v>
          </cell>
          <cell r="J67">
            <v>34.25</v>
          </cell>
          <cell r="K67">
            <v>41</v>
          </cell>
          <cell r="L67">
            <v>51</v>
          </cell>
        </row>
        <row r="68">
          <cell r="A68">
            <v>38991</v>
          </cell>
          <cell r="B68">
            <v>33</v>
          </cell>
          <cell r="C68">
            <v>33</v>
          </cell>
          <cell r="D68">
            <v>33</v>
          </cell>
          <cell r="E68">
            <v>33</v>
          </cell>
          <cell r="F68">
            <v>31.25</v>
          </cell>
          <cell r="G68">
            <v>34.75</v>
          </cell>
          <cell r="H68">
            <v>31.25</v>
          </cell>
          <cell r="I68">
            <v>32.25</v>
          </cell>
          <cell r="J68">
            <v>35.25</v>
          </cell>
          <cell r="K68">
            <v>41</v>
          </cell>
          <cell r="L68">
            <v>44.5</v>
          </cell>
        </row>
        <row r="69">
          <cell r="A69">
            <v>39022</v>
          </cell>
          <cell r="B69">
            <v>33</v>
          </cell>
          <cell r="C69">
            <v>33</v>
          </cell>
          <cell r="D69">
            <v>33</v>
          </cell>
          <cell r="E69">
            <v>33</v>
          </cell>
          <cell r="F69">
            <v>31.25</v>
          </cell>
          <cell r="G69">
            <v>34.75</v>
          </cell>
          <cell r="H69">
            <v>31.25</v>
          </cell>
          <cell r="I69">
            <v>32.25</v>
          </cell>
          <cell r="J69">
            <v>35.25</v>
          </cell>
          <cell r="K69">
            <v>41</v>
          </cell>
          <cell r="L69">
            <v>44.5</v>
          </cell>
        </row>
        <row r="70">
          <cell r="A70">
            <v>39052</v>
          </cell>
          <cell r="B70">
            <v>34.25</v>
          </cell>
          <cell r="C70">
            <v>34.25</v>
          </cell>
          <cell r="D70">
            <v>34.25</v>
          </cell>
          <cell r="E70">
            <v>34.25</v>
          </cell>
          <cell r="F70">
            <v>31.25</v>
          </cell>
          <cell r="G70">
            <v>34.75</v>
          </cell>
          <cell r="H70">
            <v>31.25</v>
          </cell>
          <cell r="I70">
            <v>32.25</v>
          </cell>
          <cell r="J70">
            <v>35.25</v>
          </cell>
          <cell r="K70">
            <v>41</v>
          </cell>
          <cell r="L70">
            <v>44.5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I7">
            <v>37135</v>
          </cell>
          <cell r="J7">
            <v>2.2949999999999999</v>
          </cell>
          <cell r="K7">
            <v>2.6150000000000002</v>
          </cell>
          <cell r="L7">
            <v>2.335</v>
          </cell>
          <cell r="M7">
            <v>2.5649999999999999</v>
          </cell>
          <cell r="N7">
            <v>2.58</v>
          </cell>
        </row>
        <row r="8">
          <cell r="I8">
            <v>37165</v>
          </cell>
          <cell r="J8">
            <v>2.38</v>
          </cell>
          <cell r="K8">
            <v>2.7025000000000001</v>
          </cell>
          <cell r="L8">
            <v>2.38</v>
          </cell>
          <cell r="M8">
            <v>2.6524999999999999</v>
          </cell>
          <cell r="N8">
            <v>2.6749999999999998</v>
          </cell>
        </row>
        <row r="9">
          <cell r="I9">
            <v>37196</v>
          </cell>
          <cell r="J9">
            <v>2.71</v>
          </cell>
          <cell r="K9">
            <v>3.2</v>
          </cell>
          <cell r="L9">
            <v>2.76</v>
          </cell>
          <cell r="M9">
            <v>3.1</v>
          </cell>
          <cell r="N9">
            <v>3.18</v>
          </cell>
        </row>
        <row r="10">
          <cell r="I10">
            <v>37226</v>
          </cell>
          <cell r="J10">
            <v>3.04</v>
          </cell>
          <cell r="K10">
            <v>3.82</v>
          </cell>
          <cell r="L10">
            <v>3.1150000000000002</v>
          </cell>
          <cell r="M10">
            <v>3.72</v>
          </cell>
          <cell r="N10">
            <v>3.89</v>
          </cell>
        </row>
        <row r="11">
          <cell r="I11">
            <v>37257</v>
          </cell>
          <cell r="J11">
            <v>3.19</v>
          </cell>
          <cell r="K11">
            <v>4.3600000000000003</v>
          </cell>
          <cell r="L11">
            <v>3.3250000000000002</v>
          </cell>
          <cell r="M11">
            <v>4.26</v>
          </cell>
          <cell r="N11">
            <v>5.05</v>
          </cell>
        </row>
        <row r="12">
          <cell r="I12">
            <v>37288</v>
          </cell>
          <cell r="J12">
            <v>3.1619999999999999</v>
          </cell>
          <cell r="K12">
            <v>4.3319999999999999</v>
          </cell>
          <cell r="L12">
            <v>3.302</v>
          </cell>
          <cell r="M12">
            <v>4.2320000000000002</v>
          </cell>
          <cell r="N12">
            <v>5.0220000000000002</v>
          </cell>
        </row>
        <row r="13">
          <cell r="I13">
            <v>37316</v>
          </cell>
          <cell r="J13">
            <v>3.0950000000000002</v>
          </cell>
          <cell r="K13">
            <v>3.7349999999999999</v>
          </cell>
          <cell r="L13">
            <v>3.22</v>
          </cell>
          <cell r="M13">
            <v>3.6349999999999998</v>
          </cell>
          <cell r="N13">
            <v>3.7549999999999999</v>
          </cell>
        </row>
        <row r="14">
          <cell r="I14">
            <v>37347</v>
          </cell>
          <cell r="J14">
            <v>3.0049999999999999</v>
          </cell>
          <cell r="K14">
            <v>3.4049999999999998</v>
          </cell>
          <cell r="L14">
            <v>3.03</v>
          </cell>
          <cell r="M14">
            <v>3.355</v>
          </cell>
          <cell r="N14">
            <v>3.4049999999999998</v>
          </cell>
        </row>
        <row r="15">
          <cell r="I15">
            <v>37377</v>
          </cell>
          <cell r="J15">
            <v>3.0249999999999999</v>
          </cell>
          <cell r="K15">
            <v>3.375</v>
          </cell>
          <cell r="L15">
            <v>3.05</v>
          </cell>
          <cell r="M15">
            <v>3.3250000000000002</v>
          </cell>
          <cell r="N15">
            <v>3.375</v>
          </cell>
        </row>
        <row r="16">
          <cell r="I16">
            <v>37408</v>
          </cell>
          <cell r="J16">
            <v>3.0649999999999999</v>
          </cell>
          <cell r="K16">
            <v>3.4249999999999998</v>
          </cell>
          <cell r="L16">
            <v>3.09</v>
          </cell>
          <cell r="M16">
            <v>3.375</v>
          </cell>
          <cell r="N16">
            <v>3.415</v>
          </cell>
        </row>
        <row r="17">
          <cell r="I17">
            <v>37438</v>
          </cell>
          <cell r="J17">
            <v>3.113</v>
          </cell>
          <cell r="K17">
            <v>3.4830000000000001</v>
          </cell>
          <cell r="L17">
            <v>3.1379999999999999</v>
          </cell>
          <cell r="M17">
            <v>3.4329999999999998</v>
          </cell>
          <cell r="N17">
            <v>3.5230000000000001</v>
          </cell>
        </row>
        <row r="18">
          <cell r="I18">
            <v>37469</v>
          </cell>
          <cell r="J18">
            <v>3.1579999999999999</v>
          </cell>
          <cell r="K18">
            <v>3.528</v>
          </cell>
          <cell r="L18">
            <v>3.1829999999999998</v>
          </cell>
          <cell r="M18">
            <v>3.4780000000000002</v>
          </cell>
          <cell r="N18">
            <v>3.5680000000000001</v>
          </cell>
        </row>
        <row r="19">
          <cell r="I19">
            <v>37500</v>
          </cell>
          <cell r="J19">
            <v>3.1589999999999998</v>
          </cell>
          <cell r="K19">
            <v>3.5190000000000001</v>
          </cell>
          <cell r="L19">
            <v>3.1840000000000002</v>
          </cell>
          <cell r="M19">
            <v>3.4689999999999999</v>
          </cell>
          <cell r="N19">
            <v>3.5289999999999999</v>
          </cell>
        </row>
        <row r="20">
          <cell r="I20">
            <v>37530</v>
          </cell>
          <cell r="J20">
            <v>3.1739999999999999</v>
          </cell>
          <cell r="K20">
            <v>3.5640000000000001</v>
          </cell>
          <cell r="L20">
            <v>3.1989999999999998</v>
          </cell>
          <cell r="M20">
            <v>3.5139999999999998</v>
          </cell>
          <cell r="N20">
            <v>3.5539999999999998</v>
          </cell>
        </row>
        <row r="21">
          <cell r="I21">
            <v>37561</v>
          </cell>
          <cell r="J21">
            <v>3.3290000000000002</v>
          </cell>
          <cell r="K21">
            <v>3.8690000000000002</v>
          </cell>
          <cell r="L21">
            <v>3.4340000000000002</v>
          </cell>
          <cell r="M21">
            <v>3.7690000000000001</v>
          </cell>
          <cell r="N21">
            <v>3.9089999999999998</v>
          </cell>
        </row>
        <row r="22">
          <cell r="I22">
            <v>37591</v>
          </cell>
          <cell r="J22">
            <v>3.5009999999999999</v>
          </cell>
          <cell r="K22">
            <v>4.3710000000000004</v>
          </cell>
          <cell r="L22">
            <v>3.6259999999999999</v>
          </cell>
          <cell r="M22">
            <v>4.2709999999999999</v>
          </cell>
          <cell r="N22">
            <v>4.3810000000000002</v>
          </cell>
        </row>
        <row r="23">
          <cell r="I23">
            <v>37622</v>
          </cell>
          <cell r="J23">
            <v>3.581</v>
          </cell>
          <cell r="K23">
            <v>4.7210000000000001</v>
          </cell>
          <cell r="L23">
            <v>3.7160000000000002</v>
          </cell>
          <cell r="M23">
            <v>4.6210000000000004</v>
          </cell>
          <cell r="N23">
            <v>5.181</v>
          </cell>
        </row>
        <row r="24">
          <cell r="I24">
            <v>37653</v>
          </cell>
          <cell r="J24">
            <v>3.4660000000000002</v>
          </cell>
          <cell r="K24">
            <v>4.6059999999999999</v>
          </cell>
          <cell r="L24">
            <v>3.601</v>
          </cell>
          <cell r="M24">
            <v>4.5060000000000002</v>
          </cell>
          <cell r="N24">
            <v>5.0659999999999998</v>
          </cell>
        </row>
        <row r="25">
          <cell r="I25">
            <v>37681</v>
          </cell>
          <cell r="J25">
            <v>3.347</v>
          </cell>
          <cell r="K25">
            <v>3.9870000000000001</v>
          </cell>
          <cell r="L25">
            <v>3.472</v>
          </cell>
          <cell r="M25">
            <v>3.887</v>
          </cell>
          <cell r="N25">
            <v>4.0170000000000003</v>
          </cell>
        </row>
        <row r="26">
          <cell r="I26">
            <v>37712</v>
          </cell>
          <cell r="J26">
            <v>3.1669999999999998</v>
          </cell>
          <cell r="K26">
            <v>3.597</v>
          </cell>
          <cell r="L26">
            <v>3.202</v>
          </cell>
          <cell r="M26">
            <v>3.5470000000000002</v>
          </cell>
          <cell r="N26">
            <v>3.5670000000000002</v>
          </cell>
        </row>
        <row r="27">
          <cell r="I27">
            <v>37742</v>
          </cell>
          <cell r="J27">
            <v>3.1720000000000002</v>
          </cell>
          <cell r="K27">
            <v>3.5670000000000002</v>
          </cell>
          <cell r="L27">
            <v>3.2069999999999999</v>
          </cell>
          <cell r="M27">
            <v>3.5169999999999999</v>
          </cell>
          <cell r="N27">
            <v>3.5219999999999998</v>
          </cell>
        </row>
        <row r="28">
          <cell r="I28">
            <v>37773</v>
          </cell>
          <cell r="J28">
            <v>3.2</v>
          </cell>
          <cell r="K28">
            <v>3.605</v>
          </cell>
          <cell r="L28">
            <v>3.2349999999999999</v>
          </cell>
          <cell r="M28">
            <v>3.5550000000000002</v>
          </cell>
          <cell r="N28">
            <v>3.59</v>
          </cell>
        </row>
        <row r="29">
          <cell r="I29">
            <v>37803</v>
          </cell>
          <cell r="J29">
            <v>3.242</v>
          </cell>
          <cell r="K29">
            <v>3.6619999999999999</v>
          </cell>
          <cell r="L29">
            <v>3.2770000000000001</v>
          </cell>
          <cell r="M29">
            <v>3.6120000000000001</v>
          </cell>
          <cell r="N29">
            <v>3.6720000000000002</v>
          </cell>
        </row>
        <row r="30">
          <cell r="I30">
            <v>37834</v>
          </cell>
          <cell r="J30">
            <v>3.27</v>
          </cell>
          <cell r="K30">
            <v>3.69</v>
          </cell>
          <cell r="L30">
            <v>3.3050000000000002</v>
          </cell>
          <cell r="M30">
            <v>3.64</v>
          </cell>
          <cell r="N30">
            <v>3.7</v>
          </cell>
        </row>
        <row r="31">
          <cell r="I31">
            <v>37865</v>
          </cell>
          <cell r="J31">
            <v>3.2730000000000001</v>
          </cell>
          <cell r="K31">
            <v>3.6579999999999999</v>
          </cell>
          <cell r="L31">
            <v>3.3079999999999998</v>
          </cell>
          <cell r="M31">
            <v>3.6080000000000001</v>
          </cell>
          <cell r="N31">
            <v>3.653</v>
          </cell>
        </row>
        <row r="32">
          <cell r="I32">
            <v>37895</v>
          </cell>
          <cell r="J32">
            <v>3.28</v>
          </cell>
          <cell r="K32">
            <v>3.71</v>
          </cell>
          <cell r="L32">
            <v>3.3149999999999999</v>
          </cell>
          <cell r="M32">
            <v>3.66</v>
          </cell>
          <cell r="N32">
            <v>3.7</v>
          </cell>
        </row>
        <row r="33">
          <cell r="I33">
            <v>37926</v>
          </cell>
          <cell r="J33">
            <v>3.4350000000000001</v>
          </cell>
          <cell r="K33">
            <v>4.0049999999999999</v>
          </cell>
          <cell r="L33">
            <v>3.5649999999999999</v>
          </cell>
          <cell r="M33">
            <v>3.9049999999999998</v>
          </cell>
          <cell r="N33">
            <v>4.1550000000000002</v>
          </cell>
        </row>
        <row r="34">
          <cell r="I34">
            <v>37956</v>
          </cell>
          <cell r="J34">
            <v>3.6</v>
          </cell>
          <cell r="K34">
            <v>4.4800000000000004</v>
          </cell>
          <cell r="L34">
            <v>3.73</v>
          </cell>
          <cell r="M34">
            <v>4.38</v>
          </cell>
          <cell r="N34">
            <v>4.5999999999999996</v>
          </cell>
        </row>
        <row r="35">
          <cell r="I35">
            <v>37987</v>
          </cell>
          <cell r="J35">
            <v>3.6549999999999998</v>
          </cell>
          <cell r="K35">
            <v>4.8049999999999997</v>
          </cell>
          <cell r="L35">
            <v>3.7850000000000001</v>
          </cell>
          <cell r="M35">
            <v>4.7050000000000001</v>
          </cell>
          <cell r="N35">
            <v>5.2549999999999999</v>
          </cell>
        </row>
        <row r="36">
          <cell r="I36">
            <v>38018</v>
          </cell>
          <cell r="J36">
            <v>3.5409999999999999</v>
          </cell>
          <cell r="K36">
            <v>4.6909999999999998</v>
          </cell>
          <cell r="L36">
            <v>3.6709999999999998</v>
          </cell>
          <cell r="M36">
            <v>4.5910000000000002</v>
          </cell>
          <cell r="N36">
            <v>5.141</v>
          </cell>
        </row>
        <row r="37">
          <cell r="I37">
            <v>38047</v>
          </cell>
          <cell r="J37">
            <v>3.4089999999999998</v>
          </cell>
          <cell r="K37">
            <v>4.0590000000000002</v>
          </cell>
          <cell r="L37">
            <v>3.5390000000000001</v>
          </cell>
          <cell r="M37">
            <v>3.9590000000000001</v>
          </cell>
          <cell r="N37">
            <v>4.1189999999999998</v>
          </cell>
        </row>
        <row r="38">
          <cell r="I38">
            <v>38078</v>
          </cell>
          <cell r="J38">
            <v>3.2109999999999999</v>
          </cell>
          <cell r="K38">
            <v>3.641</v>
          </cell>
          <cell r="L38">
            <v>3.2559999999999998</v>
          </cell>
          <cell r="M38">
            <v>3.5910000000000002</v>
          </cell>
          <cell r="N38">
            <v>3.6110000000000002</v>
          </cell>
        </row>
        <row r="39">
          <cell r="I39">
            <v>38108</v>
          </cell>
          <cell r="J39">
            <v>3.2069999999999999</v>
          </cell>
          <cell r="K39">
            <v>3.6019999999999999</v>
          </cell>
          <cell r="L39">
            <v>3.2519999999999998</v>
          </cell>
          <cell r="M39">
            <v>3.552</v>
          </cell>
          <cell r="N39">
            <v>3.5569999999999999</v>
          </cell>
        </row>
        <row r="40">
          <cell r="I40">
            <v>38139</v>
          </cell>
          <cell r="J40">
            <v>3.2389999999999999</v>
          </cell>
          <cell r="K40">
            <v>3.6440000000000001</v>
          </cell>
          <cell r="L40">
            <v>3.2839999999999998</v>
          </cell>
          <cell r="M40">
            <v>3.5939999999999999</v>
          </cell>
          <cell r="N40">
            <v>3.629</v>
          </cell>
        </row>
        <row r="41">
          <cell r="I41">
            <v>38169</v>
          </cell>
          <cell r="J41">
            <v>3.2890000000000001</v>
          </cell>
          <cell r="K41">
            <v>3.7090000000000001</v>
          </cell>
          <cell r="L41">
            <v>3.3340000000000001</v>
          </cell>
          <cell r="M41">
            <v>3.6589999999999998</v>
          </cell>
          <cell r="N41">
            <v>3.7189999999999999</v>
          </cell>
        </row>
        <row r="42">
          <cell r="I42">
            <v>38200</v>
          </cell>
          <cell r="J42">
            <v>3.323</v>
          </cell>
          <cell r="K42">
            <v>3.7429999999999999</v>
          </cell>
          <cell r="L42">
            <v>3.3679999999999999</v>
          </cell>
          <cell r="M42">
            <v>3.6930000000000001</v>
          </cell>
          <cell r="N42">
            <v>3.7530000000000001</v>
          </cell>
        </row>
        <row r="43">
          <cell r="I43">
            <v>38231</v>
          </cell>
          <cell r="J43">
            <v>3.3359999999999999</v>
          </cell>
          <cell r="K43">
            <v>3.7210000000000001</v>
          </cell>
          <cell r="L43">
            <v>3.3809999999999998</v>
          </cell>
          <cell r="M43">
            <v>3.6709999999999998</v>
          </cell>
          <cell r="N43">
            <v>3.7160000000000002</v>
          </cell>
        </row>
        <row r="44">
          <cell r="I44">
            <v>38261</v>
          </cell>
          <cell r="J44">
            <v>3.335</v>
          </cell>
          <cell r="K44">
            <v>3.7650000000000001</v>
          </cell>
          <cell r="L44">
            <v>3.38</v>
          </cell>
          <cell r="M44">
            <v>3.7149999999999999</v>
          </cell>
          <cell r="N44">
            <v>3.7549999999999999</v>
          </cell>
        </row>
        <row r="45">
          <cell r="I45">
            <v>38292</v>
          </cell>
          <cell r="J45">
            <v>3.4849999999999999</v>
          </cell>
          <cell r="K45">
            <v>4.0549999999999997</v>
          </cell>
          <cell r="L45">
            <v>3.6150000000000002</v>
          </cell>
          <cell r="M45">
            <v>3.9550000000000001</v>
          </cell>
          <cell r="N45">
            <v>4.21</v>
          </cell>
        </row>
        <row r="46">
          <cell r="I46">
            <v>38322</v>
          </cell>
          <cell r="J46">
            <v>3.645</v>
          </cell>
          <cell r="K46">
            <v>4.5250000000000004</v>
          </cell>
          <cell r="L46">
            <v>3.7749999999999999</v>
          </cell>
          <cell r="M46">
            <v>4.4249999999999998</v>
          </cell>
          <cell r="N46">
            <v>4.6550000000000002</v>
          </cell>
        </row>
        <row r="47">
          <cell r="I47">
            <v>38353</v>
          </cell>
          <cell r="J47">
            <v>3.7149999999999999</v>
          </cell>
          <cell r="K47">
            <v>4.8650000000000002</v>
          </cell>
          <cell r="L47">
            <v>3.8450000000000002</v>
          </cell>
          <cell r="M47">
            <v>4.7649999999999997</v>
          </cell>
          <cell r="N47">
            <v>5.33</v>
          </cell>
        </row>
        <row r="48">
          <cell r="I48">
            <v>38384</v>
          </cell>
          <cell r="J48">
            <v>3.601</v>
          </cell>
          <cell r="K48">
            <v>4.7510000000000003</v>
          </cell>
          <cell r="L48">
            <v>3.7309999999999999</v>
          </cell>
          <cell r="M48">
            <v>4.6509999999999998</v>
          </cell>
          <cell r="N48">
            <v>5.2160000000000002</v>
          </cell>
        </row>
        <row r="49">
          <cell r="I49">
            <v>38412</v>
          </cell>
          <cell r="J49">
            <v>3.4689999999999999</v>
          </cell>
          <cell r="K49">
            <v>4.1189999999999998</v>
          </cell>
          <cell r="L49">
            <v>3.5990000000000002</v>
          </cell>
          <cell r="M49">
            <v>4.0190000000000001</v>
          </cell>
          <cell r="N49">
            <v>4.1840000000000002</v>
          </cell>
        </row>
        <row r="50">
          <cell r="I50">
            <v>38443</v>
          </cell>
          <cell r="J50">
            <v>3.2709999999999999</v>
          </cell>
          <cell r="K50">
            <v>3.7010000000000001</v>
          </cell>
          <cell r="L50">
            <v>3.3159999999999998</v>
          </cell>
          <cell r="M50">
            <v>3.6509999999999998</v>
          </cell>
          <cell r="N50">
            <v>3.6709999999999998</v>
          </cell>
        </row>
        <row r="51">
          <cell r="I51">
            <v>38473</v>
          </cell>
          <cell r="J51">
            <v>3.2669999999999999</v>
          </cell>
          <cell r="K51">
            <v>3.6619999999999999</v>
          </cell>
          <cell r="L51">
            <v>3.3119999999999998</v>
          </cell>
          <cell r="M51">
            <v>3.6120000000000001</v>
          </cell>
          <cell r="N51">
            <v>3.617</v>
          </cell>
        </row>
        <row r="52">
          <cell r="I52">
            <v>38504</v>
          </cell>
          <cell r="J52">
            <v>3.2989999999999999</v>
          </cell>
          <cell r="K52">
            <v>3.7040000000000002</v>
          </cell>
          <cell r="L52">
            <v>3.3439999999999999</v>
          </cell>
          <cell r="M52">
            <v>3.6539999999999999</v>
          </cell>
          <cell r="N52">
            <v>3.6890000000000001</v>
          </cell>
        </row>
        <row r="53">
          <cell r="I53">
            <v>38534</v>
          </cell>
          <cell r="J53">
            <v>3.3490000000000002</v>
          </cell>
          <cell r="K53">
            <v>3.7690000000000001</v>
          </cell>
          <cell r="L53">
            <v>3.3940000000000001</v>
          </cell>
          <cell r="M53">
            <v>3.7189999999999999</v>
          </cell>
          <cell r="N53">
            <v>3.7789999999999999</v>
          </cell>
        </row>
        <row r="54">
          <cell r="I54">
            <v>38565</v>
          </cell>
          <cell r="J54">
            <v>3.383</v>
          </cell>
          <cell r="K54">
            <v>3.8029999999999999</v>
          </cell>
          <cell r="L54">
            <v>3.4279999999999999</v>
          </cell>
          <cell r="M54">
            <v>3.7530000000000001</v>
          </cell>
          <cell r="N54">
            <v>3.8130000000000002</v>
          </cell>
        </row>
        <row r="55">
          <cell r="I55">
            <v>38596</v>
          </cell>
          <cell r="J55">
            <v>3.3959999999999999</v>
          </cell>
          <cell r="K55">
            <v>3.7810000000000001</v>
          </cell>
          <cell r="L55">
            <v>3.4409999999999998</v>
          </cell>
          <cell r="M55">
            <v>3.7309999999999999</v>
          </cell>
          <cell r="N55">
            <v>3.7759999999999998</v>
          </cell>
        </row>
        <row r="56">
          <cell r="I56">
            <v>38626</v>
          </cell>
          <cell r="J56">
            <v>3.395</v>
          </cell>
          <cell r="K56">
            <v>3.8250000000000002</v>
          </cell>
          <cell r="L56">
            <v>3.44</v>
          </cell>
          <cell r="M56">
            <v>3.7749999999999999</v>
          </cell>
          <cell r="N56">
            <v>3.8149999999999999</v>
          </cell>
        </row>
        <row r="57">
          <cell r="I57">
            <v>38657</v>
          </cell>
          <cell r="J57">
            <v>3.5449999999999999</v>
          </cell>
          <cell r="K57">
            <v>4.12</v>
          </cell>
          <cell r="L57">
            <v>3.6749999999999998</v>
          </cell>
          <cell r="M57">
            <v>4.0199999999999996</v>
          </cell>
          <cell r="N57">
            <v>4.2750000000000004</v>
          </cell>
        </row>
        <row r="58">
          <cell r="I58">
            <v>38687</v>
          </cell>
          <cell r="J58">
            <v>3.7050000000000001</v>
          </cell>
          <cell r="K58">
            <v>4.5949999999999998</v>
          </cell>
          <cell r="L58">
            <v>3.835</v>
          </cell>
          <cell r="M58">
            <v>4.4950000000000001</v>
          </cell>
          <cell r="N58">
            <v>4.6849999999999996</v>
          </cell>
        </row>
        <row r="59">
          <cell r="I59">
            <v>38718</v>
          </cell>
          <cell r="J59">
            <v>3.78</v>
          </cell>
          <cell r="K59">
            <v>4.9450000000000003</v>
          </cell>
          <cell r="L59">
            <v>3.91</v>
          </cell>
          <cell r="M59">
            <v>4.8449999999999998</v>
          </cell>
          <cell r="N59">
            <v>5.38</v>
          </cell>
        </row>
        <row r="60">
          <cell r="I60">
            <v>38749</v>
          </cell>
          <cell r="J60">
            <v>3.6659999999999999</v>
          </cell>
          <cell r="K60">
            <v>4.8310000000000004</v>
          </cell>
          <cell r="L60">
            <v>3.7959999999999998</v>
          </cell>
          <cell r="M60">
            <v>4.7309999999999999</v>
          </cell>
          <cell r="N60">
            <v>5.266</v>
          </cell>
        </row>
        <row r="61">
          <cell r="I61">
            <v>38777</v>
          </cell>
          <cell r="J61">
            <v>3.5339999999999998</v>
          </cell>
          <cell r="K61">
            <v>4.1890000000000001</v>
          </cell>
          <cell r="L61">
            <v>3.6640000000000001</v>
          </cell>
          <cell r="M61">
            <v>4.0890000000000004</v>
          </cell>
          <cell r="N61">
            <v>4.2539999999999996</v>
          </cell>
        </row>
        <row r="62">
          <cell r="I62">
            <v>38808</v>
          </cell>
          <cell r="J62">
            <v>3.3359999999999999</v>
          </cell>
          <cell r="K62">
            <v>3.766</v>
          </cell>
          <cell r="L62">
            <v>3.3809999999999998</v>
          </cell>
          <cell r="M62">
            <v>3.7160000000000002</v>
          </cell>
          <cell r="N62">
            <v>3.7360000000000002</v>
          </cell>
        </row>
        <row r="63">
          <cell r="I63">
            <v>38838</v>
          </cell>
          <cell r="J63">
            <v>3.3319999999999999</v>
          </cell>
          <cell r="K63">
            <v>3.7269999999999999</v>
          </cell>
          <cell r="L63">
            <v>3.3769999999999998</v>
          </cell>
          <cell r="M63">
            <v>3.677</v>
          </cell>
          <cell r="N63">
            <v>3.6819999999999999</v>
          </cell>
        </row>
        <row r="64">
          <cell r="I64">
            <v>38869</v>
          </cell>
          <cell r="J64">
            <v>3.3639999999999999</v>
          </cell>
          <cell r="K64">
            <v>3.7690000000000001</v>
          </cell>
          <cell r="L64">
            <v>3.4089999999999998</v>
          </cell>
          <cell r="M64">
            <v>3.7189999999999999</v>
          </cell>
          <cell r="N64">
            <v>3.754</v>
          </cell>
        </row>
        <row r="65">
          <cell r="I65">
            <v>38899</v>
          </cell>
          <cell r="J65">
            <v>3.4140000000000001</v>
          </cell>
          <cell r="K65">
            <v>3.8340000000000001</v>
          </cell>
          <cell r="L65">
            <v>3.4590000000000001</v>
          </cell>
          <cell r="M65">
            <v>3.7839999999999998</v>
          </cell>
          <cell r="N65">
            <v>3.8439999999999999</v>
          </cell>
        </row>
        <row r="66">
          <cell r="I66">
            <v>38930</v>
          </cell>
          <cell r="J66">
            <v>3.448</v>
          </cell>
          <cell r="K66">
            <v>3.8679999999999999</v>
          </cell>
          <cell r="L66">
            <v>3.4929999999999999</v>
          </cell>
          <cell r="M66">
            <v>3.8180000000000001</v>
          </cell>
          <cell r="N66">
            <v>3.8780000000000001</v>
          </cell>
        </row>
        <row r="67">
          <cell r="I67">
            <v>38961</v>
          </cell>
          <cell r="J67">
            <v>3.4609999999999999</v>
          </cell>
          <cell r="K67">
            <v>3.8460000000000001</v>
          </cell>
          <cell r="L67">
            <v>3.5059999999999998</v>
          </cell>
          <cell r="M67">
            <v>3.7959999999999998</v>
          </cell>
          <cell r="N67">
            <v>3.8410000000000002</v>
          </cell>
        </row>
        <row r="68">
          <cell r="I68">
            <v>38991</v>
          </cell>
          <cell r="J68">
            <v>3.46</v>
          </cell>
          <cell r="K68">
            <v>3.89</v>
          </cell>
          <cell r="L68">
            <v>3.5049999999999999</v>
          </cell>
          <cell r="M68">
            <v>3.84</v>
          </cell>
          <cell r="N68">
            <v>3.88</v>
          </cell>
        </row>
        <row r="69">
          <cell r="I69">
            <v>39022</v>
          </cell>
          <cell r="J69">
            <v>3.61</v>
          </cell>
          <cell r="K69">
            <v>4.1849999999999996</v>
          </cell>
          <cell r="L69">
            <v>3.74</v>
          </cell>
          <cell r="M69">
            <v>4.085</v>
          </cell>
          <cell r="N69">
            <v>4.34</v>
          </cell>
        </row>
        <row r="70">
          <cell r="I70">
            <v>39052</v>
          </cell>
          <cell r="J70">
            <v>3.77</v>
          </cell>
          <cell r="K70">
            <v>4.66</v>
          </cell>
          <cell r="L70">
            <v>3.9</v>
          </cell>
          <cell r="M70">
            <v>4.5599999999999996</v>
          </cell>
          <cell r="N70">
            <v>4.75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43"/>
  <sheetViews>
    <sheetView tabSelected="1" workbookViewId="0">
      <selection activeCell="B14" sqref="B14"/>
    </sheetView>
  </sheetViews>
  <sheetFormatPr defaultRowHeight="13.2" x14ac:dyDescent="0.25"/>
  <cols>
    <col min="18" max="18" width="12.5546875" bestFit="1" customWidth="1"/>
  </cols>
  <sheetData>
    <row r="1" spans="1:27" x14ac:dyDescent="0.25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</row>
    <row r="2" spans="1:27" x14ac:dyDescent="0.25">
      <c r="A2" s="32">
        <v>37135</v>
      </c>
      <c r="B2" s="35">
        <f>VLOOKUP($A2,[1]Peak_Forward!$A$7:$L$70,2,0)</f>
        <v>40.434211730957003</v>
      </c>
      <c r="C2" s="35">
        <f>VLOOKUP($A2,[1]Peak_Forward!$A$7:$L$70,6,0)</f>
        <v>34.771579742431598</v>
      </c>
      <c r="D2" s="35">
        <f>VLOOKUP($A2,[1]Peak_Forward!$A$7:$L$70,7,0)</f>
        <v>39.271579742431598</v>
      </c>
      <c r="E2" s="35">
        <f>VLOOKUP($A2,[1]Peak_Forward!$A$7:$L$70,10,0)</f>
        <v>35.736843109130902</v>
      </c>
      <c r="F2" s="35">
        <f>VLOOKUP($A2,[1]Peak_Forward!$A$7:$L$70,11,0)</f>
        <v>41.789474487304702</v>
      </c>
      <c r="G2" s="35">
        <f>VLOOKUP($A2,[1]Peak_Forward!$A$7:$L$70,12,0)</f>
        <v>47.026317596435497</v>
      </c>
      <c r="H2" s="35">
        <f>VLOOKUP($A2,[1]Fuel_Px!$I$7:$N$70,2,0)</f>
        <v>2.2949999999999999</v>
      </c>
      <c r="I2" s="35">
        <f>VLOOKUP($A2,[1]Fuel_Px!$I$7:$N$70,6,0)</f>
        <v>2.58</v>
      </c>
      <c r="J2" s="35">
        <f>I2-H2</f>
        <v>0.28500000000000014</v>
      </c>
      <c r="R2" s="34">
        <v>37135</v>
      </c>
      <c r="S2" s="33">
        <f>B2</f>
        <v>40.434211730957003</v>
      </c>
      <c r="T2" s="33">
        <f t="shared" ref="T2:AA2" si="0">C2</f>
        <v>34.771579742431598</v>
      </c>
      <c r="U2" s="33">
        <f t="shared" si="0"/>
        <v>39.271579742431598</v>
      </c>
      <c r="V2" s="33">
        <f t="shared" si="0"/>
        <v>35.736843109130902</v>
      </c>
      <c r="W2" s="33">
        <f t="shared" si="0"/>
        <v>41.789474487304702</v>
      </c>
      <c r="X2" s="33">
        <f t="shared" si="0"/>
        <v>47.026317596435497</v>
      </c>
      <c r="Y2" s="33">
        <f t="shared" si="0"/>
        <v>2.2949999999999999</v>
      </c>
      <c r="Z2" s="33">
        <f t="shared" si="0"/>
        <v>2.58</v>
      </c>
      <c r="AA2" s="33">
        <f t="shared" si="0"/>
        <v>0.28500000000000014</v>
      </c>
    </row>
    <row r="3" spans="1:27" x14ac:dyDescent="0.25">
      <c r="A3" s="32">
        <v>37165</v>
      </c>
      <c r="B3" s="35">
        <f>[1]Peak_Forward!B8</f>
        <v>38.978260040283203</v>
      </c>
      <c r="C3" s="35">
        <f>[1]Peak_Forward!F8</f>
        <v>29.5999965667725</v>
      </c>
      <c r="D3" s="35">
        <f>[1]Peak_Forward!G8</f>
        <v>34.0999946594238</v>
      </c>
      <c r="E3" s="35">
        <f>[1]Peak_Forward!J8</f>
        <v>35</v>
      </c>
      <c r="F3" s="35">
        <f>[1]Peak_Forward!K8</f>
        <v>41.5</v>
      </c>
      <c r="G3" s="35">
        <f>[1]Peak_Forward!L8</f>
        <v>46.5</v>
      </c>
      <c r="H3" s="35">
        <f>VLOOKUP($A3,[1]Fuel_Px!$I$7:$N$70,2,0)</f>
        <v>2.38</v>
      </c>
      <c r="I3" s="35">
        <f>VLOOKUP($A3,[1]Fuel_Px!$I$7:$N$70,6,0)</f>
        <v>2.6749999999999998</v>
      </c>
      <c r="J3" s="35">
        <f t="shared" ref="J3:J41" si="1">I3-H3</f>
        <v>0.29499999999999993</v>
      </c>
      <c r="R3" s="34" t="s">
        <v>131</v>
      </c>
      <c r="S3" s="33">
        <f>AVERAGE(B3:B5)</f>
        <v>40.659420013427734</v>
      </c>
      <c r="T3" s="33">
        <f t="shared" ref="T3:AA3" si="2">AVERAGE(C3:C5)</f>
        <v>30.283332188924167</v>
      </c>
      <c r="U3" s="33">
        <f t="shared" si="2"/>
        <v>34.783331553141267</v>
      </c>
      <c r="V3" s="33">
        <f t="shared" si="2"/>
        <v>35</v>
      </c>
      <c r="W3" s="33">
        <f t="shared" si="2"/>
        <v>41.5</v>
      </c>
      <c r="X3" s="33">
        <f t="shared" si="2"/>
        <v>46.5</v>
      </c>
      <c r="Y3" s="33">
        <f t="shared" si="2"/>
        <v>2.7099999999999995</v>
      </c>
      <c r="Z3" s="33">
        <f t="shared" si="2"/>
        <v>3.2483333333333335</v>
      </c>
      <c r="AA3" s="33">
        <f t="shared" si="2"/>
        <v>0.53833333333333344</v>
      </c>
    </row>
    <row r="4" spans="1:27" x14ac:dyDescent="0.25">
      <c r="A4" s="32">
        <v>37196</v>
      </c>
      <c r="B4" s="35">
        <f>[1]Peak_Forward!B9</f>
        <v>40.25</v>
      </c>
      <c r="C4" s="35">
        <f>[1]Peak_Forward!F9</f>
        <v>29</v>
      </c>
      <c r="D4" s="35">
        <f>[1]Peak_Forward!G9</f>
        <v>33.5</v>
      </c>
      <c r="E4" s="35">
        <f>[1]Peak_Forward!J9</f>
        <v>35</v>
      </c>
      <c r="F4" s="35">
        <f>[1]Peak_Forward!K9</f>
        <v>41.5</v>
      </c>
      <c r="G4" s="35">
        <f>[1]Peak_Forward!L9</f>
        <v>46.5</v>
      </c>
      <c r="H4" s="35">
        <f>VLOOKUP($A4,[1]Fuel_Px!$I$7:$N$70,2,0)</f>
        <v>2.71</v>
      </c>
      <c r="I4" s="35">
        <f>VLOOKUP($A4,[1]Fuel_Px!$I$7:$N$70,6,0)</f>
        <v>3.18</v>
      </c>
      <c r="J4" s="35">
        <f t="shared" si="1"/>
        <v>0.4700000000000002</v>
      </c>
      <c r="R4" s="34" t="s">
        <v>130</v>
      </c>
      <c r="S4" s="33">
        <f>AVERAGE(B6:B7)</f>
        <v>47</v>
      </c>
      <c r="T4" s="33">
        <f t="shared" ref="T4:AA4" si="3">AVERAGE(C6:C7)</f>
        <v>36</v>
      </c>
      <c r="U4" s="33">
        <f t="shared" si="3"/>
        <v>41.5</v>
      </c>
      <c r="V4" s="33">
        <f t="shared" si="3"/>
        <v>39.25</v>
      </c>
      <c r="W4" s="33">
        <f t="shared" si="3"/>
        <v>47</v>
      </c>
      <c r="X4" s="33">
        <f t="shared" si="3"/>
        <v>56.5</v>
      </c>
      <c r="Y4" s="33">
        <f t="shared" si="3"/>
        <v>3.1760000000000002</v>
      </c>
      <c r="Z4" s="33">
        <f t="shared" si="3"/>
        <v>5.0359999999999996</v>
      </c>
      <c r="AA4" s="33">
        <f t="shared" si="3"/>
        <v>1.86</v>
      </c>
    </row>
    <row r="5" spans="1:27" x14ac:dyDescent="0.25">
      <c r="A5" s="32">
        <v>37226</v>
      </c>
      <c r="B5" s="35">
        <f>[1]Peak_Forward!B10</f>
        <v>42.75</v>
      </c>
      <c r="C5" s="35">
        <f>[1]Peak_Forward!F10</f>
        <v>32.25</v>
      </c>
      <c r="D5" s="35">
        <f>[1]Peak_Forward!G10</f>
        <v>36.75</v>
      </c>
      <c r="E5" s="35">
        <f>[1]Peak_Forward!J10</f>
        <v>35</v>
      </c>
      <c r="F5" s="35">
        <f>[1]Peak_Forward!K10</f>
        <v>41.5</v>
      </c>
      <c r="G5" s="35">
        <f>[1]Peak_Forward!L10</f>
        <v>46.5</v>
      </c>
      <c r="H5" s="35">
        <f>VLOOKUP($A5,[1]Fuel_Px!$I$7:$N$70,2,0)</f>
        <v>3.04</v>
      </c>
      <c r="I5" s="35">
        <f>VLOOKUP($A5,[1]Fuel_Px!$I$7:$N$70,6,0)</f>
        <v>3.89</v>
      </c>
      <c r="J5" s="35">
        <f t="shared" si="1"/>
        <v>0.85000000000000009</v>
      </c>
      <c r="R5" s="34" t="s">
        <v>132</v>
      </c>
      <c r="S5" s="33">
        <f>AVERAGE(B8:B9)</f>
        <v>37.25</v>
      </c>
      <c r="T5" s="33">
        <f t="shared" ref="T5:AA5" si="4">AVERAGE(C8:C9)</f>
        <v>32</v>
      </c>
      <c r="U5" s="33">
        <f t="shared" si="4"/>
        <v>36.5</v>
      </c>
      <c r="V5" s="33">
        <f t="shared" si="4"/>
        <v>34.75</v>
      </c>
      <c r="W5" s="33">
        <f t="shared" si="4"/>
        <v>41.5</v>
      </c>
      <c r="X5" s="33">
        <f t="shared" si="4"/>
        <v>44</v>
      </c>
      <c r="Y5" s="33">
        <f t="shared" si="4"/>
        <v>3.05</v>
      </c>
      <c r="Z5" s="33">
        <f t="shared" si="4"/>
        <v>3.58</v>
      </c>
      <c r="AA5" s="33">
        <f t="shared" si="4"/>
        <v>0.5299999999999998</v>
      </c>
    </row>
    <row r="6" spans="1:27" x14ac:dyDescent="0.25">
      <c r="A6" s="32">
        <v>37257</v>
      </c>
      <c r="B6" s="35">
        <f>[1]Peak_Forward!B11</f>
        <v>47</v>
      </c>
      <c r="C6" s="35">
        <f>[1]Peak_Forward!F11</f>
        <v>36</v>
      </c>
      <c r="D6" s="35">
        <f>[1]Peak_Forward!G11</f>
        <v>41.5</v>
      </c>
      <c r="E6" s="35">
        <f>[1]Peak_Forward!J11</f>
        <v>39.25</v>
      </c>
      <c r="F6" s="35">
        <f>[1]Peak_Forward!K11</f>
        <v>47</v>
      </c>
      <c r="G6" s="35">
        <f>[1]Peak_Forward!L11</f>
        <v>56.5</v>
      </c>
      <c r="H6" s="35">
        <f>VLOOKUP($A6,[1]Fuel_Px!$I$7:$N$70,2,0)</f>
        <v>3.19</v>
      </c>
      <c r="I6" s="35">
        <f>VLOOKUP($A6,[1]Fuel_Px!$I$7:$N$70,6,0)</f>
        <v>5.05</v>
      </c>
      <c r="J6" s="35">
        <f t="shared" si="1"/>
        <v>1.8599999999999999</v>
      </c>
      <c r="R6" s="34">
        <v>37377</v>
      </c>
      <c r="S6" s="33">
        <f>B10</f>
        <v>38</v>
      </c>
      <c r="T6" s="33">
        <f t="shared" ref="T6:AA6" si="5">C10</f>
        <v>34</v>
      </c>
      <c r="U6" s="33">
        <f t="shared" si="5"/>
        <v>39.5</v>
      </c>
      <c r="V6" s="33">
        <f t="shared" si="5"/>
        <v>36</v>
      </c>
      <c r="W6" s="33">
        <f t="shared" si="5"/>
        <v>43</v>
      </c>
      <c r="X6" s="33">
        <f t="shared" si="5"/>
        <v>49.5</v>
      </c>
      <c r="Y6" s="33">
        <f t="shared" si="5"/>
        <v>3.0249999999999999</v>
      </c>
      <c r="Z6" s="33">
        <f t="shared" si="5"/>
        <v>3.375</v>
      </c>
      <c r="AA6" s="33">
        <f t="shared" si="5"/>
        <v>0.35000000000000009</v>
      </c>
    </row>
    <row r="7" spans="1:27" x14ac:dyDescent="0.25">
      <c r="A7" s="32">
        <v>37288</v>
      </c>
      <c r="B7" s="35">
        <f>[1]Peak_Forward!B12</f>
        <v>47</v>
      </c>
      <c r="C7" s="35">
        <f>[1]Peak_Forward!F12</f>
        <v>36</v>
      </c>
      <c r="D7" s="35">
        <f>[1]Peak_Forward!G12</f>
        <v>41.5</v>
      </c>
      <c r="E7" s="35">
        <f>[1]Peak_Forward!J12</f>
        <v>39.25</v>
      </c>
      <c r="F7" s="35">
        <f>[1]Peak_Forward!K12</f>
        <v>47</v>
      </c>
      <c r="G7" s="35">
        <f>[1]Peak_Forward!L12</f>
        <v>56.5</v>
      </c>
      <c r="H7" s="35">
        <f>VLOOKUP($A7,[1]Fuel_Px!$I$7:$N$70,2,0)</f>
        <v>3.1619999999999999</v>
      </c>
      <c r="I7" s="35">
        <f>VLOOKUP($A7,[1]Fuel_Px!$I$7:$N$70,6,0)</f>
        <v>5.0220000000000002</v>
      </c>
      <c r="J7" s="35">
        <f t="shared" si="1"/>
        <v>1.8600000000000003</v>
      </c>
      <c r="R7" s="34">
        <v>37409</v>
      </c>
      <c r="S7" s="33">
        <f>B11</f>
        <v>45.75</v>
      </c>
      <c r="T7" s="33">
        <f t="shared" ref="T7:AA7" si="6">C11</f>
        <v>44.5</v>
      </c>
      <c r="U7" s="33">
        <f t="shared" si="6"/>
        <v>55</v>
      </c>
      <c r="V7" s="33">
        <f t="shared" si="6"/>
        <v>43.5</v>
      </c>
      <c r="W7" s="33">
        <f t="shared" si="6"/>
        <v>52</v>
      </c>
      <c r="X7" s="33">
        <f t="shared" si="6"/>
        <v>58.5</v>
      </c>
      <c r="Y7" s="33">
        <f t="shared" si="6"/>
        <v>3.0649999999999999</v>
      </c>
      <c r="Z7" s="33">
        <f t="shared" si="6"/>
        <v>3.415</v>
      </c>
      <c r="AA7" s="33">
        <f t="shared" si="6"/>
        <v>0.35000000000000009</v>
      </c>
    </row>
    <row r="8" spans="1:27" x14ac:dyDescent="0.25">
      <c r="A8" s="32">
        <v>37316</v>
      </c>
      <c r="B8" s="35">
        <f>[1]Peak_Forward!B13</f>
        <v>37.25</v>
      </c>
      <c r="C8" s="35">
        <f>[1]Peak_Forward!F13</f>
        <v>32.5</v>
      </c>
      <c r="D8" s="35">
        <f>[1]Peak_Forward!G13</f>
        <v>37</v>
      </c>
      <c r="E8" s="35">
        <f>[1]Peak_Forward!J13</f>
        <v>34.75</v>
      </c>
      <c r="F8" s="35">
        <f>[1]Peak_Forward!K13</f>
        <v>42</v>
      </c>
      <c r="G8" s="35">
        <f>[1]Peak_Forward!L13</f>
        <v>44</v>
      </c>
      <c r="H8" s="35">
        <f>VLOOKUP($A8,[1]Fuel_Px!$I$7:$N$70,2,0)</f>
        <v>3.0950000000000002</v>
      </c>
      <c r="I8" s="35">
        <f>VLOOKUP($A8,[1]Fuel_Px!$I$7:$N$70,6,0)</f>
        <v>3.7549999999999999</v>
      </c>
      <c r="J8" s="35">
        <f t="shared" si="1"/>
        <v>0.6599999999999997</v>
      </c>
      <c r="R8" s="34" t="s">
        <v>133</v>
      </c>
      <c r="S8" s="33">
        <f>AVERAGE(B12:B13)</f>
        <v>59</v>
      </c>
      <c r="T8" s="33">
        <f t="shared" ref="T8:AA8" si="7">AVERAGE(C12:C13)</f>
        <v>60.75</v>
      </c>
      <c r="U8" s="33">
        <f t="shared" si="7"/>
        <v>77.75</v>
      </c>
      <c r="V8" s="33">
        <f t="shared" si="7"/>
        <v>57.25</v>
      </c>
      <c r="W8" s="33">
        <f t="shared" si="7"/>
        <v>74.5</v>
      </c>
      <c r="X8" s="33">
        <f t="shared" si="7"/>
        <v>85.5</v>
      </c>
      <c r="Y8" s="33">
        <f t="shared" si="7"/>
        <v>3.1355</v>
      </c>
      <c r="Z8" s="33">
        <f t="shared" si="7"/>
        <v>3.5455000000000001</v>
      </c>
      <c r="AA8" s="33">
        <f t="shared" si="7"/>
        <v>0.41000000000000014</v>
      </c>
    </row>
    <row r="9" spans="1:27" x14ac:dyDescent="0.25">
      <c r="A9" s="32">
        <v>37347</v>
      </c>
      <c r="B9" s="35">
        <f>[1]Peak_Forward!B14</f>
        <v>37.25</v>
      </c>
      <c r="C9" s="35">
        <f>[1]Peak_Forward!F14</f>
        <v>31.5</v>
      </c>
      <c r="D9" s="35">
        <f>[1]Peak_Forward!G14</f>
        <v>36</v>
      </c>
      <c r="E9" s="35">
        <f>[1]Peak_Forward!J14</f>
        <v>34.75</v>
      </c>
      <c r="F9" s="35">
        <f>[1]Peak_Forward!K14</f>
        <v>41</v>
      </c>
      <c r="G9" s="35">
        <f>[1]Peak_Forward!L14</f>
        <v>44</v>
      </c>
      <c r="H9" s="35">
        <f>VLOOKUP($A9,[1]Fuel_Px!$I$7:$N$70,2,0)</f>
        <v>3.0049999999999999</v>
      </c>
      <c r="I9" s="35">
        <f>VLOOKUP($A9,[1]Fuel_Px!$I$7:$N$70,6,0)</f>
        <v>3.4049999999999998</v>
      </c>
      <c r="J9" s="35">
        <f t="shared" si="1"/>
        <v>0.39999999999999991</v>
      </c>
      <c r="R9" s="37" t="s">
        <v>148</v>
      </c>
      <c r="S9" s="36">
        <f>AVERAGE(B6:B17)</f>
        <v>43.104166666666664</v>
      </c>
      <c r="T9" s="36">
        <f t="shared" ref="T9:AA9" si="8">AVERAGE(C6:C17)</f>
        <v>38.604166666666664</v>
      </c>
      <c r="U9" s="36">
        <f t="shared" si="8"/>
        <v>45.9375</v>
      </c>
      <c r="V9" s="36">
        <f t="shared" si="8"/>
        <v>40.166666094462066</v>
      </c>
      <c r="W9" s="36">
        <f t="shared" si="8"/>
        <v>48.875</v>
      </c>
      <c r="X9" s="36">
        <f t="shared" si="8"/>
        <v>56.041666666666664</v>
      </c>
      <c r="Y9" s="36">
        <f t="shared" si="8"/>
        <v>3.1646666666666667</v>
      </c>
      <c r="Z9" s="36">
        <f t="shared" si="8"/>
        <v>3.8738333333333332</v>
      </c>
      <c r="AA9" s="36">
        <f t="shared" si="8"/>
        <v>0.70916666666666661</v>
      </c>
    </row>
    <row r="10" spans="1:27" x14ac:dyDescent="0.25">
      <c r="A10" s="32">
        <v>37377</v>
      </c>
      <c r="B10" s="35">
        <f>[1]Peak_Forward!B15</f>
        <v>38</v>
      </c>
      <c r="C10" s="35">
        <f>[1]Peak_Forward!F15</f>
        <v>34</v>
      </c>
      <c r="D10" s="35">
        <f>[1]Peak_Forward!G15</f>
        <v>39.5</v>
      </c>
      <c r="E10" s="35">
        <f>[1]Peak_Forward!J15</f>
        <v>36</v>
      </c>
      <c r="F10" s="35">
        <f>[1]Peak_Forward!K15</f>
        <v>43</v>
      </c>
      <c r="G10" s="35">
        <f>[1]Peak_Forward!L15</f>
        <v>49.5</v>
      </c>
      <c r="H10" s="35">
        <f>VLOOKUP($A10,[1]Fuel_Px!$I$7:$N$70,2,0)</f>
        <v>3.0249999999999999</v>
      </c>
      <c r="I10" s="35">
        <f>VLOOKUP($A10,[1]Fuel_Px!$I$7:$N$70,6,0)</f>
        <v>3.375</v>
      </c>
      <c r="J10" s="35">
        <f t="shared" si="1"/>
        <v>0.35000000000000009</v>
      </c>
      <c r="R10" s="34">
        <v>37500</v>
      </c>
      <c r="S10" s="33">
        <f>B14</f>
        <v>37.75</v>
      </c>
      <c r="T10" s="33">
        <f t="shared" ref="T10:AA10" si="9">C14</f>
        <v>32</v>
      </c>
      <c r="U10" s="33">
        <f t="shared" si="9"/>
        <v>36.5</v>
      </c>
      <c r="V10" s="33">
        <f t="shared" si="9"/>
        <v>35</v>
      </c>
      <c r="W10" s="33">
        <f t="shared" si="9"/>
        <v>41</v>
      </c>
      <c r="X10" s="33">
        <f t="shared" si="9"/>
        <v>48.5</v>
      </c>
      <c r="Y10" s="33">
        <f t="shared" si="9"/>
        <v>3.1589999999999998</v>
      </c>
      <c r="Z10" s="33">
        <f t="shared" si="9"/>
        <v>3.5289999999999999</v>
      </c>
      <c r="AA10" s="33">
        <f t="shared" si="9"/>
        <v>0.37000000000000011</v>
      </c>
    </row>
    <row r="11" spans="1:27" x14ac:dyDescent="0.25">
      <c r="A11" s="32">
        <v>37408</v>
      </c>
      <c r="B11" s="35">
        <f>[1]Peak_Forward!B16</f>
        <v>45.75</v>
      </c>
      <c r="C11" s="35">
        <f>[1]Peak_Forward!F16</f>
        <v>44.5</v>
      </c>
      <c r="D11" s="35">
        <f>[1]Peak_Forward!G16</f>
        <v>55</v>
      </c>
      <c r="E11" s="35">
        <f>[1]Peak_Forward!J16</f>
        <v>43.5</v>
      </c>
      <c r="F11" s="35">
        <f>[1]Peak_Forward!K16</f>
        <v>52</v>
      </c>
      <c r="G11" s="35">
        <f>[1]Peak_Forward!L16</f>
        <v>58.5</v>
      </c>
      <c r="H11" s="35">
        <f>VLOOKUP($A11,[1]Fuel_Px!$I$7:$N$70,2,0)</f>
        <v>3.0649999999999999</v>
      </c>
      <c r="I11" s="35">
        <f>VLOOKUP($A11,[1]Fuel_Px!$I$7:$N$70,6,0)</f>
        <v>3.415</v>
      </c>
      <c r="J11" s="35">
        <f t="shared" si="1"/>
        <v>0.35000000000000009</v>
      </c>
      <c r="R11" s="34" t="s">
        <v>134</v>
      </c>
      <c r="S11" s="33">
        <f>AVERAGE(B15:B17)</f>
        <v>36.416666666666664</v>
      </c>
      <c r="T11" s="33">
        <f t="shared" ref="T11:AA11" si="10">AVERAGE(C15:C17)</f>
        <v>31.75</v>
      </c>
      <c r="U11" s="33">
        <f t="shared" si="10"/>
        <v>36.25</v>
      </c>
      <c r="V11" s="33">
        <f t="shared" si="10"/>
        <v>34.999997711181599</v>
      </c>
      <c r="W11" s="33">
        <f t="shared" si="10"/>
        <v>41.5</v>
      </c>
      <c r="X11" s="33">
        <f t="shared" si="10"/>
        <v>48</v>
      </c>
      <c r="Y11" s="33">
        <f t="shared" si="10"/>
        <v>3.3346666666666667</v>
      </c>
      <c r="Z11" s="33">
        <f t="shared" si="10"/>
        <v>3.948</v>
      </c>
      <c r="AA11" s="33">
        <f t="shared" si="10"/>
        <v>0.61333333333333329</v>
      </c>
    </row>
    <row r="12" spans="1:27" x14ac:dyDescent="0.25">
      <c r="A12" s="32">
        <v>37438</v>
      </c>
      <c r="B12" s="35">
        <f>[1]Peak_Forward!B17</f>
        <v>59</v>
      </c>
      <c r="C12" s="35">
        <f>[1]Peak_Forward!F17</f>
        <v>60.75</v>
      </c>
      <c r="D12" s="35">
        <f>[1]Peak_Forward!G17</f>
        <v>78.25</v>
      </c>
      <c r="E12" s="35">
        <f>[1]Peak_Forward!J17</f>
        <v>57.25</v>
      </c>
      <c r="F12" s="35">
        <f>[1]Peak_Forward!K17</f>
        <v>74.5</v>
      </c>
      <c r="G12" s="35">
        <f>[1]Peak_Forward!L17</f>
        <v>85.5</v>
      </c>
      <c r="H12" s="35">
        <f>VLOOKUP($A12,[1]Fuel_Px!$I$7:$N$70,2,0)</f>
        <v>3.113</v>
      </c>
      <c r="I12" s="35">
        <f>VLOOKUP($A12,[1]Fuel_Px!$I$7:$N$70,6,0)</f>
        <v>3.5230000000000001</v>
      </c>
      <c r="J12" s="35">
        <f t="shared" si="1"/>
        <v>0.41000000000000014</v>
      </c>
      <c r="R12" s="34" t="s">
        <v>135</v>
      </c>
      <c r="S12" s="33">
        <f>AVERAGE(B18:B19)</f>
        <v>45.25</v>
      </c>
      <c r="T12" s="33">
        <f t="shared" ref="T12:AA12" si="11">AVERAGE(C18:C19)</f>
        <v>36.5</v>
      </c>
      <c r="U12" s="33">
        <f t="shared" si="11"/>
        <v>42</v>
      </c>
      <c r="V12" s="33">
        <f t="shared" si="11"/>
        <v>40.75</v>
      </c>
      <c r="W12" s="33">
        <f t="shared" si="11"/>
        <v>46.5</v>
      </c>
      <c r="X12" s="33">
        <f t="shared" si="11"/>
        <v>56.5</v>
      </c>
      <c r="Y12" s="33">
        <f t="shared" si="11"/>
        <v>3.5235000000000003</v>
      </c>
      <c r="Z12" s="33">
        <f t="shared" si="11"/>
        <v>5.1234999999999999</v>
      </c>
      <c r="AA12" s="33">
        <f t="shared" si="11"/>
        <v>1.5999999999999999</v>
      </c>
    </row>
    <row r="13" spans="1:27" x14ac:dyDescent="0.25">
      <c r="A13" s="32">
        <v>37469</v>
      </c>
      <c r="B13" s="35">
        <f>[1]Peak_Forward!B18</f>
        <v>59</v>
      </c>
      <c r="C13" s="35">
        <f>[1]Peak_Forward!F18</f>
        <v>60.75</v>
      </c>
      <c r="D13" s="35">
        <f>[1]Peak_Forward!G18</f>
        <v>77.25</v>
      </c>
      <c r="E13" s="35">
        <f>[1]Peak_Forward!J18</f>
        <v>57.25</v>
      </c>
      <c r="F13" s="35">
        <f>[1]Peak_Forward!K18</f>
        <v>74.5</v>
      </c>
      <c r="G13" s="35">
        <f>[1]Peak_Forward!L18</f>
        <v>85.5</v>
      </c>
      <c r="H13" s="35">
        <f>VLOOKUP($A13,[1]Fuel_Px!$I$7:$N$70,2,0)</f>
        <v>3.1579999999999999</v>
      </c>
      <c r="I13" s="35">
        <f>VLOOKUP($A13,[1]Fuel_Px!$I$7:$N$70,6,0)</f>
        <v>3.5680000000000001</v>
      </c>
      <c r="J13" s="35">
        <f t="shared" si="1"/>
        <v>0.41000000000000014</v>
      </c>
      <c r="R13" s="34" t="s">
        <v>136</v>
      </c>
      <c r="S13" s="33">
        <f>AVERAGE(B20:B21)</f>
        <v>36</v>
      </c>
      <c r="T13" s="33">
        <f t="shared" ref="T13:AA13" si="12">AVERAGE(C20:C21)</f>
        <v>32.75</v>
      </c>
      <c r="U13" s="33">
        <f t="shared" si="12"/>
        <v>37.25</v>
      </c>
      <c r="V13" s="33">
        <f t="shared" si="12"/>
        <v>34.449998474121102</v>
      </c>
      <c r="W13" s="33">
        <f t="shared" si="12"/>
        <v>41.5</v>
      </c>
      <c r="X13" s="33">
        <f t="shared" si="12"/>
        <v>46.5</v>
      </c>
      <c r="Y13" s="33">
        <f t="shared" si="12"/>
        <v>3.2569999999999997</v>
      </c>
      <c r="Z13" s="33">
        <f t="shared" si="12"/>
        <v>3.7920000000000003</v>
      </c>
      <c r="AA13" s="33">
        <f t="shared" si="12"/>
        <v>0.53500000000000036</v>
      </c>
    </row>
    <row r="14" spans="1:27" x14ac:dyDescent="0.25">
      <c r="A14" s="32">
        <v>37500</v>
      </c>
      <c r="B14" s="35">
        <f>[1]Peak_Forward!B19</f>
        <v>37.75</v>
      </c>
      <c r="C14" s="35">
        <f>[1]Peak_Forward!F19</f>
        <v>32</v>
      </c>
      <c r="D14" s="35">
        <f>[1]Peak_Forward!G19</f>
        <v>36.5</v>
      </c>
      <c r="E14" s="35">
        <f>[1]Peak_Forward!J19</f>
        <v>35</v>
      </c>
      <c r="F14" s="35">
        <f>[1]Peak_Forward!K19</f>
        <v>41</v>
      </c>
      <c r="G14" s="35">
        <f>[1]Peak_Forward!L19</f>
        <v>48.5</v>
      </c>
      <c r="H14" s="35">
        <f>VLOOKUP($A14,[1]Fuel_Px!$I$7:$N$70,2,0)</f>
        <v>3.1589999999999998</v>
      </c>
      <c r="I14" s="35">
        <f>VLOOKUP($A14,[1]Fuel_Px!$I$7:$N$70,6,0)</f>
        <v>3.5289999999999999</v>
      </c>
      <c r="J14" s="35">
        <f t="shared" si="1"/>
        <v>0.37000000000000011</v>
      </c>
      <c r="R14" s="34">
        <v>37742</v>
      </c>
      <c r="S14" s="33">
        <f>B22</f>
        <v>36.75</v>
      </c>
      <c r="T14" s="33">
        <f t="shared" ref="T14:AA14" si="13">C22</f>
        <v>33.75</v>
      </c>
      <c r="U14" s="33">
        <f t="shared" si="13"/>
        <v>39.25</v>
      </c>
      <c r="V14" s="33">
        <f t="shared" si="13"/>
        <v>35.35</v>
      </c>
      <c r="W14" s="33">
        <f t="shared" si="13"/>
        <v>42</v>
      </c>
      <c r="X14" s="33">
        <f t="shared" si="13"/>
        <v>47.5</v>
      </c>
      <c r="Y14" s="33">
        <f t="shared" si="13"/>
        <v>3.1720000000000002</v>
      </c>
      <c r="Z14" s="33">
        <f t="shared" si="13"/>
        <v>3.5219999999999998</v>
      </c>
      <c r="AA14" s="33">
        <f t="shared" si="13"/>
        <v>0.34999999999999964</v>
      </c>
    </row>
    <row r="15" spans="1:27" x14ac:dyDescent="0.25">
      <c r="A15" s="32">
        <v>37530</v>
      </c>
      <c r="B15" s="35">
        <f>[1]Peak_Forward!B20</f>
        <v>36</v>
      </c>
      <c r="C15" s="35">
        <f>[1]Peak_Forward!F20</f>
        <v>31.75</v>
      </c>
      <c r="D15" s="35">
        <f>[1]Peak_Forward!G20</f>
        <v>36.25</v>
      </c>
      <c r="E15" s="35">
        <f>[1]Peak_Forward!J20</f>
        <v>34.999997711181599</v>
      </c>
      <c r="F15" s="35">
        <f>[1]Peak_Forward!K20</f>
        <v>41.5</v>
      </c>
      <c r="G15" s="35">
        <f>[1]Peak_Forward!L20</f>
        <v>48</v>
      </c>
      <c r="H15" s="35">
        <f>VLOOKUP($A15,[1]Fuel_Px!$I$7:$N$70,2,0)</f>
        <v>3.1739999999999999</v>
      </c>
      <c r="I15" s="35">
        <f>VLOOKUP($A15,[1]Fuel_Px!$I$7:$N$70,6,0)</f>
        <v>3.5539999999999998</v>
      </c>
      <c r="J15" s="35">
        <f t="shared" si="1"/>
        <v>0.37999999999999989</v>
      </c>
      <c r="R15" s="34">
        <v>37774</v>
      </c>
      <c r="S15" s="33">
        <f>B23</f>
        <v>43.5</v>
      </c>
      <c r="T15" s="33">
        <f t="shared" ref="T15:AA15" si="14">C23</f>
        <v>44.25</v>
      </c>
      <c r="U15" s="33">
        <f t="shared" si="14"/>
        <v>53.75</v>
      </c>
      <c r="V15" s="33">
        <f t="shared" si="14"/>
        <v>42.75</v>
      </c>
      <c r="W15" s="33">
        <f t="shared" si="14"/>
        <v>52</v>
      </c>
      <c r="X15" s="33">
        <f t="shared" si="14"/>
        <v>56.5</v>
      </c>
      <c r="Y15" s="33">
        <f t="shared" si="14"/>
        <v>3.2</v>
      </c>
      <c r="Z15" s="33">
        <f t="shared" si="14"/>
        <v>3.59</v>
      </c>
      <c r="AA15" s="33">
        <f t="shared" si="14"/>
        <v>0.38999999999999968</v>
      </c>
    </row>
    <row r="16" spans="1:27" x14ac:dyDescent="0.25">
      <c r="A16" s="32">
        <v>37561</v>
      </c>
      <c r="B16" s="35">
        <f>[1]Peak_Forward!B21</f>
        <v>36</v>
      </c>
      <c r="C16" s="35">
        <f>[1]Peak_Forward!F21</f>
        <v>31.75</v>
      </c>
      <c r="D16" s="35">
        <f>[1]Peak_Forward!G21</f>
        <v>36.25</v>
      </c>
      <c r="E16" s="35">
        <f>[1]Peak_Forward!J21</f>
        <v>34.999997711181599</v>
      </c>
      <c r="F16" s="35">
        <f>[1]Peak_Forward!K21</f>
        <v>41.5</v>
      </c>
      <c r="G16" s="35">
        <f>[1]Peak_Forward!L21</f>
        <v>48</v>
      </c>
      <c r="H16" s="35">
        <f>VLOOKUP($A16,[1]Fuel_Px!$I$7:$N$70,2,0)</f>
        <v>3.3290000000000002</v>
      </c>
      <c r="I16" s="35">
        <f>VLOOKUP($A16,[1]Fuel_Px!$I$7:$N$70,6,0)</f>
        <v>3.9089999999999998</v>
      </c>
      <c r="J16" s="35">
        <f t="shared" si="1"/>
        <v>0.57999999999999963</v>
      </c>
      <c r="R16" s="34" t="s">
        <v>137</v>
      </c>
      <c r="S16" s="33">
        <f>AVERAGE(B24:B25)</f>
        <v>52.5</v>
      </c>
      <c r="T16" s="33">
        <f t="shared" ref="T16:AA16" si="15">AVERAGE(C24:C25)</f>
        <v>55.5</v>
      </c>
      <c r="U16" s="33">
        <f t="shared" si="15"/>
        <v>69</v>
      </c>
      <c r="V16" s="33">
        <f t="shared" si="15"/>
        <v>56.5</v>
      </c>
      <c r="W16" s="33">
        <f t="shared" si="15"/>
        <v>73</v>
      </c>
      <c r="X16" s="33">
        <f t="shared" si="15"/>
        <v>83.5</v>
      </c>
      <c r="Y16" s="33">
        <f t="shared" si="15"/>
        <v>3.2560000000000002</v>
      </c>
      <c r="Z16" s="33">
        <f t="shared" si="15"/>
        <v>3.6859999999999999</v>
      </c>
      <c r="AA16" s="33">
        <f t="shared" si="15"/>
        <v>0.43000000000000016</v>
      </c>
    </row>
    <row r="17" spans="1:27" x14ac:dyDescent="0.25">
      <c r="A17" s="32">
        <v>37591</v>
      </c>
      <c r="B17" s="35">
        <f>[1]Peak_Forward!B22</f>
        <v>37.25</v>
      </c>
      <c r="C17" s="35">
        <f>[1]Peak_Forward!F22</f>
        <v>31.75</v>
      </c>
      <c r="D17" s="35">
        <f>[1]Peak_Forward!G22</f>
        <v>36.25</v>
      </c>
      <c r="E17" s="35">
        <f>[1]Peak_Forward!J22</f>
        <v>34.999997711181599</v>
      </c>
      <c r="F17" s="35">
        <f>[1]Peak_Forward!K22</f>
        <v>41.5</v>
      </c>
      <c r="G17" s="35">
        <f>[1]Peak_Forward!L22</f>
        <v>48</v>
      </c>
      <c r="H17" s="35">
        <f>VLOOKUP($A17,[1]Fuel_Px!$I$7:$N$70,2,0)</f>
        <v>3.5009999999999999</v>
      </c>
      <c r="I17" s="35">
        <f>VLOOKUP($A17,[1]Fuel_Px!$I$7:$N$70,6,0)</f>
        <v>4.3810000000000002</v>
      </c>
      <c r="J17" s="35">
        <f t="shared" si="1"/>
        <v>0.88000000000000034</v>
      </c>
      <c r="R17" s="37" t="s">
        <v>149</v>
      </c>
      <c r="S17" s="36">
        <f>AVERAGE(B18:B29)</f>
        <v>40.520833333333336</v>
      </c>
      <c r="T17" s="36">
        <f t="shared" ref="T17:AA17" si="16">AVERAGE(C18:C29)</f>
        <v>37.979166666666664</v>
      </c>
      <c r="U17" s="36">
        <f t="shared" si="16"/>
        <v>44.3125</v>
      </c>
      <c r="V17" s="36">
        <f t="shared" si="16"/>
        <v>39.99999974568685</v>
      </c>
      <c r="W17" s="36">
        <f t="shared" si="16"/>
        <v>48.479166666666664</v>
      </c>
      <c r="X17" s="36">
        <f t="shared" si="16"/>
        <v>55.166666666666664</v>
      </c>
      <c r="Y17" s="36">
        <f t="shared" si="16"/>
        <v>3.3360833333333333</v>
      </c>
      <c r="Z17" s="36">
        <f t="shared" si="16"/>
        <v>4.0352500000000004</v>
      </c>
      <c r="AA17" s="36">
        <f t="shared" si="16"/>
        <v>0.69916666666666671</v>
      </c>
    </row>
    <row r="18" spans="1:27" x14ac:dyDescent="0.25">
      <c r="A18" s="32">
        <v>37622</v>
      </c>
      <c r="B18" s="35">
        <f>[1]Peak_Forward!B23</f>
        <v>45.25</v>
      </c>
      <c r="C18" s="35">
        <f>[1]Peak_Forward!F23</f>
        <v>36.5</v>
      </c>
      <c r="D18" s="35">
        <f>[1]Peak_Forward!G23</f>
        <v>42</v>
      </c>
      <c r="E18" s="35">
        <f>[1]Peak_Forward!J23</f>
        <v>40.75</v>
      </c>
      <c r="F18" s="35">
        <f>[1]Peak_Forward!K23</f>
        <v>46.5</v>
      </c>
      <c r="G18" s="35">
        <f>[1]Peak_Forward!L23</f>
        <v>56.5</v>
      </c>
      <c r="H18" s="35">
        <f>VLOOKUP($A18,[1]Fuel_Px!$I$7:$N$70,2,0)</f>
        <v>3.581</v>
      </c>
      <c r="I18" s="35">
        <f>VLOOKUP($A18,[1]Fuel_Px!$I$7:$N$70,6,0)</f>
        <v>5.181</v>
      </c>
      <c r="J18" s="35">
        <f t="shared" si="1"/>
        <v>1.6</v>
      </c>
      <c r="R18" s="34">
        <v>37865</v>
      </c>
      <c r="S18" s="33">
        <f>B26</f>
        <v>35.25</v>
      </c>
      <c r="T18" s="33">
        <f t="shared" ref="T18:AA18" si="17">C26</f>
        <v>32.25</v>
      </c>
      <c r="U18" s="33">
        <f t="shared" si="17"/>
        <v>35.75</v>
      </c>
      <c r="V18" s="33">
        <f t="shared" si="17"/>
        <v>34.25</v>
      </c>
      <c r="W18" s="33">
        <f t="shared" si="17"/>
        <v>41.25</v>
      </c>
      <c r="X18" s="33">
        <f t="shared" si="17"/>
        <v>48.5</v>
      </c>
      <c r="Y18" s="33">
        <f t="shared" si="17"/>
        <v>3.2730000000000001</v>
      </c>
      <c r="Z18" s="33">
        <f t="shared" si="17"/>
        <v>3.653</v>
      </c>
      <c r="AA18" s="33">
        <f t="shared" si="17"/>
        <v>0.37999999999999989</v>
      </c>
    </row>
    <row r="19" spans="1:27" x14ac:dyDescent="0.25">
      <c r="A19" s="32">
        <v>37653</v>
      </c>
      <c r="B19" s="35">
        <f>[1]Peak_Forward!B24</f>
        <v>45.25</v>
      </c>
      <c r="C19" s="35">
        <f>[1]Peak_Forward!F24</f>
        <v>36.5</v>
      </c>
      <c r="D19" s="35">
        <f>[1]Peak_Forward!G24</f>
        <v>42</v>
      </c>
      <c r="E19" s="35">
        <f>[1]Peak_Forward!J24</f>
        <v>40.75</v>
      </c>
      <c r="F19" s="35">
        <f>[1]Peak_Forward!K24</f>
        <v>46.5</v>
      </c>
      <c r="G19" s="35">
        <f>[1]Peak_Forward!L24</f>
        <v>56.5</v>
      </c>
      <c r="H19" s="35">
        <f>VLOOKUP($A19,[1]Fuel_Px!$I$7:$N$70,2,0)</f>
        <v>3.4660000000000002</v>
      </c>
      <c r="I19" s="35">
        <f>VLOOKUP($A19,[1]Fuel_Px!$I$7:$N$70,6,0)</f>
        <v>5.0659999999999998</v>
      </c>
      <c r="J19" s="35">
        <f t="shared" si="1"/>
        <v>1.5999999999999996</v>
      </c>
      <c r="R19" s="34" t="s">
        <v>142</v>
      </c>
      <c r="S19" s="33">
        <f>AVERAGE(B27:B29)</f>
        <v>34.416666666666664</v>
      </c>
      <c r="T19" s="33">
        <f t="shared" ref="T19:AA19" si="18">AVERAGE(C27:C29)</f>
        <v>32</v>
      </c>
      <c r="U19" s="33">
        <f t="shared" si="18"/>
        <v>35.5</v>
      </c>
      <c r="V19" s="33">
        <f t="shared" si="18"/>
        <v>34.75</v>
      </c>
      <c r="W19" s="33">
        <f t="shared" si="18"/>
        <v>41.5</v>
      </c>
      <c r="X19" s="33">
        <f t="shared" si="18"/>
        <v>45.5</v>
      </c>
      <c r="Y19" s="33">
        <f t="shared" si="18"/>
        <v>3.438333333333333</v>
      </c>
      <c r="Z19" s="33">
        <f t="shared" si="18"/>
        <v>4.1516666666666664</v>
      </c>
      <c r="AA19" s="33">
        <f t="shared" si="18"/>
        <v>0.71333333333333337</v>
      </c>
    </row>
    <row r="20" spans="1:27" x14ac:dyDescent="0.25">
      <c r="A20" s="32">
        <v>37681</v>
      </c>
      <c r="B20" s="35">
        <f>[1]Peak_Forward!B25</f>
        <v>36</v>
      </c>
      <c r="C20" s="35">
        <f>[1]Peak_Forward!F25</f>
        <v>33.25</v>
      </c>
      <c r="D20" s="35">
        <f>[1]Peak_Forward!G25</f>
        <v>37.75</v>
      </c>
      <c r="E20" s="35">
        <f>[1]Peak_Forward!J25</f>
        <v>34.449998474121102</v>
      </c>
      <c r="F20" s="35">
        <f>[1]Peak_Forward!K25</f>
        <v>42</v>
      </c>
      <c r="G20" s="35">
        <f>[1]Peak_Forward!L25</f>
        <v>46.5</v>
      </c>
      <c r="H20" s="35">
        <f>VLOOKUP($A20,[1]Fuel_Px!$I$7:$N$70,2,0)</f>
        <v>3.347</v>
      </c>
      <c r="I20" s="35">
        <f>VLOOKUP($A20,[1]Fuel_Px!$I$7:$N$70,6,0)</f>
        <v>4.0170000000000003</v>
      </c>
      <c r="J20" s="35">
        <f t="shared" si="1"/>
        <v>0.67000000000000037</v>
      </c>
      <c r="R20" s="34" t="s">
        <v>139</v>
      </c>
      <c r="S20" s="33">
        <f>AVERAGE(B30:B31)</f>
        <v>44.75</v>
      </c>
      <c r="T20" s="33">
        <f t="shared" ref="T20:AA20" si="19">AVERAGE(C30:C31)</f>
        <v>36.5</v>
      </c>
      <c r="U20" s="33">
        <f t="shared" si="19"/>
        <v>41</v>
      </c>
      <c r="V20" s="33">
        <f t="shared" si="19"/>
        <v>41.75</v>
      </c>
      <c r="W20" s="33">
        <f t="shared" si="19"/>
        <v>46.5</v>
      </c>
      <c r="X20" s="33">
        <f t="shared" si="19"/>
        <v>56.5</v>
      </c>
      <c r="Y20" s="33">
        <f t="shared" si="19"/>
        <v>3.5979999999999999</v>
      </c>
      <c r="Z20" s="33">
        <f t="shared" si="19"/>
        <v>5.1980000000000004</v>
      </c>
      <c r="AA20" s="33">
        <f t="shared" si="19"/>
        <v>1.6</v>
      </c>
    </row>
    <row r="21" spans="1:27" x14ac:dyDescent="0.25">
      <c r="A21" s="32">
        <v>37712</v>
      </c>
      <c r="B21" s="35">
        <f>[1]Peak_Forward!B26</f>
        <v>36</v>
      </c>
      <c r="C21" s="35">
        <f>[1]Peak_Forward!F26</f>
        <v>32.25</v>
      </c>
      <c r="D21" s="35">
        <f>[1]Peak_Forward!G26</f>
        <v>36.75</v>
      </c>
      <c r="E21" s="35">
        <f>[1]Peak_Forward!J26</f>
        <v>34.449998474121102</v>
      </c>
      <c r="F21" s="35">
        <f>[1]Peak_Forward!K26</f>
        <v>41</v>
      </c>
      <c r="G21" s="35">
        <f>[1]Peak_Forward!L26</f>
        <v>46.5</v>
      </c>
      <c r="H21" s="35">
        <f>VLOOKUP($A21,[1]Fuel_Px!$I$7:$N$70,2,0)</f>
        <v>3.1669999999999998</v>
      </c>
      <c r="I21" s="35">
        <f>VLOOKUP($A21,[1]Fuel_Px!$I$7:$N$70,6,0)</f>
        <v>3.5670000000000002</v>
      </c>
      <c r="J21" s="35">
        <f t="shared" si="1"/>
        <v>0.40000000000000036</v>
      </c>
      <c r="R21" s="34" t="s">
        <v>140</v>
      </c>
      <c r="S21" s="33">
        <f>AVERAGE(B32:B33)</f>
        <v>35.5</v>
      </c>
      <c r="T21" s="33">
        <f t="shared" ref="T21:AA21" si="20">AVERAGE(C32:C33)</f>
        <v>32.25</v>
      </c>
      <c r="U21" s="33">
        <f t="shared" si="20"/>
        <v>35.75</v>
      </c>
      <c r="V21" s="33">
        <f t="shared" si="20"/>
        <v>34.449998474121102</v>
      </c>
      <c r="W21" s="33">
        <f t="shared" si="20"/>
        <v>41.5</v>
      </c>
      <c r="X21" s="33">
        <f t="shared" si="20"/>
        <v>45.5</v>
      </c>
      <c r="Y21" s="33">
        <f t="shared" si="20"/>
        <v>3.3099999999999996</v>
      </c>
      <c r="Z21" s="33">
        <f t="shared" si="20"/>
        <v>3.8650000000000002</v>
      </c>
      <c r="AA21" s="33">
        <f t="shared" si="20"/>
        <v>0.55500000000000016</v>
      </c>
    </row>
    <row r="22" spans="1:27" x14ac:dyDescent="0.25">
      <c r="A22" s="32">
        <v>37742</v>
      </c>
      <c r="B22" s="35">
        <f>[1]Peak_Forward!B27</f>
        <v>36.75</v>
      </c>
      <c r="C22" s="35">
        <f>[1]Peak_Forward!F27</f>
        <v>33.75</v>
      </c>
      <c r="D22" s="35">
        <f>[1]Peak_Forward!G27</f>
        <v>39.25</v>
      </c>
      <c r="E22" s="35">
        <f>[1]Peak_Forward!J27</f>
        <v>35.35</v>
      </c>
      <c r="F22" s="35">
        <f>[1]Peak_Forward!K27</f>
        <v>42</v>
      </c>
      <c r="G22" s="35">
        <f>[1]Peak_Forward!L27</f>
        <v>47.5</v>
      </c>
      <c r="H22" s="35">
        <f>VLOOKUP($A22,[1]Fuel_Px!$I$7:$N$70,2,0)</f>
        <v>3.1720000000000002</v>
      </c>
      <c r="I22" s="35">
        <f>VLOOKUP($A22,[1]Fuel_Px!$I$7:$N$70,6,0)</f>
        <v>3.5219999999999998</v>
      </c>
      <c r="J22" s="35">
        <f t="shared" si="1"/>
        <v>0.34999999999999964</v>
      </c>
      <c r="R22" s="34">
        <v>38108</v>
      </c>
      <c r="S22" s="33">
        <f>B34</f>
        <v>36.25</v>
      </c>
      <c r="T22" s="33">
        <f t="shared" ref="T22:AA22" si="21">C34</f>
        <v>34.5</v>
      </c>
      <c r="U22" s="33">
        <f t="shared" si="21"/>
        <v>39</v>
      </c>
      <c r="V22" s="33">
        <f t="shared" si="21"/>
        <v>35.85</v>
      </c>
      <c r="W22" s="33">
        <f t="shared" si="21"/>
        <v>42</v>
      </c>
      <c r="X22" s="33">
        <f t="shared" si="21"/>
        <v>47.5</v>
      </c>
      <c r="Y22" s="33">
        <f t="shared" si="21"/>
        <v>3.2069999999999999</v>
      </c>
      <c r="Z22" s="33">
        <f t="shared" si="21"/>
        <v>3.5569999999999999</v>
      </c>
      <c r="AA22" s="33">
        <f t="shared" si="21"/>
        <v>0.35000000000000009</v>
      </c>
    </row>
    <row r="23" spans="1:27" x14ac:dyDescent="0.25">
      <c r="A23" s="32">
        <v>37773</v>
      </c>
      <c r="B23" s="35">
        <f>[1]Peak_Forward!B28</f>
        <v>43.5</v>
      </c>
      <c r="C23" s="35">
        <f>[1]Peak_Forward!F28</f>
        <v>44.25</v>
      </c>
      <c r="D23" s="35">
        <f>[1]Peak_Forward!G28</f>
        <v>53.75</v>
      </c>
      <c r="E23" s="35">
        <f>[1]Peak_Forward!J28</f>
        <v>42.75</v>
      </c>
      <c r="F23" s="35">
        <f>[1]Peak_Forward!K28</f>
        <v>52</v>
      </c>
      <c r="G23" s="35">
        <f>[1]Peak_Forward!L28</f>
        <v>56.5</v>
      </c>
      <c r="H23" s="35">
        <f>VLOOKUP($A23,[1]Fuel_Px!$I$7:$N$70,2,0)</f>
        <v>3.2</v>
      </c>
      <c r="I23" s="35">
        <f>VLOOKUP($A23,[1]Fuel_Px!$I$7:$N$70,6,0)</f>
        <v>3.59</v>
      </c>
      <c r="J23" s="35">
        <f t="shared" si="1"/>
        <v>0.38999999999999968</v>
      </c>
      <c r="R23" s="34">
        <v>38140</v>
      </c>
      <c r="S23" s="33">
        <f>B35</f>
        <v>43</v>
      </c>
      <c r="T23" s="33">
        <f t="shared" ref="T23:AA23" si="22">C35</f>
        <v>44.25</v>
      </c>
      <c r="U23" s="33">
        <f t="shared" si="22"/>
        <v>53.75</v>
      </c>
      <c r="V23" s="33">
        <f t="shared" si="22"/>
        <v>42.25</v>
      </c>
      <c r="W23" s="33">
        <f t="shared" si="22"/>
        <v>52</v>
      </c>
      <c r="X23" s="33">
        <f t="shared" si="22"/>
        <v>55.5</v>
      </c>
      <c r="Y23" s="33">
        <f t="shared" si="22"/>
        <v>3.2389999999999999</v>
      </c>
      <c r="Z23" s="33">
        <f t="shared" si="22"/>
        <v>3.629</v>
      </c>
      <c r="AA23" s="33">
        <f t="shared" si="22"/>
        <v>0.39000000000000012</v>
      </c>
    </row>
    <row r="24" spans="1:27" x14ac:dyDescent="0.25">
      <c r="A24" s="32">
        <v>37803</v>
      </c>
      <c r="B24" s="35">
        <f>[1]Peak_Forward!B29</f>
        <v>52.5</v>
      </c>
      <c r="C24" s="35">
        <f>[1]Peak_Forward!F29</f>
        <v>55.5</v>
      </c>
      <c r="D24" s="35">
        <f>[1]Peak_Forward!G29</f>
        <v>70</v>
      </c>
      <c r="E24" s="35">
        <f>[1]Peak_Forward!J29</f>
        <v>56.5</v>
      </c>
      <c r="F24" s="35">
        <f>[1]Peak_Forward!K29</f>
        <v>73</v>
      </c>
      <c r="G24" s="35">
        <f>[1]Peak_Forward!L29</f>
        <v>83.5</v>
      </c>
      <c r="H24" s="35">
        <f>VLOOKUP($A24,[1]Fuel_Px!$I$7:$N$70,2,0)</f>
        <v>3.242</v>
      </c>
      <c r="I24" s="35">
        <f>VLOOKUP($A24,[1]Fuel_Px!$I$7:$N$70,6,0)</f>
        <v>3.6720000000000002</v>
      </c>
      <c r="J24" s="35">
        <f t="shared" si="1"/>
        <v>0.43000000000000016</v>
      </c>
      <c r="R24" s="34" t="s">
        <v>141</v>
      </c>
      <c r="S24" s="33">
        <f>AVERAGE(B36:B37)</f>
        <v>52</v>
      </c>
      <c r="T24" s="33">
        <f t="shared" ref="T24:AA24" si="23">AVERAGE(C36:C37)</f>
        <v>54.75</v>
      </c>
      <c r="U24" s="33">
        <f t="shared" si="23"/>
        <v>72.75</v>
      </c>
      <c r="V24" s="33">
        <f t="shared" si="23"/>
        <v>56.75</v>
      </c>
      <c r="W24" s="33">
        <f t="shared" si="23"/>
        <v>72</v>
      </c>
      <c r="X24" s="33">
        <f t="shared" si="23"/>
        <v>83.5</v>
      </c>
      <c r="Y24" s="33">
        <f t="shared" si="23"/>
        <v>3.306</v>
      </c>
      <c r="Z24" s="33">
        <f t="shared" si="23"/>
        <v>3.7359999999999998</v>
      </c>
      <c r="AA24" s="33">
        <f t="shared" si="23"/>
        <v>0.42999999999999994</v>
      </c>
    </row>
    <row r="25" spans="1:27" x14ac:dyDescent="0.25">
      <c r="A25" s="32">
        <v>37834</v>
      </c>
      <c r="B25" s="35">
        <f>[1]Peak_Forward!B30</f>
        <v>52.5</v>
      </c>
      <c r="C25" s="35">
        <f>[1]Peak_Forward!F30</f>
        <v>55.5</v>
      </c>
      <c r="D25" s="35">
        <f>[1]Peak_Forward!G30</f>
        <v>68</v>
      </c>
      <c r="E25" s="35">
        <f>[1]Peak_Forward!J30</f>
        <v>56.5</v>
      </c>
      <c r="F25" s="35">
        <f>[1]Peak_Forward!K30</f>
        <v>73</v>
      </c>
      <c r="G25" s="35">
        <f>[1]Peak_Forward!L30</f>
        <v>83.5</v>
      </c>
      <c r="H25" s="35">
        <f>VLOOKUP($A25,[1]Fuel_Px!$I$7:$N$70,2,0)</f>
        <v>3.27</v>
      </c>
      <c r="I25" s="35">
        <f>VLOOKUP($A25,[1]Fuel_Px!$I$7:$N$70,6,0)</f>
        <v>3.7</v>
      </c>
      <c r="J25" s="35">
        <f t="shared" si="1"/>
        <v>0.43000000000000016</v>
      </c>
      <c r="R25" s="37" t="s">
        <v>150</v>
      </c>
      <c r="S25" s="36">
        <f>AVERAGE(B30:B41)</f>
        <v>40.020833333333336</v>
      </c>
      <c r="T25" s="36">
        <f t="shared" ref="T25:AA25" si="24">AVERAGE(C30:C41)</f>
        <v>37.6875</v>
      </c>
      <c r="U25" s="36">
        <f t="shared" si="24"/>
        <v>44.520833333333336</v>
      </c>
      <c r="V25" s="36">
        <f t="shared" si="24"/>
        <v>40.333333079020186</v>
      </c>
      <c r="W25" s="36">
        <f t="shared" si="24"/>
        <v>48.333333333333336</v>
      </c>
      <c r="X25" s="36">
        <f t="shared" si="24"/>
        <v>55.083333333333336</v>
      </c>
      <c r="Y25" s="36">
        <f t="shared" si="24"/>
        <v>3.3895833333333338</v>
      </c>
      <c r="Z25" s="36">
        <f t="shared" si="24"/>
        <v>4.0933333333333346</v>
      </c>
      <c r="AA25" s="36">
        <f t="shared" si="24"/>
        <v>0.70374999999999999</v>
      </c>
    </row>
    <row r="26" spans="1:27" x14ac:dyDescent="0.25">
      <c r="A26" s="32">
        <v>37865</v>
      </c>
      <c r="B26" s="35">
        <f>[1]Peak_Forward!B31</f>
        <v>35.25</v>
      </c>
      <c r="C26" s="35">
        <f>[1]Peak_Forward!F31</f>
        <v>32.25</v>
      </c>
      <c r="D26" s="35">
        <f>[1]Peak_Forward!G31</f>
        <v>35.75</v>
      </c>
      <c r="E26" s="35">
        <f>[1]Peak_Forward!J31</f>
        <v>34.25</v>
      </c>
      <c r="F26" s="35">
        <f>[1]Peak_Forward!K31</f>
        <v>41.25</v>
      </c>
      <c r="G26" s="35">
        <f>[1]Peak_Forward!L31</f>
        <v>48.5</v>
      </c>
      <c r="H26" s="35">
        <f>VLOOKUP($A26,[1]Fuel_Px!$I$7:$N$70,2,0)</f>
        <v>3.2730000000000001</v>
      </c>
      <c r="I26" s="35">
        <f>VLOOKUP($A26,[1]Fuel_Px!$I$7:$N$70,6,0)</f>
        <v>3.653</v>
      </c>
      <c r="J26" s="35">
        <f t="shared" si="1"/>
        <v>0.37999999999999989</v>
      </c>
      <c r="R26" s="34">
        <v>38231</v>
      </c>
      <c r="S26" s="33">
        <f>B38</f>
        <v>34.75</v>
      </c>
      <c r="T26" s="33">
        <f t="shared" ref="T26:AA26" si="25">C38</f>
        <v>32</v>
      </c>
      <c r="U26" s="33">
        <f t="shared" si="25"/>
        <v>37.5</v>
      </c>
      <c r="V26" s="33">
        <f t="shared" si="25"/>
        <v>34.25</v>
      </c>
      <c r="W26" s="33">
        <f t="shared" si="25"/>
        <v>41.5</v>
      </c>
      <c r="X26" s="33">
        <f t="shared" si="25"/>
        <v>50.5</v>
      </c>
      <c r="Y26" s="33">
        <f t="shared" si="25"/>
        <v>3.3359999999999999</v>
      </c>
      <c r="Z26" s="33">
        <f t="shared" si="25"/>
        <v>3.7160000000000002</v>
      </c>
      <c r="AA26" s="33">
        <f t="shared" si="25"/>
        <v>0.38000000000000034</v>
      </c>
    </row>
    <row r="27" spans="1:27" x14ac:dyDescent="0.25">
      <c r="A27" s="32">
        <v>37895</v>
      </c>
      <c r="B27" s="35">
        <f>[1]Peak_Forward!B32</f>
        <v>34</v>
      </c>
      <c r="C27" s="35">
        <f>[1]Peak_Forward!F32</f>
        <v>32</v>
      </c>
      <c r="D27" s="35">
        <f>[1]Peak_Forward!G32</f>
        <v>35.5</v>
      </c>
      <c r="E27" s="35">
        <f>[1]Peak_Forward!J32</f>
        <v>34.75</v>
      </c>
      <c r="F27" s="35">
        <f>[1]Peak_Forward!K32</f>
        <v>41.5</v>
      </c>
      <c r="G27" s="35">
        <f>[1]Peak_Forward!L32</f>
        <v>45.5</v>
      </c>
      <c r="H27" s="35">
        <f>VLOOKUP($A27,[1]Fuel_Px!$I$7:$N$70,2,0)</f>
        <v>3.28</v>
      </c>
      <c r="I27" s="35">
        <f>VLOOKUP($A27,[1]Fuel_Px!$I$7:$N$70,6,0)</f>
        <v>3.7</v>
      </c>
      <c r="J27" s="35">
        <f t="shared" si="1"/>
        <v>0.42000000000000037</v>
      </c>
      <c r="R27" s="34" t="s">
        <v>138</v>
      </c>
      <c r="S27" s="33">
        <f>AVERAGE(B39:B41)</f>
        <v>33.916666666666664</v>
      </c>
      <c r="T27" s="33">
        <f t="shared" ref="T27:AA27" si="26">AVERAGE(C39:C41)</f>
        <v>31.5</v>
      </c>
      <c r="U27" s="33">
        <f t="shared" si="26"/>
        <v>35</v>
      </c>
      <c r="V27" s="33">
        <f t="shared" si="26"/>
        <v>35.25</v>
      </c>
      <c r="W27" s="33">
        <f t="shared" si="26"/>
        <v>41.5</v>
      </c>
      <c r="X27" s="33">
        <f t="shared" si="26"/>
        <v>45.5</v>
      </c>
      <c r="Y27" s="33">
        <f t="shared" si="26"/>
        <v>3.4883333333333333</v>
      </c>
      <c r="Z27" s="33">
        <f t="shared" si="26"/>
        <v>4.206666666666667</v>
      </c>
      <c r="AA27" s="33">
        <f t="shared" si="26"/>
        <v>0.71833333333333338</v>
      </c>
    </row>
    <row r="28" spans="1:27" x14ac:dyDescent="0.25">
      <c r="A28" s="32">
        <v>37926</v>
      </c>
      <c r="B28" s="35">
        <f>[1]Peak_Forward!B33</f>
        <v>34</v>
      </c>
      <c r="C28" s="35">
        <f>[1]Peak_Forward!F33</f>
        <v>32</v>
      </c>
      <c r="D28" s="35">
        <f>[1]Peak_Forward!G33</f>
        <v>35.5</v>
      </c>
      <c r="E28" s="35">
        <f>[1]Peak_Forward!J33</f>
        <v>34.75</v>
      </c>
      <c r="F28" s="35">
        <f>[1]Peak_Forward!K33</f>
        <v>41.5</v>
      </c>
      <c r="G28" s="35">
        <f>[1]Peak_Forward!L33</f>
        <v>45.5</v>
      </c>
      <c r="H28" s="35">
        <f>VLOOKUP($A28,[1]Fuel_Px!$I$7:$N$70,2,0)</f>
        <v>3.4350000000000001</v>
      </c>
      <c r="I28" s="35">
        <f>VLOOKUP($A28,[1]Fuel_Px!$I$7:$N$70,6,0)</f>
        <v>4.1550000000000002</v>
      </c>
      <c r="J28" s="35">
        <f t="shared" si="1"/>
        <v>0.7200000000000002</v>
      </c>
      <c r="R28" s="34" t="s">
        <v>143</v>
      </c>
    </row>
    <row r="29" spans="1:27" x14ac:dyDescent="0.25">
      <c r="A29" s="32">
        <v>37956</v>
      </c>
      <c r="B29" s="35">
        <f>[1]Peak_Forward!B34</f>
        <v>35.25</v>
      </c>
      <c r="C29" s="35">
        <f>[1]Peak_Forward!F34</f>
        <v>32</v>
      </c>
      <c r="D29" s="35">
        <f>[1]Peak_Forward!G34</f>
        <v>35.5</v>
      </c>
      <c r="E29" s="35">
        <f>[1]Peak_Forward!J34</f>
        <v>34.75</v>
      </c>
      <c r="F29" s="35">
        <f>[1]Peak_Forward!K34</f>
        <v>41.5</v>
      </c>
      <c r="G29" s="35">
        <f>[1]Peak_Forward!L34</f>
        <v>45.5</v>
      </c>
      <c r="H29" s="35">
        <f>VLOOKUP($A29,[1]Fuel_Px!$I$7:$N$70,2,0)</f>
        <v>3.6</v>
      </c>
      <c r="I29" s="35">
        <f>VLOOKUP($A29,[1]Fuel_Px!$I$7:$N$70,6,0)</f>
        <v>4.5999999999999996</v>
      </c>
      <c r="J29" s="35">
        <f t="shared" si="1"/>
        <v>0.99999999999999956</v>
      </c>
      <c r="R29" s="34" t="s">
        <v>144</v>
      </c>
    </row>
    <row r="30" spans="1:27" x14ac:dyDescent="0.25">
      <c r="A30" s="32">
        <v>37987</v>
      </c>
      <c r="B30" s="35">
        <f>[1]Peak_Forward!B35</f>
        <v>44.75</v>
      </c>
      <c r="C30" s="35">
        <f>[1]Peak_Forward!F35</f>
        <v>36.5</v>
      </c>
      <c r="D30" s="35">
        <f>[1]Peak_Forward!G35</f>
        <v>41</v>
      </c>
      <c r="E30" s="35">
        <f>[1]Peak_Forward!J35</f>
        <v>41.75</v>
      </c>
      <c r="F30" s="35">
        <f>[1]Peak_Forward!K35</f>
        <v>46.5</v>
      </c>
      <c r="G30" s="35">
        <f>[1]Peak_Forward!L35</f>
        <v>56.5</v>
      </c>
      <c r="H30" s="35">
        <f>VLOOKUP($A30,[1]Fuel_Px!$I$7:$N$70,2,0)</f>
        <v>3.6549999999999998</v>
      </c>
      <c r="I30" s="35">
        <f>VLOOKUP($A30,[1]Fuel_Px!$I$7:$N$70,6,0)</f>
        <v>5.2549999999999999</v>
      </c>
      <c r="J30" s="35">
        <f t="shared" si="1"/>
        <v>1.6</v>
      </c>
      <c r="R30" s="34">
        <v>38473</v>
      </c>
    </row>
    <row r="31" spans="1:27" x14ac:dyDescent="0.25">
      <c r="A31" s="32">
        <v>38018</v>
      </c>
      <c r="B31" s="35">
        <f>[1]Peak_Forward!B36</f>
        <v>44.75</v>
      </c>
      <c r="C31" s="35">
        <f>[1]Peak_Forward!F36</f>
        <v>36.5</v>
      </c>
      <c r="D31" s="35">
        <f>[1]Peak_Forward!G36</f>
        <v>41</v>
      </c>
      <c r="E31" s="35">
        <f>[1]Peak_Forward!J36</f>
        <v>41.75</v>
      </c>
      <c r="F31" s="35">
        <f>[1]Peak_Forward!K36</f>
        <v>46.5</v>
      </c>
      <c r="G31" s="35">
        <f>[1]Peak_Forward!L36</f>
        <v>56.5</v>
      </c>
      <c r="H31" s="35">
        <f>VLOOKUP($A31,[1]Fuel_Px!$I$7:$N$70,2,0)</f>
        <v>3.5409999999999999</v>
      </c>
      <c r="I31" s="35">
        <f>VLOOKUP($A31,[1]Fuel_Px!$I$7:$N$70,6,0)</f>
        <v>5.141</v>
      </c>
      <c r="J31" s="35">
        <f t="shared" si="1"/>
        <v>1.6</v>
      </c>
      <c r="R31" s="34">
        <v>38505</v>
      </c>
    </row>
    <row r="32" spans="1:27" x14ac:dyDescent="0.25">
      <c r="A32" s="32">
        <v>38047</v>
      </c>
      <c r="B32" s="35">
        <f>[1]Peak_Forward!B37</f>
        <v>35.5</v>
      </c>
      <c r="C32" s="35">
        <f>[1]Peak_Forward!F37</f>
        <v>32.5</v>
      </c>
      <c r="D32" s="35">
        <f>[1]Peak_Forward!G37</f>
        <v>36</v>
      </c>
      <c r="E32" s="35">
        <f>[1]Peak_Forward!J37</f>
        <v>34.449998474121102</v>
      </c>
      <c r="F32" s="35">
        <f>[1]Peak_Forward!K37</f>
        <v>42</v>
      </c>
      <c r="G32" s="35">
        <f>[1]Peak_Forward!L37</f>
        <v>45.5</v>
      </c>
      <c r="H32" s="35">
        <f>VLOOKUP($A32,[1]Fuel_Px!$I$7:$N$70,2,0)</f>
        <v>3.4089999999999998</v>
      </c>
      <c r="I32" s="35">
        <f>VLOOKUP($A32,[1]Fuel_Px!$I$7:$N$70,6,0)</f>
        <v>4.1189999999999998</v>
      </c>
      <c r="J32" s="35">
        <f t="shared" si="1"/>
        <v>0.71</v>
      </c>
      <c r="R32" s="34" t="s">
        <v>145</v>
      </c>
    </row>
    <row r="33" spans="1:27" x14ac:dyDescent="0.25">
      <c r="A33" s="32">
        <v>38078</v>
      </c>
      <c r="B33" s="35">
        <f>[1]Peak_Forward!B38</f>
        <v>35.5</v>
      </c>
      <c r="C33" s="35">
        <f>[1]Peak_Forward!F38</f>
        <v>32</v>
      </c>
      <c r="D33" s="35">
        <f>[1]Peak_Forward!G38</f>
        <v>35.5</v>
      </c>
      <c r="E33" s="35">
        <f>[1]Peak_Forward!J38</f>
        <v>34.449998474121102</v>
      </c>
      <c r="F33" s="35">
        <f>[1]Peak_Forward!K38</f>
        <v>41</v>
      </c>
      <c r="G33" s="35">
        <f>[1]Peak_Forward!L38</f>
        <v>45.5</v>
      </c>
      <c r="H33" s="35">
        <f>VLOOKUP($A33,[1]Fuel_Px!$I$7:$N$70,2,0)</f>
        <v>3.2109999999999999</v>
      </c>
      <c r="I33" s="35">
        <f>VLOOKUP($A33,[1]Fuel_Px!$I$7:$N$70,6,0)</f>
        <v>3.6110000000000002</v>
      </c>
      <c r="J33" s="35">
        <f t="shared" si="1"/>
        <v>0.40000000000000036</v>
      </c>
    </row>
    <row r="34" spans="1:27" x14ac:dyDescent="0.25">
      <c r="A34" s="32">
        <v>38108</v>
      </c>
      <c r="B34" s="35">
        <f>[1]Peak_Forward!B39</f>
        <v>36.25</v>
      </c>
      <c r="C34" s="35">
        <f>[1]Peak_Forward!F39</f>
        <v>34.5</v>
      </c>
      <c r="D34" s="35">
        <f>[1]Peak_Forward!G39</f>
        <v>39</v>
      </c>
      <c r="E34" s="35">
        <f>[1]Peak_Forward!J39</f>
        <v>35.85</v>
      </c>
      <c r="F34" s="35">
        <f>[1]Peak_Forward!K39</f>
        <v>42</v>
      </c>
      <c r="G34" s="35">
        <f>[1]Peak_Forward!L39</f>
        <v>47.5</v>
      </c>
      <c r="H34" s="35">
        <f>VLOOKUP($A34,[1]Fuel_Px!$I$7:$N$70,2,0)</f>
        <v>3.2069999999999999</v>
      </c>
      <c r="I34" s="35">
        <f>VLOOKUP($A34,[1]Fuel_Px!$I$7:$N$70,6,0)</f>
        <v>3.5569999999999999</v>
      </c>
      <c r="J34" s="35">
        <f t="shared" si="1"/>
        <v>0.35000000000000009</v>
      </c>
      <c r="R34" t="s">
        <v>152</v>
      </c>
      <c r="S34" s="33">
        <f>AVERAGE(B4:B8)</f>
        <v>42.85</v>
      </c>
      <c r="T34" s="33">
        <f t="shared" ref="T34:AA34" si="27">AVERAGE(C4:C8)</f>
        <v>33.15</v>
      </c>
      <c r="U34" s="33">
        <f t="shared" si="27"/>
        <v>38.049999999999997</v>
      </c>
      <c r="V34" s="33">
        <f t="shared" si="27"/>
        <v>36.65</v>
      </c>
      <c r="W34" s="33">
        <f t="shared" si="27"/>
        <v>43.8</v>
      </c>
      <c r="X34" s="33">
        <f t="shared" si="27"/>
        <v>50</v>
      </c>
      <c r="Y34" s="33">
        <f t="shared" si="27"/>
        <v>3.0394000000000001</v>
      </c>
      <c r="Z34" s="33">
        <f t="shared" si="27"/>
        <v>4.1794000000000002</v>
      </c>
      <c r="AA34" s="33">
        <f t="shared" si="27"/>
        <v>1.1400000000000001</v>
      </c>
    </row>
    <row r="35" spans="1:27" x14ac:dyDescent="0.25">
      <c r="A35" s="32">
        <v>38139</v>
      </c>
      <c r="B35" s="35">
        <f>[1]Peak_Forward!B40</f>
        <v>43</v>
      </c>
      <c r="C35" s="35">
        <f>[1]Peak_Forward!F40</f>
        <v>44.25</v>
      </c>
      <c r="D35" s="35">
        <f>[1]Peak_Forward!G40</f>
        <v>53.75</v>
      </c>
      <c r="E35" s="35">
        <f>[1]Peak_Forward!J40</f>
        <v>42.25</v>
      </c>
      <c r="F35" s="35">
        <f>[1]Peak_Forward!K40</f>
        <v>52</v>
      </c>
      <c r="G35" s="35">
        <f>[1]Peak_Forward!L40</f>
        <v>55.5</v>
      </c>
      <c r="H35" s="35">
        <f>VLOOKUP($A35,[1]Fuel_Px!$I$7:$N$70,2,0)</f>
        <v>3.2389999999999999</v>
      </c>
      <c r="I35" s="35">
        <f>VLOOKUP($A35,[1]Fuel_Px!$I$7:$N$70,6,0)</f>
        <v>3.629</v>
      </c>
      <c r="J35" s="35">
        <f t="shared" si="1"/>
        <v>0.39000000000000012</v>
      </c>
      <c r="R35" t="s">
        <v>153</v>
      </c>
      <c r="S35" s="33">
        <f>AVERAGE(B16:B20)</f>
        <v>39.950000000000003</v>
      </c>
      <c r="T35" s="33">
        <f t="shared" ref="T35:AA35" si="28">AVERAGE(C16:C20)</f>
        <v>33.950000000000003</v>
      </c>
      <c r="U35" s="33">
        <f t="shared" si="28"/>
        <v>38.85</v>
      </c>
      <c r="V35" s="33">
        <f t="shared" si="28"/>
        <v>37.189998779296864</v>
      </c>
      <c r="W35" s="33">
        <f t="shared" si="28"/>
        <v>43.6</v>
      </c>
      <c r="X35" s="33">
        <f t="shared" si="28"/>
        <v>51.1</v>
      </c>
      <c r="Y35" s="33">
        <f t="shared" si="28"/>
        <v>3.4447999999999999</v>
      </c>
      <c r="Z35" s="33">
        <f t="shared" si="28"/>
        <v>4.5107999999999997</v>
      </c>
      <c r="AA35" s="33">
        <f t="shared" si="28"/>
        <v>1.0660000000000001</v>
      </c>
    </row>
    <row r="36" spans="1:27" x14ac:dyDescent="0.25">
      <c r="A36" s="32">
        <v>38169</v>
      </c>
      <c r="B36" s="35">
        <f>[1]Peak_Forward!B41</f>
        <v>52</v>
      </c>
      <c r="C36" s="35">
        <f>[1]Peak_Forward!F41</f>
        <v>54.75</v>
      </c>
      <c r="D36" s="35">
        <f>[1]Peak_Forward!G41</f>
        <v>73.25</v>
      </c>
      <c r="E36" s="35">
        <f>[1]Peak_Forward!J41</f>
        <v>56.75</v>
      </c>
      <c r="F36" s="35">
        <f>[1]Peak_Forward!K41</f>
        <v>72</v>
      </c>
      <c r="G36" s="35">
        <f>[1]Peak_Forward!L41</f>
        <v>83.5</v>
      </c>
      <c r="H36" s="35">
        <f>VLOOKUP($A36,[1]Fuel_Px!$I$7:$N$70,2,0)</f>
        <v>3.2890000000000001</v>
      </c>
      <c r="I36" s="35">
        <f>VLOOKUP($A36,[1]Fuel_Px!$I$7:$N$70,6,0)</f>
        <v>3.7189999999999999</v>
      </c>
      <c r="J36" s="35">
        <f t="shared" si="1"/>
        <v>0.42999999999999972</v>
      </c>
      <c r="R36" t="s">
        <v>154</v>
      </c>
      <c r="S36" s="33">
        <f>AVERAGE(B28:B32)</f>
        <v>38.85</v>
      </c>
      <c r="T36" s="33">
        <f t="shared" ref="T36:AA36" si="29">AVERAGE(C28:C32)</f>
        <v>33.9</v>
      </c>
      <c r="U36" s="33">
        <f t="shared" si="29"/>
        <v>37.799999999999997</v>
      </c>
      <c r="V36" s="33">
        <f t="shared" si="29"/>
        <v>37.48999969482422</v>
      </c>
      <c r="W36" s="33">
        <f t="shared" si="29"/>
        <v>43.6</v>
      </c>
      <c r="X36" s="33">
        <f t="shared" si="29"/>
        <v>49.9</v>
      </c>
      <c r="Y36" s="33">
        <f t="shared" si="29"/>
        <v>3.528</v>
      </c>
      <c r="Z36" s="33">
        <f t="shared" si="29"/>
        <v>4.653999999999999</v>
      </c>
      <c r="AA36" s="33">
        <f t="shared" si="29"/>
        <v>1.1259999999999999</v>
      </c>
    </row>
    <row r="37" spans="1:27" x14ac:dyDescent="0.25">
      <c r="A37" s="32">
        <v>38200</v>
      </c>
      <c r="B37" s="35">
        <f>[1]Peak_Forward!B42</f>
        <v>52</v>
      </c>
      <c r="C37" s="35">
        <f>[1]Peak_Forward!F42</f>
        <v>54.75</v>
      </c>
      <c r="D37" s="35">
        <f>[1]Peak_Forward!G42</f>
        <v>72.25</v>
      </c>
      <c r="E37" s="35">
        <f>[1]Peak_Forward!J42</f>
        <v>56.75</v>
      </c>
      <c r="F37" s="35">
        <f>[1]Peak_Forward!K42</f>
        <v>72</v>
      </c>
      <c r="G37" s="35">
        <f>[1]Peak_Forward!L42</f>
        <v>83.5</v>
      </c>
      <c r="H37" s="35">
        <f>VLOOKUP($A37,[1]Fuel_Px!$I$7:$N$70,2,0)</f>
        <v>3.323</v>
      </c>
      <c r="I37" s="35">
        <f>VLOOKUP($A37,[1]Fuel_Px!$I$7:$N$70,6,0)</f>
        <v>3.7530000000000001</v>
      </c>
      <c r="J37" s="35">
        <f t="shared" si="1"/>
        <v>0.43000000000000016</v>
      </c>
    </row>
    <row r="38" spans="1:27" x14ac:dyDescent="0.25">
      <c r="A38" s="32">
        <v>38231</v>
      </c>
      <c r="B38" s="35">
        <f>[1]Peak_Forward!B43</f>
        <v>34.75</v>
      </c>
      <c r="C38" s="35">
        <f>[1]Peak_Forward!F43</f>
        <v>32</v>
      </c>
      <c r="D38" s="35">
        <f>[1]Peak_Forward!G43</f>
        <v>37.5</v>
      </c>
      <c r="E38" s="35">
        <f>[1]Peak_Forward!J43</f>
        <v>34.25</v>
      </c>
      <c r="F38" s="35">
        <f>[1]Peak_Forward!K43</f>
        <v>41.5</v>
      </c>
      <c r="G38" s="35">
        <f>[1]Peak_Forward!L43</f>
        <v>50.5</v>
      </c>
      <c r="H38" s="35">
        <f>VLOOKUP($A38,[1]Fuel_Px!$I$7:$N$70,2,0)</f>
        <v>3.3359999999999999</v>
      </c>
      <c r="I38" s="35">
        <f>VLOOKUP($A38,[1]Fuel_Px!$I$7:$N$70,6,0)</f>
        <v>3.7160000000000002</v>
      </c>
      <c r="J38" s="35">
        <f t="shared" si="1"/>
        <v>0.38000000000000034</v>
      </c>
    </row>
    <row r="39" spans="1:27" x14ac:dyDescent="0.25">
      <c r="A39" s="32">
        <v>38261</v>
      </c>
      <c r="B39" s="35">
        <f>[1]Peak_Forward!B44</f>
        <v>33.5</v>
      </c>
      <c r="C39" s="35">
        <f>[1]Peak_Forward!F44</f>
        <v>31.5</v>
      </c>
      <c r="D39" s="35">
        <f>[1]Peak_Forward!G44</f>
        <v>35</v>
      </c>
      <c r="E39" s="35">
        <f>[1]Peak_Forward!J44</f>
        <v>35.25</v>
      </c>
      <c r="F39" s="35">
        <f>[1]Peak_Forward!K44</f>
        <v>41.5</v>
      </c>
      <c r="G39" s="35">
        <f>[1]Peak_Forward!L44</f>
        <v>45.5</v>
      </c>
      <c r="H39" s="35">
        <f>VLOOKUP($A39,[1]Fuel_Px!$I$7:$N$70,2,0)</f>
        <v>3.335</v>
      </c>
      <c r="I39" s="35">
        <f>VLOOKUP($A39,[1]Fuel_Px!$I$7:$N$70,6,0)</f>
        <v>3.7549999999999999</v>
      </c>
      <c r="J39" s="35">
        <f t="shared" si="1"/>
        <v>0.41999999999999993</v>
      </c>
    </row>
    <row r="40" spans="1:27" x14ac:dyDescent="0.25">
      <c r="A40" s="32">
        <v>38292</v>
      </c>
      <c r="B40" s="35">
        <f>[1]Peak_Forward!B45</f>
        <v>33.5</v>
      </c>
      <c r="C40" s="35">
        <f>[1]Peak_Forward!F45</f>
        <v>31.5</v>
      </c>
      <c r="D40" s="35">
        <f>[1]Peak_Forward!G45</f>
        <v>35</v>
      </c>
      <c r="E40" s="35">
        <f>[1]Peak_Forward!J45</f>
        <v>35.25</v>
      </c>
      <c r="F40" s="35">
        <f>[1]Peak_Forward!K45</f>
        <v>41.5</v>
      </c>
      <c r="G40" s="35">
        <f>[1]Peak_Forward!L45</f>
        <v>45.5</v>
      </c>
      <c r="H40" s="35">
        <f>VLOOKUP($A40,[1]Fuel_Px!$I$7:$N$70,2,0)</f>
        <v>3.4849999999999999</v>
      </c>
      <c r="I40" s="35">
        <f>VLOOKUP($A40,[1]Fuel_Px!$I$7:$N$70,6,0)</f>
        <v>4.21</v>
      </c>
      <c r="J40" s="35">
        <f t="shared" si="1"/>
        <v>0.72500000000000009</v>
      </c>
    </row>
    <row r="41" spans="1:27" x14ac:dyDescent="0.25">
      <c r="A41" s="32">
        <v>38322</v>
      </c>
      <c r="B41" s="35">
        <f>[1]Peak_Forward!B46</f>
        <v>34.75</v>
      </c>
      <c r="C41" s="35">
        <f>[1]Peak_Forward!F46</f>
        <v>31.5</v>
      </c>
      <c r="D41" s="35">
        <f>[1]Peak_Forward!G46</f>
        <v>35</v>
      </c>
      <c r="E41" s="35">
        <f>[1]Peak_Forward!J46</f>
        <v>35.25</v>
      </c>
      <c r="F41" s="35">
        <f>[1]Peak_Forward!K46</f>
        <v>41.5</v>
      </c>
      <c r="G41" s="35">
        <f>[1]Peak_Forward!L46</f>
        <v>45.5</v>
      </c>
      <c r="H41" s="35">
        <f>VLOOKUP($A41,[1]Fuel_Px!$I$7:$N$70,2,0)</f>
        <v>3.645</v>
      </c>
      <c r="I41" s="35">
        <f>VLOOKUP($A41,[1]Fuel_Px!$I$7:$N$70,6,0)</f>
        <v>4.6550000000000002</v>
      </c>
      <c r="J41" s="35">
        <f t="shared" si="1"/>
        <v>1.0100000000000002</v>
      </c>
    </row>
    <row r="42" spans="1:27" x14ac:dyDescent="0.25">
      <c r="A42" s="32"/>
    </row>
    <row r="43" spans="1:27" x14ac:dyDescent="0.25">
      <c r="A43" s="3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39"/>
  <sheetViews>
    <sheetView zoomScale="80" workbookViewId="0">
      <selection activeCell="H7" sqref="H7"/>
    </sheetView>
  </sheetViews>
  <sheetFormatPr defaultRowHeight="13.2" x14ac:dyDescent="0.25"/>
  <cols>
    <col min="1" max="1" width="16.33203125" customWidth="1"/>
    <col min="2" max="2" width="12.6640625" customWidth="1"/>
    <col min="3" max="5" width="11.109375" customWidth="1"/>
    <col min="6" max="6" width="12.6640625" style="43" customWidth="1"/>
    <col min="7" max="7" width="9" bestFit="1" customWidth="1"/>
    <col min="8" max="18" width="9.33203125" bestFit="1" customWidth="1"/>
    <col min="19" max="19" width="15" bestFit="1" customWidth="1"/>
    <col min="20" max="21" width="9.33203125" bestFit="1" customWidth="1"/>
    <col min="24" max="27" width="9.33203125" bestFit="1" customWidth="1"/>
    <col min="28" max="28" width="10.5546875" bestFit="1" customWidth="1"/>
    <col min="29" max="29" width="10.44140625" bestFit="1" customWidth="1"/>
    <col min="30" max="31" width="10.33203125" bestFit="1" customWidth="1"/>
    <col min="32" max="32" width="10.44140625" bestFit="1" customWidth="1"/>
    <col min="33" max="33" width="9.33203125" bestFit="1" customWidth="1"/>
    <col min="34" max="34" width="9.44140625" bestFit="1" customWidth="1"/>
    <col min="35" max="37" width="9.33203125" bestFit="1" customWidth="1"/>
  </cols>
  <sheetData>
    <row r="1" spans="1:37" ht="27" thickBot="1" x14ac:dyDescent="0.3">
      <c r="A1" s="27"/>
      <c r="B1" s="28" t="s">
        <v>9</v>
      </c>
      <c r="C1" s="29" t="s">
        <v>10</v>
      </c>
      <c r="D1" s="30" t="s">
        <v>24</v>
      </c>
      <c r="F1" s="28" t="s">
        <v>146</v>
      </c>
      <c r="G1" s="28" t="s">
        <v>147</v>
      </c>
      <c r="H1" s="28" t="s">
        <v>155</v>
      </c>
      <c r="I1" s="28" t="s">
        <v>11</v>
      </c>
      <c r="J1" s="28" t="s">
        <v>12</v>
      </c>
      <c r="K1" s="28" t="s">
        <v>162</v>
      </c>
      <c r="M1" s="28" t="s">
        <v>173</v>
      </c>
      <c r="N1" s="28" t="s">
        <v>174</v>
      </c>
      <c r="O1" s="28" t="s">
        <v>172</v>
      </c>
      <c r="P1" s="28" t="s">
        <v>11</v>
      </c>
      <c r="Q1" s="28" t="s">
        <v>12</v>
      </c>
      <c r="R1" s="28" t="s">
        <v>162</v>
      </c>
      <c r="W1" s="27"/>
      <c r="X1" s="28" t="s">
        <v>156</v>
      </c>
      <c r="Y1" s="28" t="s">
        <v>158</v>
      </c>
      <c r="Z1" s="28" t="s">
        <v>159</v>
      </c>
      <c r="AA1" s="28" t="s">
        <v>160</v>
      </c>
      <c r="AB1" s="28" t="s">
        <v>161</v>
      </c>
      <c r="AC1" s="28" t="s">
        <v>157</v>
      </c>
      <c r="AE1" s="27"/>
      <c r="AF1" s="28" t="s">
        <v>156</v>
      </c>
      <c r="AG1" s="28" t="s">
        <v>158</v>
      </c>
      <c r="AH1" s="28" t="s">
        <v>159</v>
      </c>
      <c r="AI1" s="28" t="s">
        <v>160</v>
      </c>
      <c r="AJ1" s="28" t="s">
        <v>161</v>
      </c>
      <c r="AK1" s="28" t="s">
        <v>157</v>
      </c>
    </row>
    <row r="2" spans="1:37" x14ac:dyDescent="0.25">
      <c r="A2" s="5" t="s">
        <v>6</v>
      </c>
      <c r="B2" s="12">
        <f>DATA!B103</f>
        <v>2.3650000000000002</v>
      </c>
      <c r="C2" s="12">
        <f>DATA!C103</f>
        <v>2.375</v>
      </c>
      <c r="D2" s="38">
        <f t="shared" ref="D2:D13" si="0">AVERAGE(B2:C2)-AC2</f>
        <v>7.5000000000000178E-2</v>
      </c>
      <c r="F2" s="9">
        <f>DATA!B72</f>
        <v>30.2</v>
      </c>
      <c r="G2" s="9">
        <f>DATA!C72</f>
        <v>30.35</v>
      </c>
      <c r="H2" s="38">
        <f t="shared" ref="H2:H13" si="1">(AVERAGE(F2:G2)-X2)</f>
        <v>-4.4965797424315994</v>
      </c>
      <c r="I2" s="20">
        <f>(F2/$B2)*1000</f>
        <v>12769.556025369979</v>
      </c>
      <c r="J2" s="20">
        <f>(G2/$C2)*1000</f>
        <v>12778.947368421052</v>
      </c>
      <c r="K2" s="45">
        <f t="shared" ref="K2:K13" si="2">AVERAGE(I2:J2)-AF2</f>
        <v>-2376.763441418907</v>
      </c>
      <c r="M2" s="9">
        <f>DATA!B94</f>
        <v>39</v>
      </c>
      <c r="N2" s="9">
        <f>DATA!C94</f>
        <v>39.299999999999997</v>
      </c>
      <c r="O2" s="38">
        <f>AVERAGE(M2:N2)-AB2</f>
        <v>-1.2842117309570042</v>
      </c>
      <c r="P2" s="20">
        <f>(M2/$B2)*1000</f>
        <v>16490.486257928118</v>
      </c>
      <c r="Q2" s="20">
        <f>(N2/$C2)*1000</f>
        <v>16547.36842105263</v>
      </c>
      <c r="R2" s="45">
        <f>AVERAGE(P2:Q2)-AJ2</f>
        <v>-1099.4655716020025</v>
      </c>
      <c r="W2" s="5" t="s">
        <v>6</v>
      </c>
      <c r="X2" s="9">
        <f>Marks!T2</f>
        <v>34.771579742431598</v>
      </c>
      <c r="Y2" s="9">
        <f>Marks!V2</f>
        <v>35.736843109130902</v>
      </c>
      <c r="Z2" s="9">
        <f>Marks!W2</f>
        <v>41.789474487304702</v>
      </c>
      <c r="AA2" s="9">
        <f>Marks!X2</f>
        <v>47.026317596435497</v>
      </c>
      <c r="AB2" s="9">
        <f>Marks!S2</f>
        <v>40.434211730957003</v>
      </c>
      <c r="AC2" s="10">
        <f>Marks!Y2</f>
        <v>2.2949999999999999</v>
      </c>
      <c r="AE2" s="5" t="s">
        <v>6</v>
      </c>
      <c r="AF2" s="20">
        <f>(X2/$AC2)*1000</f>
        <v>15151.015138314422</v>
      </c>
      <c r="AG2" s="20">
        <f t="shared" ref="AG2:AG13" si="3">(Y2/$AC2)*1000</f>
        <v>15571.60919787839</v>
      </c>
      <c r="AH2" s="20">
        <f t="shared" ref="AH2:AH13" si="4">(Z2/$AC2)*1000</f>
        <v>18208.921345230807</v>
      </c>
      <c r="AI2" s="20">
        <f t="shared" ref="AI2:AI13" si="5">(AA2/$AC2)*1000</f>
        <v>20490.77019452527</v>
      </c>
      <c r="AJ2" s="20">
        <f t="shared" ref="AJ2:AJ13" si="6">(AB2/$AC2)*1000</f>
        <v>17618.392911092375</v>
      </c>
      <c r="AK2" s="10">
        <f>Marks!AG2</f>
        <v>0</v>
      </c>
    </row>
    <row r="3" spans="1:37" x14ac:dyDescent="0.25">
      <c r="A3" s="19" t="s">
        <v>13</v>
      </c>
      <c r="B3" s="16">
        <f>DATA!B102</f>
        <v>2.3450000000000002</v>
      </c>
      <c r="C3" s="16">
        <f>DATA!C102</f>
        <v>2.355</v>
      </c>
      <c r="D3" s="39">
        <f t="shared" si="0"/>
        <v>-2.9999999999999805E-2</v>
      </c>
      <c r="F3" s="15">
        <f>DATA!B69</f>
        <v>28.2</v>
      </c>
      <c r="G3" s="15">
        <f>DATA!C69</f>
        <v>28.5</v>
      </c>
      <c r="H3" s="39">
        <f t="shared" si="1"/>
        <v>-1.2499965667724986</v>
      </c>
      <c r="I3" s="21">
        <f t="shared" ref="I3:I13" si="7">(F3/B3)*1000</f>
        <v>12025.586353944562</v>
      </c>
      <c r="J3" s="21">
        <f t="shared" ref="J3:J13" si="8">(G3/C3)*1000</f>
        <v>12101.910828025477</v>
      </c>
      <c r="K3" s="46">
        <f t="shared" si="2"/>
        <v>-373.22475639838558</v>
      </c>
      <c r="M3" s="15">
        <f>DATA!B91</f>
        <v>0</v>
      </c>
      <c r="N3" s="15">
        <f>DATA!C91</f>
        <v>0</v>
      </c>
      <c r="O3" s="39"/>
      <c r="P3" s="21"/>
      <c r="Q3" s="21"/>
      <c r="R3" s="46"/>
      <c r="W3" s="19" t="s">
        <v>13</v>
      </c>
      <c r="X3" s="15">
        <f>Marks!C3</f>
        <v>29.5999965667725</v>
      </c>
      <c r="Y3" s="15">
        <f>Marks!D3</f>
        <v>34.0999946594238</v>
      </c>
      <c r="Z3" s="15">
        <f>Marks!E3</f>
        <v>35</v>
      </c>
      <c r="AA3" s="15">
        <f>Marks!F3</f>
        <v>41.5</v>
      </c>
      <c r="AB3" s="15">
        <f>Marks!G3</f>
        <v>46.5</v>
      </c>
      <c r="AC3" s="16">
        <f>Marks!H3</f>
        <v>2.38</v>
      </c>
      <c r="AE3" s="19" t="s">
        <v>13</v>
      </c>
      <c r="AF3" s="21">
        <f t="shared" ref="AF3:AF13" si="9">(X3/$AC3)*1000</f>
        <v>12436.973347383404</v>
      </c>
      <c r="AG3" s="21">
        <f t="shared" si="3"/>
        <v>14327.728848497396</v>
      </c>
      <c r="AH3" s="21">
        <f t="shared" si="4"/>
        <v>14705.882352941178</v>
      </c>
      <c r="AI3" s="21">
        <f t="shared" si="5"/>
        <v>17436.97478991597</v>
      </c>
      <c r="AJ3" s="21">
        <f t="shared" si="6"/>
        <v>19537.81512605042</v>
      </c>
      <c r="AK3" s="16">
        <f>Marks!P3</f>
        <v>0</v>
      </c>
    </row>
    <row r="4" spans="1:37" x14ac:dyDescent="0.25">
      <c r="A4" s="7" t="s">
        <v>5</v>
      </c>
      <c r="B4" s="12">
        <f t="shared" ref="B4:C6" si="10">$AC4+$D$13</f>
        <v>2.6955999999999993</v>
      </c>
      <c r="C4" s="12">
        <f t="shared" si="10"/>
        <v>2.6955999999999993</v>
      </c>
      <c r="D4" s="40">
        <f t="shared" si="0"/>
        <v>-1.440000000000019E-2</v>
      </c>
      <c r="F4" s="9">
        <f>DATA!B70</f>
        <v>28.6</v>
      </c>
      <c r="G4" s="9">
        <f>DATA!C70</f>
        <v>28.9</v>
      </c>
      <c r="H4" s="40">
        <f t="shared" si="1"/>
        <v>-1.5333321889241667</v>
      </c>
      <c r="I4" s="20">
        <f t="shared" si="7"/>
        <v>10609.88277192462</v>
      </c>
      <c r="J4" s="20">
        <f t="shared" si="8"/>
        <v>10721.1752485532</v>
      </c>
      <c r="K4" s="47">
        <f t="shared" si="2"/>
        <v>-509.13231408735192</v>
      </c>
      <c r="M4" s="9">
        <f>DATA!B92</f>
        <v>38.75</v>
      </c>
      <c r="N4" s="9">
        <f>DATA!C92</f>
        <v>39.75</v>
      </c>
      <c r="O4" s="40">
        <f t="shared" ref="O4:O11" si="11">AVERAGE(M4:N4)-AB4</f>
        <v>-1.4094200134277344</v>
      </c>
      <c r="P4" s="20">
        <f t="shared" ref="P4:P11" si="12">(M4/$B4)*1000</f>
        <v>14375.278231191576</v>
      </c>
      <c r="Q4" s="20">
        <f t="shared" ref="Q4:Q11" si="13">(N4/$C4)*1000</f>
        <v>14746.253153286842</v>
      </c>
      <c r="R4" s="47">
        <f t="shared" ref="R4:R11" si="14">AVERAGE(P4:Q4)-AJ4</f>
        <v>-442.71032747582467</v>
      </c>
      <c r="W4" s="7" t="s">
        <v>5</v>
      </c>
      <c r="X4" s="9">
        <f>Marks!T3</f>
        <v>30.283332188924167</v>
      </c>
      <c r="Y4" s="9">
        <f>Marks!V3</f>
        <v>35</v>
      </c>
      <c r="Z4" s="9">
        <f>Marks!W3</f>
        <v>41.5</v>
      </c>
      <c r="AA4" s="9">
        <f>Marks!X3</f>
        <v>46.5</v>
      </c>
      <c r="AB4" s="9">
        <f>Marks!S3</f>
        <v>40.659420013427734</v>
      </c>
      <c r="AC4" s="12">
        <f>Marks!Y3</f>
        <v>2.7099999999999995</v>
      </c>
      <c r="AE4" s="7" t="s">
        <v>5</v>
      </c>
      <c r="AF4" s="20">
        <f t="shared" si="9"/>
        <v>11174.661324326262</v>
      </c>
      <c r="AG4" s="20">
        <f t="shared" si="3"/>
        <v>12915.129151291514</v>
      </c>
      <c r="AH4" s="20">
        <f t="shared" si="4"/>
        <v>15313.653136531368</v>
      </c>
      <c r="AI4" s="20">
        <f t="shared" si="5"/>
        <v>17158.671586715867</v>
      </c>
      <c r="AJ4" s="20">
        <f t="shared" si="6"/>
        <v>15003.476019715034</v>
      </c>
      <c r="AK4" s="12">
        <f>Marks!AG3</f>
        <v>0</v>
      </c>
    </row>
    <row r="5" spans="1:37" x14ac:dyDescent="0.25">
      <c r="A5" s="18" t="s">
        <v>26</v>
      </c>
      <c r="B5" s="16">
        <f t="shared" si="10"/>
        <v>3.1616</v>
      </c>
      <c r="C5" s="16">
        <f t="shared" si="10"/>
        <v>3.1616</v>
      </c>
      <c r="D5" s="39">
        <f t="shared" si="0"/>
        <v>-1.440000000000019E-2</v>
      </c>
      <c r="F5" s="15">
        <f>DATA!B61</f>
        <v>33.6</v>
      </c>
      <c r="G5" s="15">
        <f>DATA!C61</f>
        <v>34</v>
      </c>
      <c r="H5" s="39">
        <f t="shared" si="1"/>
        <v>-2.2000000000000028</v>
      </c>
      <c r="I5" s="21">
        <f t="shared" si="7"/>
        <v>10627.530364372471</v>
      </c>
      <c r="J5" s="21">
        <f t="shared" si="8"/>
        <v>10754.048582995951</v>
      </c>
      <c r="K5" s="46">
        <f t="shared" si="2"/>
        <v>-644.22312077422794</v>
      </c>
      <c r="M5" s="15">
        <f>DATA!B84</f>
        <v>43.5</v>
      </c>
      <c r="N5" s="15">
        <f>DATA!C84</f>
        <v>44.5</v>
      </c>
      <c r="O5" s="39">
        <f t="shared" si="11"/>
        <v>-3</v>
      </c>
      <c r="P5" s="21">
        <f t="shared" si="12"/>
        <v>13758.856275303644</v>
      </c>
      <c r="Q5" s="21">
        <f t="shared" si="13"/>
        <v>14075.15182186235</v>
      </c>
      <c r="R5" s="46">
        <f t="shared" si="14"/>
        <v>-881.48461640440837</v>
      </c>
      <c r="W5" s="18" t="s">
        <v>26</v>
      </c>
      <c r="X5" s="15">
        <f>Marks!T4</f>
        <v>36</v>
      </c>
      <c r="Y5" s="15">
        <f>Marks!V4</f>
        <v>39.25</v>
      </c>
      <c r="Z5" s="15">
        <f>Marks!W4</f>
        <v>47</v>
      </c>
      <c r="AA5" s="15">
        <f>Marks!X4</f>
        <v>56.5</v>
      </c>
      <c r="AB5" s="15">
        <f>Marks!S4</f>
        <v>47</v>
      </c>
      <c r="AC5" s="16">
        <f>Marks!Y4</f>
        <v>3.1760000000000002</v>
      </c>
      <c r="AE5" s="18" t="s">
        <v>26</v>
      </c>
      <c r="AF5" s="21">
        <f t="shared" si="9"/>
        <v>11335.012594458438</v>
      </c>
      <c r="AG5" s="21">
        <f t="shared" si="3"/>
        <v>12358.312342569268</v>
      </c>
      <c r="AH5" s="21">
        <f t="shared" si="4"/>
        <v>14798.488664987404</v>
      </c>
      <c r="AI5" s="21">
        <f t="shared" si="5"/>
        <v>17789.672544080604</v>
      </c>
      <c r="AJ5" s="21">
        <f t="shared" si="6"/>
        <v>14798.488664987404</v>
      </c>
      <c r="AK5" s="16">
        <f>Marks!AG4</f>
        <v>0</v>
      </c>
    </row>
    <row r="6" spans="1:37" x14ac:dyDescent="0.25">
      <c r="A6" s="7" t="s">
        <v>27</v>
      </c>
      <c r="B6" s="12">
        <f t="shared" si="10"/>
        <v>3.0355999999999996</v>
      </c>
      <c r="C6" s="12">
        <f t="shared" si="10"/>
        <v>3.0355999999999996</v>
      </c>
      <c r="D6" s="40">
        <f t="shared" si="0"/>
        <v>-1.440000000000019E-2</v>
      </c>
      <c r="F6" s="9">
        <f>DATA!B66</f>
        <v>31.4</v>
      </c>
      <c r="G6" s="9">
        <f>DATA!C66</f>
        <v>32</v>
      </c>
      <c r="H6" s="40">
        <f t="shared" si="1"/>
        <v>-0.30000000000000071</v>
      </c>
      <c r="I6" s="20">
        <f t="shared" si="7"/>
        <v>10343.918829885361</v>
      </c>
      <c r="J6" s="20">
        <f t="shared" si="8"/>
        <v>10541.573329819475</v>
      </c>
      <c r="K6" s="47">
        <f t="shared" si="2"/>
        <v>-49.057198836106181</v>
      </c>
      <c r="M6" s="9">
        <f>DATA!B88</f>
        <v>35.75</v>
      </c>
      <c r="N6" s="9">
        <f>DATA!C88</f>
        <v>36.75</v>
      </c>
      <c r="O6" s="40">
        <f t="shared" si="11"/>
        <v>-1</v>
      </c>
      <c r="P6" s="20">
        <f t="shared" si="12"/>
        <v>11776.913954407697</v>
      </c>
      <c r="Q6" s="20">
        <f t="shared" si="13"/>
        <v>12106.338120964554</v>
      </c>
      <c r="R6" s="47">
        <f t="shared" si="14"/>
        <v>-271.48871641223741</v>
      </c>
      <c r="W6" s="7" t="s">
        <v>27</v>
      </c>
      <c r="X6" s="9">
        <f>Marks!T5</f>
        <v>32</v>
      </c>
      <c r="Y6" s="9">
        <f>Marks!V5</f>
        <v>34.75</v>
      </c>
      <c r="Z6" s="9">
        <f>Marks!W5</f>
        <v>41.5</v>
      </c>
      <c r="AA6" s="9">
        <f>Marks!X5</f>
        <v>44</v>
      </c>
      <c r="AB6" s="9">
        <f>Marks!S5</f>
        <v>37.25</v>
      </c>
      <c r="AC6" s="12">
        <f>Marks!Y5</f>
        <v>3.05</v>
      </c>
      <c r="AE6" s="7" t="s">
        <v>27</v>
      </c>
      <c r="AF6" s="20">
        <f t="shared" si="9"/>
        <v>10491.803278688525</v>
      </c>
      <c r="AG6" s="20">
        <f t="shared" si="3"/>
        <v>11393.442622950821</v>
      </c>
      <c r="AH6" s="20">
        <f t="shared" si="4"/>
        <v>13606.557377049181</v>
      </c>
      <c r="AI6" s="20">
        <f t="shared" si="5"/>
        <v>14426.229508196722</v>
      </c>
      <c r="AJ6" s="20">
        <f t="shared" si="6"/>
        <v>12213.114754098362</v>
      </c>
      <c r="AK6" s="12">
        <f>Marks!AG5</f>
        <v>0</v>
      </c>
    </row>
    <row r="7" spans="1:37" x14ac:dyDescent="0.25">
      <c r="A7" s="19" t="s">
        <v>14</v>
      </c>
      <c r="B7" s="16">
        <f t="shared" ref="B7:C11" si="15">$AC7+$D$12</f>
        <v>3.012833333333333</v>
      </c>
      <c r="C7" s="17">
        <f t="shared" si="15"/>
        <v>3.012833333333333</v>
      </c>
      <c r="D7" s="39">
        <f t="shared" si="0"/>
        <v>-1.2166666666666881E-2</v>
      </c>
      <c r="F7" s="15">
        <f>DATA!B67</f>
        <v>32.65</v>
      </c>
      <c r="G7" s="15">
        <f>DATA!C67</f>
        <v>33.35</v>
      </c>
      <c r="H7" s="39">
        <f t="shared" si="1"/>
        <v>-1</v>
      </c>
      <c r="I7" s="21">
        <f t="shared" si="7"/>
        <v>10836.975161807823</v>
      </c>
      <c r="J7" s="21">
        <f t="shared" si="8"/>
        <v>11069.314598661284</v>
      </c>
      <c r="K7" s="46">
        <f t="shared" si="2"/>
        <v>-286.52454125304939</v>
      </c>
      <c r="M7" s="15">
        <f>DATA!B89</f>
        <v>36.25</v>
      </c>
      <c r="N7" s="15">
        <f>DATA!C89</f>
        <v>37.25</v>
      </c>
      <c r="O7" s="39">
        <f t="shared" si="11"/>
        <v>-1.25</v>
      </c>
      <c r="P7" s="21">
        <f t="shared" si="12"/>
        <v>12031.863694197047</v>
      </c>
      <c r="Q7" s="21">
        <f t="shared" si="13"/>
        <v>12363.777175416277</v>
      </c>
      <c r="R7" s="46">
        <f t="shared" si="14"/>
        <v>-364.1630362677206</v>
      </c>
      <c r="W7" s="19" t="s">
        <v>14</v>
      </c>
      <c r="X7" s="15">
        <f>Marks!T6</f>
        <v>34</v>
      </c>
      <c r="Y7" s="15">
        <f>Marks!V6</f>
        <v>36</v>
      </c>
      <c r="Z7" s="15">
        <f>Marks!W6</f>
        <v>43</v>
      </c>
      <c r="AA7" s="15">
        <f>Marks!X6</f>
        <v>49.5</v>
      </c>
      <c r="AB7" s="15">
        <f>Marks!S6</f>
        <v>38</v>
      </c>
      <c r="AC7" s="16">
        <f>Marks!Y6</f>
        <v>3.0249999999999999</v>
      </c>
      <c r="AE7" s="19" t="s">
        <v>14</v>
      </c>
      <c r="AF7" s="21">
        <f t="shared" si="9"/>
        <v>11239.669421487602</v>
      </c>
      <c r="AG7" s="21">
        <f t="shared" si="3"/>
        <v>11900.826446280993</v>
      </c>
      <c r="AH7" s="21">
        <f t="shared" si="4"/>
        <v>14214.876033057852</v>
      </c>
      <c r="AI7" s="21">
        <f t="shared" si="5"/>
        <v>16363.636363636364</v>
      </c>
      <c r="AJ7" s="21">
        <f t="shared" si="6"/>
        <v>12561.983471074382</v>
      </c>
      <c r="AK7" s="16">
        <f>Marks!AG6</f>
        <v>0</v>
      </c>
    </row>
    <row r="8" spans="1:37" x14ac:dyDescent="0.25">
      <c r="A8" s="6" t="s">
        <v>15</v>
      </c>
      <c r="B8" s="12">
        <f t="shared" si="15"/>
        <v>3.0528333333333331</v>
      </c>
      <c r="C8" s="11">
        <f t="shared" si="15"/>
        <v>3.0528333333333331</v>
      </c>
      <c r="D8" s="40">
        <f t="shared" si="0"/>
        <v>-1.2166666666666881E-2</v>
      </c>
      <c r="F8" s="9">
        <f>DATA!B64</f>
        <v>42.55</v>
      </c>
      <c r="G8" s="9">
        <f>DATA!C64</f>
        <v>43.35</v>
      </c>
      <c r="H8" s="40">
        <f t="shared" si="1"/>
        <v>-1.5499999999999972</v>
      </c>
      <c r="I8" s="20">
        <f t="shared" si="7"/>
        <v>13937.871922258011</v>
      </c>
      <c r="J8" s="20">
        <f t="shared" si="8"/>
        <v>14199.923568269915</v>
      </c>
      <c r="K8" s="47">
        <f t="shared" si="2"/>
        <v>-449.86245049460194</v>
      </c>
      <c r="M8" s="9">
        <f>DATA!B86</f>
        <v>43.25</v>
      </c>
      <c r="N8" s="9">
        <f>DATA!C86</f>
        <v>44.25</v>
      </c>
      <c r="O8" s="40">
        <f t="shared" si="11"/>
        <v>-2</v>
      </c>
      <c r="P8" s="20">
        <f t="shared" si="12"/>
        <v>14167.167112518428</v>
      </c>
      <c r="Q8" s="20">
        <f t="shared" si="13"/>
        <v>14494.731670033303</v>
      </c>
      <c r="R8" s="47">
        <f t="shared" si="14"/>
        <v>-595.64114706018518</v>
      </c>
      <c r="W8" s="6" t="s">
        <v>15</v>
      </c>
      <c r="X8" s="9">
        <f>Marks!T7</f>
        <v>44.5</v>
      </c>
      <c r="Y8" s="9">
        <f>Marks!V7</f>
        <v>43.5</v>
      </c>
      <c r="Z8" s="9">
        <f>Marks!W7</f>
        <v>52</v>
      </c>
      <c r="AA8" s="9">
        <f>Marks!X7</f>
        <v>58.5</v>
      </c>
      <c r="AB8" s="9">
        <f>Marks!S7</f>
        <v>45.75</v>
      </c>
      <c r="AC8" s="12">
        <f>Marks!Y7</f>
        <v>3.0649999999999999</v>
      </c>
      <c r="AE8" s="6" t="s">
        <v>15</v>
      </c>
      <c r="AF8" s="20">
        <f t="shared" si="9"/>
        <v>14518.760195758565</v>
      </c>
      <c r="AG8" s="20">
        <f t="shared" si="3"/>
        <v>14192.495921696574</v>
      </c>
      <c r="AH8" s="20">
        <f t="shared" si="4"/>
        <v>16965.742251223492</v>
      </c>
      <c r="AI8" s="20">
        <f t="shared" si="5"/>
        <v>19086.460032626426</v>
      </c>
      <c r="AJ8" s="20">
        <f t="shared" si="6"/>
        <v>14926.590538336051</v>
      </c>
      <c r="AK8" s="12">
        <f>Marks!AG7</f>
        <v>0</v>
      </c>
    </row>
    <row r="9" spans="1:37" x14ac:dyDescent="0.25">
      <c r="A9" s="18" t="s">
        <v>28</v>
      </c>
      <c r="B9" s="16">
        <f t="shared" si="15"/>
        <v>3.1233333333333331</v>
      </c>
      <c r="C9" s="17">
        <f t="shared" si="15"/>
        <v>3.1233333333333331</v>
      </c>
      <c r="D9" s="39">
        <f t="shared" si="0"/>
        <v>-1.2166666666666881E-2</v>
      </c>
      <c r="F9" s="15">
        <f>DATA!B62</f>
        <v>56.75</v>
      </c>
      <c r="G9" s="15">
        <f>DATA!C62</f>
        <v>58.25</v>
      </c>
      <c r="H9" s="39">
        <f t="shared" si="1"/>
        <v>-3.25</v>
      </c>
      <c r="I9" s="21">
        <f t="shared" si="7"/>
        <v>18169.690501600853</v>
      </c>
      <c r="J9" s="21">
        <f t="shared" si="8"/>
        <v>18649.946638207046</v>
      </c>
      <c r="K9" s="46">
        <f t="shared" si="2"/>
        <v>-965.0817649708697</v>
      </c>
      <c r="M9" s="15">
        <f>DATA!B85</f>
        <v>55.5</v>
      </c>
      <c r="N9" s="15">
        <f>DATA!C85</f>
        <v>57</v>
      </c>
      <c r="O9" s="39">
        <f t="shared" si="11"/>
        <v>-2.75</v>
      </c>
      <c r="P9" s="21">
        <f t="shared" si="12"/>
        <v>17769.47705442903</v>
      </c>
      <c r="Q9" s="21">
        <f t="shared" si="13"/>
        <v>18249.733191035219</v>
      </c>
      <c r="R9" s="46">
        <f t="shared" si="14"/>
        <v>-807.17051113807611</v>
      </c>
      <c r="W9" s="18" t="s">
        <v>28</v>
      </c>
      <c r="X9" s="15">
        <f>Marks!T8</f>
        <v>60.75</v>
      </c>
      <c r="Y9" s="15">
        <f>Marks!V8</f>
        <v>57.25</v>
      </c>
      <c r="Z9" s="15">
        <f>Marks!W8</f>
        <v>74.5</v>
      </c>
      <c r="AA9" s="15">
        <f>Marks!X8</f>
        <v>85.5</v>
      </c>
      <c r="AB9" s="15">
        <f>Marks!S8</f>
        <v>59</v>
      </c>
      <c r="AC9" s="16">
        <f>Marks!Y8</f>
        <v>3.1355</v>
      </c>
      <c r="AE9" s="18" t="s">
        <v>28</v>
      </c>
      <c r="AF9" s="21">
        <f t="shared" si="9"/>
        <v>19374.900334874819</v>
      </c>
      <c r="AG9" s="21">
        <f t="shared" si="3"/>
        <v>18258.65093286557</v>
      </c>
      <c r="AH9" s="21">
        <f t="shared" si="4"/>
        <v>23760.1658427683</v>
      </c>
      <c r="AI9" s="21">
        <f t="shared" si="5"/>
        <v>27268.378249083082</v>
      </c>
      <c r="AJ9" s="21">
        <f t="shared" si="6"/>
        <v>18816.775633870198</v>
      </c>
      <c r="AK9" s="16">
        <f>Marks!AG8</f>
        <v>0</v>
      </c>
    </row>
    <row r="10" spans="1:37" x14ac:dyDescent="0.25">
      <c r="A10" s="6" t="s">
        <v>16</v>
      </c>
      <c r="B10" s="12">
        <f t="shared" si="15"/>
        <v>3.1468333333333329</v>
      </c>
      <c r="C10" s="11">
        <f t="shared" si="15"/>
        <v>3.1468333333333329</v>
      </c>
      <c r="D10" s="40">
        <f t="shared" si="0"/>
        <v>-1.2166666666666881E-2</v>
      </c>
      <c r="F10" s="9">
        <f>DATA!B73</f>
        <v>30.4</v>
      </c>
      <c r="G10" s="9">
        <f>DATA!C73</f>
        <v>31</v>
      </c>
      <c r="H10" s="40">
        <f t="shared" si="1"/>
        <v>-1.3000000000000007</v>
      </c>
      <c r="I10" s="20">
        <f t="shared" si="7"/>
        <v>9660.5052698479976</v>
      </c>
      <c r="J10" s="20">
        <f t="shared" si="8"/>
        <v>9851.1731370160487</v>
      </c>
      <c r="K10" s="47">
        <f t="shared" si="2"/>
        <v>-373.94870413366152</v>
      </c>
      <c r="M10" s="9">
        <f>DATA!B95</f>
        <v>35.5</v>
      </c>
      <c r="N10" s="9">
        <f>DATA!C95</f>
        <v>36.5</v>
      </c>
      <c r="O10" s="40">
        <f t="shared" si="11"/>
        <v>-1.75</v>
      </c>
      <c r="P10" s="20">
        <f t="shared" si="12"/>
        <v>11281.182140776444</v>
      </c>
      <c r="Q10" s="20">
        <f t="shared" si="13"/>
        <v>11598.961919389865</v>
      </c>
      <c r="R10" s="47">
        <f t="shared" si="14"/>
        <v>-509.91214212324121</v>
      </c>
      <c r="W10" s="6" t="s">
        <v>16</v>
      </c>
      <c r="X10" s="9">
        <f>Marks!T10</f>
        <v>32</v>
      </c>
      <c r="Y10" s="9">
        <f>Marks!V10</f>
        <v>35</v>
      </c>
      <c r="Z10" s="9">
        <f>Marks!W10</f>
        <v>41</v>
      </c>
      <c r="AA10" s="9">
        <f>Marks!X10</f>
        <v>48.5</v>
      </c>
      <c r="AB10" s="9">
        <f>Marks!S10</f>
        <v>37.75</v>
      </c>
      <c r="AC10" s="12">
        <f>Marks!Y10</f>
        <v>3.1589999999999998</v>
      </c>
      <c r="AE10" s="6" t="s">
        <v>16</v>
      </c>
      <c r="AF10" s="20">
        <f t="shared" si="9"/>
        <v>10129.787907565686</v>
      </c>
      <c r="AG10" s="20">
        <f t="shared" si="3"/>
        <v>11079.455523899969</v>
      </c>
      <c r="AH10" s="20">
        <f t="shared" si="4"/>
        <v>12978.790756568536</v>
      </c>
      <c r="AI10" s="20">
        <f t="shared" si="5"/>
        <v>15352.959797404243</v>
      </c>
      <c r="AJ10" s="20">
        <f t="shared" si="6"/>
        <v>11949.984172206396</v>
      </c>
      <c r="AK10" s="12">
        <f>Marks!AG10</f>
        <v>0</v>
      </c>
    </row>
    <row r="11" spans="1:37" ht="13.8" thickBot="1" x14ac:dyDescent="0.3">
      <c r="A11" s="18" t="s">
        <v>29</v>
      </c>
      <c r="B11" s="16">
        <f t="shared" si="15"/>
        <v>3.3224999999999998</v>
      </c>
      <c r="C11" s="17">
        <f t="shared" si="15"/>
        <v>3.3224999999999998</v>
      </c>
      <c r="D11" s="41">
        <f t="shared" si="0"/>
        <v>-1.2166666666666881E-2</v>
      </c>
      <c r="F11" s="15">
        <f>DATA!B71</f>
        <v>30.15</v>
      </c>
      <c r="G11" s="15">
        <f>DATA!C71</f>
        <v>30.75</v>
      </c>
      <c r="H11" s="41">
        <f t="shared" si="1"/>
        <v>-1.3000000000000007</v>
      </c>
      <c r="I11" s="21">
        <f t="shared" si="7"/>
        <v>9074.4920993228006</v>
      </c>
      <c r="J11" s="21">
        <f t="shared" si="8"/>
        <v>9255.0790067720081</v>
      </c>
      <c r="K11" s="48">
        <f t="shared" si="2"/>
        <v>-356.40597034323946</v>
      </c>
      <c r="M11" s="15">
        <f>DATA!B93</f>
        <v>35.25</v>
      </c>
      <c r="N11" s="15">
        <f>DATA!C93</f>
        <v>36.25</v>
      </c>
      <c r="O11" s="41">
        <f t="shared" si="11"/>
        <v>-0.6666666666666643</v>
      </c>
      <c r="P11" s="21">
        <f t="shared" si="12"/>
        <v>10609.480812641084</v>
      </c>
      <c r="Q11" s="21">
        <f t="shared" si="13"/>
        <v>10910.458991723101</v>
      </c>
      <c r="R11" s="48">
        <f t="shared" si="14"/>
        <v>-160.66184511898609</v>
      </c>
      <c r="W11" s="18" t="s">
        <v>29</v>
      </c>
      <c r="X11" s="15">
        <f>Marks!T11</f>
        <v>31.75</v>
      </c>
      <c r="Y11" s="15">
        <f>Marks!V11</f>
        <v>34.999997711181599</v>
      </c>
      <c r="Z11" s="15">
        <f>Marks!W11</f>
        <v>41.5</v>
      </c>
      <c r="AA11" s="15">
        <f>Marks!X11</f>
        <v>48</v>
      </c>
      <c r="AB11" s="15">
        <f>Marks!S11</f>
        <v>36.416666666666664</v>
      </c>
      <c r="AC11" s="16">
        <f>Marks!Y11</f>
        <v>3.3346666666666667</v>
      </c>
      <c r="AE11" s="18" t="s">
        <v>29</v>
      </c>
      <c r="AF11" s="21">
        <f t="shared" si="9"/>
        <v>9521.1915233906439</v>
      </c>
      <c r="AG11" s="21">
        <f t="shared" si="3"/>
        <v>10495.800992957298</v>
      </c>
      <c r="AH11" s="21">
        <f t="shared" si="4"/>
        <v>12445.021991203517</v>
      </c>
      <c r="AI11" s="21">
        <f t="shared" si="5"/>
        <v>14394.242303078767</v>
      </c>
      <c r="AJ11" s="21">
        <f t="shared" si="6"/>
        <v>10920.631747301079</v>
      </c>
      <c r="AK11" s="16">
        <f>Marks!AG11</f>
        <v>0</v>
      </c>
    </row>
    <row r="12" spans="1:37" ht="13.8" thickBot="1" x14ac:dyDescent="0.3">
      <c r="A12" s="8" t="s">
        <v>25</v>
      </c>
      <c r="B12" s="13">
        <f>DATA!B98</f>
        <v>3.14</v>
      </c>
      <c r="C12" s="13">
        <f>DATA!C98</f>
        <v>3.165</v>
      </c>
      <c r="D12" s="44">
        <f t="shared" si="0"/>
        <v>-1.2166666666666881E-2</v>
      </c>
      <c r="F12" s="13">
        <f>DATA!B59</f>
        <v>36.700000000000003</v>
      </c>
      <c r="G12" s="13">
        <f>DATA!C59</f>
        <v>37.299999999999997</v>
      </c>
      <c r="H12" s="42">
        <f t="shared" si="1"/>
        <v>-1.6041666666666643</v>
      </c>
      <c r="I12" s="23">
        <f t="shared" si="7"/>
        <v>11687.898089171975</v>
      </c>
      <c r="J12" s="23">
        <f t="shared" si="8"/>
        <v>11785.150078988941</v>
      </c>
      <c r="K12" s="49">
        <f t="shared" si="2"/>
        <v>-461.9697014683079</v>
      </c>
      <c r="M12" s="13">
        <f>DATA!B82</f>
        <v>41.35</v>
      </c>
      <c r="N12" s="13">
        <f>DATA!C82</f>
        <v>41.65</v>
      </c>
      <c r="O12" s="42"/>
      <c r="P12" s="23"/>
      <c r="Q12" s="23"/>
      <c r="R12" s="49"/>
      <c r="W12" s="8" t="s">
        <v>25</v>
      </c>
      <c r="X12" s="13">
        <f>Marks!T9</f>
        <v>38.604166666666664</v>
      </c>
      <c r="Y12" s="13">
        <f>Marks!V9</f>
        <v>40.166666094462066</v>
      </c>
      <c r="Z12" s="13">
        <f>Marks!W9</f>
        <v>48.875</v>
      </c>
      <c r="AA12" s="13">
        <f>Marks!X9</f>
        <v>56.041666666666664</v>
      </c>
      <c r="AB12" s="13">
        <f>Marks!S9</f>
        <v>43.104166666666664</v>
      </c>
      <c r="AC12" s="14">
        <f>Marks!Y9</f>
        <v>3.1646666666666667</v>
      </c>
      <c r="AE12" s="8" t="s">
        <v>25</v>
      </c>
      <c r="AF12" s="23">
        <f t="shared" si="9"/>
        <v>12198.493785548766</v>
      </c>
      <c r="AG12" s="23">
        <f t="shared" si="3"/>
        <v>12692.226488665072</v>
      </c>
      <c r="AH12" s="23">
        <f t="shared" si="4"/>
        <v>15443.964609226879</v>
      </c>
      <c r="AI12" s="23">
        <f t="shared" si="5"/>
        <v>17708.552770170634</v>
      </c>
      <c r="AJ12" s="23">
        <f t="shared" si="6"/>
        <v>13620.444491257635</v>
      </c>
      <c r="AK12" s="14">
        <f>Marks!AG9</f>
        <v>0</v>
      </c>
    </row>
    <row r="13" spans="1:37" ht="13.8" thickBot="1" x14ac:dyDescent="0.3">
      <c r="A13" s="24" t="s">
        <v>151</v>
      </c>
      <c r="B13" s="25">
        <f>DATA!B101</f>
        <v>3.02</v>
      </c>
      <c r="C13" s="25">
        <f>DATA!C101</f>
        <v>3.03</v>
      </c>
      <c r="D13" s="44">
        <f t="shared" si="0"/>
        <v>-1.440000000000019E-2</v>
      </c>
      <c r="F13" s="25">
        <f>Marks!T34</f>
        <v>33.15</v>
      </c>
      <c r="G13" s="25">
        <f>Marks!T34</f>
        <v>33.15</v>
      </c>
      <c r="H13" s="42">
        <f t="shared" si="1"/>
        <v>0</v>
      </c>
      <c r="I13" s="26">
        <f t="shared" si="7"/>
        <v>10976.821192052979</v>
      </c>
      <c r="J13" s="26">
        <f t="shared" si="8"/>
        <v>10940.594059405941</v>
      </c>
      <c r="K13" s="49">
        <f t="shared" si="2"/>
        <v>51.949712983525387</v>
      </c>
      <c r="M13" s="25"/>
      <c r="N13" s="25"/>
      <c r="O13" s="42"/>
      <c r="P13" s="26"/>
      <c r="Q13" s="26"/>
      <c r="R13" s="49"/>
      <c r="W13" s="24" t="s">
        <v>151</v>
      </c>
      <c r="X13" s="25">
        <f>Marks!T34</f>
        <v>33.15</v>
      </c>
      <c r="Y13" s="25">
        <f>Marks!V34</f>
        <v>36.65</v>
      </c>
      <c r="Z13" s="25">
        <f>Marks!W34</f>
        <v>43.8</v>
      </c>
      <c r="AA13" s="25">
        <f>Marks!X34</f>
        <v>50</v>
      </c>
      <c r="AB13" s="25">
        <f>Marks!S34</f>
        <v>42.85</v>
      </c>
      <c r="AC13" s="22">
        <f>Marks!Y34</f>
        <v>3.0394000000000001</v>
      </c>
      <c r="AE13" s="24" t="s">
        <v>151</v>
      </c>
      <c r="AF13" s="26">
        <f t="shared" si="9"/>
        <v>10906.757912745936</v>
      </c>
      <c r="AG13" s="26">
        <f t="shared" si="3"/>
        <v>12058.300980456668</v>
      </c>
      <c r="AH13" s="26">
        <f t="shared" si="4"/>
        <v>14410.738961637164</v>
      </c>
      <c r="AI13" s="26">
        <f t="shared" si="5"/>
        <v>16450.615253010463</v>
      </c>
      <c r="AJ13" s="26">
        <f t="shared" si="6"/>
        <v>14098.177271829967</v>
      </c>
      <c r="AK13" s="22">
        <f>Marks!AG34</f>
        <v>0</v>
      </c>
    </row>
    <row r="14" spans="1:37" ht="13.8" thickBot="1" x14ac:dyDescent="0.3"/>
    <row r="15" spans="1:37" ht="27" thickBot="1" x14ac:dyDescent="0.3">
      <c r="A15" s="27"/>
      <c r="B15" s="28" t="s">
        <v>165</v>
      </c>
      <c r="C15" s="28" t="s">
        <v>163</v>
      </c>
      <c r="D15" s="28" t="s">
        <v>164</v>
      </c>
      <c r="E15" s="28" t="s">
        <v>11</v>
      </c>
      <c r="F15" s="28" t="s">
        <v>12</v>
      </c>
      <c r="G15" s="28" t="s">
        <v>162</v>
      </c>
      <c r="I15" s="28" t="s">
        <v>168</v>
      </c>
      <c r="J15" s="28" t="s">
        <v>166</v>
      </c>
      <c r="K15" s="28" t="s">
        <v>167</v>
      </c>
      <c r="L15" s="28" t="s">
        <v>11</v>
      </c>
      <c r="M15" s="28" t="s">
        <v>12</v>
      </c>
      <c r="N15" s="28" t="s">
        <v>162</v>
      </c>
      <c r="P15" s="28" t="s">
        <v>170</v>
      </c>
      <c r="Q15" s="28" t="s">
        <v>171</v>
      </c>
      <c r="R15" s="28" t="s">
        <v>169</v>
      </c>
      <c r="S15" s="28" t="s">
        <v>11</v>
      </c>
      <c r="T15" s="28" t="s">
        <v>12</v>
      </c>
      <c r="U15" s="28" t="s">
        <v>162</v>
      </c>
    </row>
    <row r="16" spans="1:37" x14ac:dyDescent="0.25">
      <c r="A16" s="5" t="s">
        <v>6</v>
      </c>
      <c r="B16" s="9">
        <f>DATA!B54</f>
        <v>33.700000000000003</v>
      </c>
      <c r="C16" s="9">
        <f>DATA!C54</f>
        <v>33.9</v>
      </c>
      <c r="D16" s="38">
        <f>AVERAGE(B16:C16)-$Y2</f>
        <v>-1.9368431091309048</v>
      </c>
      <c r="E16" s="20">
        <f>(B16/$B2)*1000</f>
        <v>14249.471458773785</v>
      </c>
      <c r="F16" s="20">
        <f>(C16/$C2)*1000</f>
        <v>14273.684210526315</v>
      </c>
      <c r="G16" s="45">
        <f>AVERAGE(E16:F16)-AG2</f>
        <v>-1310.0313632283396</v>
      </c>
      <c r="I16" s="9">
        <f>DATA!B36</f>
        <v>39.700000000000003</v>
      </c>
      <c r="J16" s="9">
        <f>DATA!C36</f>
        <v>40.200000000000003</v>
      </c>
      <c r="K16" s="38">
        <f>AVERAGE(I16:J16)-$Z2</f>
        <v>-1.8394744873046989</v>
      </c>
      <c r="L16" s="20">
        <f>(I16/$B2)*1000</f>
        <v>16786.469344608879</v>
      </c>
      <c r="M16" s="20">
        <f>(J16/$C2)*1000</f>
        <v>16926.315789473687</v>
      </c>
      <c r="N16" s="45">
        <f>AVERAGE(L16:M16)-AH2</f>
        <v>-1352.528778189524</v>
      </c>
      <c r="P16" s="9">
        <f>DATA!B18</f>
        <v>45</v>
      </c>
      <c r="Q16" s="9">
        <f>DATA!C18</f>
        <v>46</v>
      </c>
      <c r="R16" s="38">
        <f>AVERAGE(P16:Q16)-$AA2</f>
        <v>-1.5263175964354971</v>
      </c>
      <c r="S16" s="20">
        <f>(P16/$B2)*1000</f>
        <v>19027.484143763209</v>
      </c>
      <c r="T16" s="20">
        <f>(Q16/$C2)*1000</f>
        <v>19368.42105263158</v>
      </c>
      <c r="U16" s="45">
        <f>AVERAGE(S16:T16)-AI2</f>
        <v>-1292.8175963278773</v>
      </c>
    </row>
    <row r="17" spans="1:21" x14ac:dyDescent="0.25">
      <c r="A17" s="19" t="s">
        <v>13</v>
      </c>
      <c r="B17" s="15">
        <f>DATA!B51</f>
        <v>0</v>
      </c>
      <c r="C17" s="15">
        <f>DATA!C51</f>
        <v>0</v>
      </c>
      <c r="D17" s="39"/>
      <c r="E17" s="21"/>
      <c r="F17" s="21"/>
      <c r="G17" s="46"/>
      <c r="I17" s="15"/>
      <c r="J17" s="15"/>
      <c r="K17" s="39"/>
      <c r="L17" s="21"/>
      <c r="M17" s="21"/>
      <c r="N17" s="46"/>
      <c r="P17" s="15">
        <f>DATA!B15</f>
        <v>0</v>
      </c>
      <c r="Q17" s="15">
        <f>DATA!C15</f>
        <v>0</v>
      </c>
      <c r="R17" s="39"/>
      <c r="S17" s="21"/>
      <c r="T17" s="21"/>
      <c r="U17" s="46"/>
    </row>
    <row r="18" spans="1:21" x14ac:dyDescent="0.25">
      <c r="A18" s="7" t="s">
        <v>5</v>
      </c>
      <c r="B18" s="9">
        <f>DATA!B52</f>
        <v>33.5</v>
      </c>
      <c r="C18" s="9">
        <f>DATA!C52</f>
        <v>34</v>
      </c>
      <c r="D18" s="40">
        <f t="shared" ref="D18:D26" si="16">AVERAGE(B18:C18)-$Y4</f>
        <v>-1.25</v>
      </c>
      <c r="E18" s="20">
        <f t="shared" ref="E18:E26" si="17">(B18/$B4)*1000</f>
        <v>12427.659890191426</v>
      </c>
      <c r="F18" s="20">
        <f t="shared" ref="F18:F26" si="18">(C18/$C4)*1000</f>
        <v>12613.147351239058</v>
      </c>
      <c r="G18" s="47">
        <f t="shared" ref="G18:G26" si="19">AVERAGE(E18:F18)-AG4</f>
        <v>-394.72553057627192</v>
      </c>
      <c r="I18" s="9">
        <f>DATA!B34</f>
        <v>39.75</v>
      </c>
      <c r="J18" s="9">
        <f>DATA!C34</f>
        <v>40.75</v>
      </c>
      <c r="K18" s="40">
        <f>AVERAGE(I18:J18)-$Z4</f>
        <v>-1.25</v>
      </c>
      <c r="L18" s="20">
        <f>(I18/$B4)*1000</f>
        <v>14746.253153286842</v>
      </c>
      <c r="M18" s="20">
        <f>(J18/$C4)*1000</f>
        <v>15117.228075382109</v>
      </c>
      <c r="N18" s="47">
        <f>AVERAGE(L18:M18)-AH4</f>
        <v>-381.91252219689341</v>
      </c>
      <c r="P18" s="9">
        <f>DATA!B16</f>
        <v>44.75</v>
      </c>
      <c r="Q18" s="9">
        <f>DATA!C16</f>
        <v>46.25</v>
      </c>
      <c r="R18" s="40">
        <f>AVERAGE(P18:Q18)-$AA4</f>
        <v>-1</v>
      </c>
      <c r="S18" s="20">
        <f>(P18/$B4)*1000</f>
        <v>16601.127763763172</v>
      </c>
      <c r="T18" s="20">
        <f>(Q18/$C4)*1000</f>
        <v>17157.590146906074</v>
      </c>
      <c r="U18" s="47">
        <f>AVERAGE(S18:T18)-AI4</f>
        <v>-279.31263138124268</v>
      </c>
    </row>
    <row r="19" spans="1:21" x14ac:dyDescent="0.25">
      <c r="A19" s="18" t="s">
        <v>26</v>
      </c>
      <c r="B19" s="15">
        <f>DATA!B43</f>
        <v>37.5</v>
      </c>
      <c r="C19" s="15">
        <f>DATA!C43</f>
        <v>38</v>
      </c>
      <c r="D19" s="39">
        <f t="shared" si="16"/>
        <v>-1.5</v>
      </c>
      <c r="E19" s="21">
        <f t="shared" si="17"/>
        <v>11861.082995951418</v>
      </c>
      <c r="F19" s="21">
        <f t="shared" si="18"/>
        <v>12019.23076923077</v>
      </c>
      <c r="G19" s="46">
        <f t="shared" si="19"/>
        <v>-418.15545997817389</v>
      </c>
      <c r="I19" s="15">
        <f>DATA!B24</f>
        <v>45.75</v>
      </c>
      <c r="J19" s="15">
        <f>DATA!C24</f>
        <v>46.75</v>
      </c>
      <c r="K19" s="39">
        <f>AVERAGE(I19:J19)-$Z5</f>
        <v>-0.75</v>
      </c>
      <c r="L19" s="21">
        <f>(I19/$B5)*1000</f>
        <v>14470.52125506073</v>
      </c>
      <c r="M19" s="21">
        <f>(J19/$C5)*1000</f>
        <v>14786.816801619434</v>
      </c>
      <c r="N19" s="46">
        <f>AVERAGE(L19:M19)-AH5</f>
        <v>-169.81963664732211</v>
      </c>
      <c r="P19" s="15">
        <f>DATA!B6</f>
        <v>0</v>
      </c>
      <c r="Q19" s="15">
        <f>DATA!C6</f>
        <v>0</v>
      </c>
      <c r="R19" s="39"/>
      <c r="S19" s="21"/>
      <c r="T19" s="21"/>
      <c r="U19" s="46"/>
    </row>
    <row r="20" spans="1:21" x14ac:dyDescent="0.25">
      <c r="A20" s="7" t="s">
        <v>27</v>
      </c>
      <c r="B20" s="9">
        <f>DATA!B48</f>
        <v>33.799999999999997</v>
      </c>
      <c r="C20" s="9">
        <f>DATA!C48</f>
        <v>34.299999999999997</v>
      </c>
      <c r="D20" s="40">
        <f t="shared" si="16"/>
        <v>-0.70000000000000284</v>
      </c>
      <c r="E20" s="20">
        <f t="shared" si="17"/>
        <v>11134.53682962182</v>
      </c>
      <c r="F20" s="20">
        <f t="shared" si="18"/>
        <v>11299.24891290025</v>
      </c>
      <c r="G20" s="47">
        <f t="shared" si="19"/>
        <v>-176.5497516897849</v>
      </c>
      <c r="I20" s="9">
        <f>DATA!B30</f>
        <v>0</v>
      </c>
      <c r="J20" s="9">
        <f>DATA!C30</f>
        <v>0</v>
      </c>
      <c r="K20" s="40"/>
      <c r="L20" s="20"/>
      <c r="M20" s="20"/>
      <c r="N20" s="47"/>
      <c r="P20" s="9">
        <f>DATA!B12</f>
        <v>0</v>
      </c>
      <c r="Q20" s="9">
        <f>DATA!C12</f>
        <v>0</v>
      </c>
      <c r="R20" s="40"/>
      <c r="S20" s="20"/>
      <c r="T20" s="20"/>
      <c r="U20" s="47"/>
    </row>
    <row r="21" spans="1:21" x14ac:dyDescent="0.25">
      <c r="A21" s="19" t="s">
        <v>14</v>
      </c>
      <c r="B21" s="15">
        <f>DATA!B49</f>
        <v>34.15</v>
      </c>
      <c r="C21" s="15">
        <f>DATA!C49</f>
        <v>34.65</v>
      </c>
      <c r="D21" s="39">
        <f t="shared" si="16"/>
        <v>-1.6000000000000014</v>
      </c>
      <c r="E21" s="21">
        <f t="shared" si="17"/>
        <v>11334.845383636664</v>
      </c>
      <c r="F21" s="21">
        <f t="shared" si="18"/>
        <v>11500.802124246282</v>
      </c>
      <c r="G21" s="46">
        <f t="shared" si="19"/>
        <v>-483.00269233951985</v>
      </c>
      <c r="I21" s="15">
        <f>DATA!B31</f>
        <v>41.5</v>
      </c>
      <c r="J21" s="15">
        <f>DATA!C31</f>
        <v>43</v>
      </c>
      <c r="K21" s="39"/>
      <c r="L21" s="21"/>
      <c r="M21" s="21"/>
      <c r="N21" s="46"/>
      <c r="P21" s="15">
        <f>DATA!B13</f>
        <v>0</v>
      </c>
      <c r="Q21" s="15">
        <f>DATA!C13</f>
        <v>0</v>
      </c>
      <c r="R21" s="39"/>
      <c r="S21" s="21"/>
      <c r="T21" s="21"/>
      <c r="U21" s="46"/>
    </row>
    <row r="22" spans="1:21" x14ac:dyDescent="0.25">
      <c r="A22" s="6" t="s">
        <v>15</v>
      </c>
      <c r="B22" s="9">
        <f>DATA!B46</f>
        <v>41.85</v>
      </c>
      <c r="C22" s="9">
        <f>DATA!C46</f>
        <v>42.35</v>
      </c>
      <c r="D22" s="40">
        <f t="shared" si="16"/>
        <v>-1.3999999999999986</v>
      </c>
      <c r="E22" s="20">
        <f t="shared" si="17"/>
        <v>13708.576731997598</v>
      </c>
      <c r="F22" s="20">
        <f t="shared" si="18"/>
        <v>13872.359010755037</v>
      </c>
      <c r="G22" s="47">
        <f t="shared" si="19"/>
        <v>-402.02805032025753</v>
      </c>
      <c r="I22" s="9">
        <f>DATA!B28</f>
        <v>51.5</v>
      </c>
      <c r="J22" s="9">
        <f>DATA!C28</f>
        <v>53</v>
      </c>
      <c r="K22" s="40">
        <f>AVERAGE(I22:J22)-$Z8</f>
        <v>0.25</v>
      </c>
      <c r="L22" s="20">
        <f>(I22/$B8)*1000</f>
        <v>16869.574712016161</v>
      </c>
      <c r="M22" s="20">
        <f>(J22/$C8)*1000</f>
        <v>17360.921548288476</v>
      </c>
      <c r="N22" s="47">
        <f>AVERAGE(L22:M22)-AH8</f>
        <v>149.50587892882686</v>
      </c>
      <c r="P22" s="9">
        <f>DATA!B10</f>
        <v>0</v>
      </c>
      <c r="Q22" s="9">
        <f>DATA!C10</f>
        <v>0</v>
      </c>
      <c r="R22" s="40"/>
      <c r="S22" s="20"/>
      <c r="T22" s="20"/>
      <c r="U22" s="47"/>
    </row>
    <row r="23" spans="1:21" x14ac:dyDescent="0.25">
      <c r="A23" s="18" t="s">
        <v>28</v>
      </c>
      <c r="B23" s="15">
        <f>DATA!B45</f>
        <v>53.5</v>
      </c>
      <c r="C23" s="15">
        <f>DATA!C45</f>
        <v>54.5</v>
      </c>
      <c r="D23" s="39">
        <f t="shared" si="16"/>
        <v>-3.25</v>
      </c>
      <c r="E23" s="21">
        <f t="shared" si="17"/>
        <v>17129.13553895411</v>
      </c>
      <c r="F23" s="21">
        <f t="shared" si="18"/>
        <v>17449.306296691571</v>
      </c>
      <c r="G23" s="46">
        <f t="shared" si="19"/>
        <v>-969.43001504272979</v>
      </c>
      <c r="I23" s="15">
        <f>DATA!B26</f>
        <v>71</v>
      </c>
      <c r="J23" s="15">
        <f>DATA!C26</f>
        <v>73</v>
      </c>
      <c r="K23" s="39">
        <f>AVERAGE(I23:J23)-$Z9</f>
        <v>-2.5</v>
      </c>
      <c r="L23" s="21">
        <f>(I23/$B9)*1000</f>
        <v>22732.123799359659</v>
      </c>
      <c r="M23" s="21">
        <f>(J23/$C9)*1000</f>
        <v>23372.465314834582</v>
      </c>
      <c r="N23" s="46">
        <f>AVERAGE(L23:M23)-AH9</f>
        <v>-707.87128567117907</v>
      </c>
      <c r="P23" s="15">
        <f>DATA!B8</f>
        <v>84.5</v>
      </c>
      <c r="Q23" s="15">
        <f>DATA!C8</f>
        <v>88</v>
      </c>
      <c r="R23" s="39">
        <f>AVERAGE(P23:Q23)-$AA9</f>
        <v>0.75</v>
      </c>
      <c r="S23" s="21">
        <f>(P23/$B9)*1000</f>
        <v>27054.429028815372</v>
      </c>
      <c r="T23" s="21">
        <f>(Q23/$C9)*1000</f>
        <v>28175.026680896481</v>
      </c>
      <c r="U23" s="46">
        <f>AVERAGE(S23:T23)-AI9</f>
        <v>346.34960577284437</v>
      </c>
    </row>
    <row r="24" spans="1:21" x14ac:dyDescent="0.25">
      <c r="A24" s="6" t="s">
        <v>16</v>
      </c>
      <c r="B24" s="9">
        <f>DATA!B55</f>
        <v>33.5</v>
      </c>
      <c r="C24" s="9">
        <f>DATA!C55</f>
        <v>34</v>
      </c>
      <c r="D24" s="40">
        <f t="shared" si="16"/>
        <v>-1.25</v>
      </c>
      <c r="E24" s="20">
        <f t="shared" si="17"/>
        <v>10645.622583549601</v>
      </c>
      <c r="F24" s="20">
        <f t="shared" si="18"/>
        <v>10804.512472856311</v>
      </c>
      <c r="G24" s="47">
        <f t="shared" si="19"/>
        <v>-354.38799569701405</v>
      </c>
      <c r="I24" s="9">
        <f>DATA!B37</f>
        <v>0</v>
      </c>
      <c r="J24" s="9">
        <f>DATA!C37</f>
        <v>0</v>
      </c>
      <c r="K24" s="40"/>
      <c r="L24" s="20"/>
      <c r="M24" s="20"/>
      <c r="N24" s="47"/>
      <c r="P24" s="9">
        <f>DATA!B19</f>
        <v>0</v>
      </c>
      <c r="Q24" s="9">
        <f>DATA!C19</f>
        <v>0</v>
      </c>
      <c r="R24" s="40"/>
      <c r="S24" s="20"/>
      <c r="T24" s="20"/>
      <c r="U24" s="47"/>
    </row>
    <row r="25" spans="1:21" ht="13.8" thickBot="1" x14ac:dyDescent="0.3">
      <c r="A25" s="18" t="s">
        <v>29</v>
      </c>
      <c r="B25" s="15">
        <f>DATA!B53</f>
        <v>33.200000000000003</v>
      </c>
      <c r="C25" s="15">
        <f>DATA!C53</f>
        <v>33.9</v>
      </c>
      <c r="D25" s="41">
        <f t="shared" si="16"/>
        <v>-1.4499977111816023</v>
      </c>
      <c r="E25" s="21">
        <f t="shared" si="17"/>
        <v>9992.4755455229515</v>
      </c>
      <c r="F25" s="21">
        <f t="shared" si="18"/>
        <v>10203.160270880362</v>
      </c>
      <c r="G25" s="48">
        <f t="shared" si="19"/>
        <v>-397.98308475564045</v>
      </c>
      <c r="I25" s="15">
        <f>DATA!B35</f>
        <v>40.5</v>
      </c>
      <c r="J25" s="15">
        <f>DATA!C35</f>
        <v>42</v>
      </c>
      <c r="K25" s="41">
        <f>AVERAGE(I25:J25)-$Z11</f>
        <v>-0.25</v>
      </c>
      <c r="L25" s="21">
        <f>(I25/$B11)*1000</f>
        <v>12189.616252821672</v>
      </c>
      <c r="M25" s="21">
        <f>(J25/$C11)*1000</f>
        <v>12641.083521444696</v>
      </c>
      <c r="N25" s="48">
        <f>AVERAGE(L25:M25)-AH11</f>
        <v>-29.672104070334171</v>
      </c>
      <c r="P25" s="15">
        <f>DATA!B17</f>
        <v>0</v>
      </c>
      <c r="Q25" s="15">
        <f>DATA!C17</f>
        <v>0</v>
      </c>
      <c r="R25" s="41"/>
      <c r="S25" s="21"/>
      <c r="T25" s="21"/>
      <c r="U25" s="48"/>
    </row>
    <row r="26" spans="1:21" ht="13.8" thickBot="1" x14ac:dyDescent="0.3">
      <c r="A26" s="8" t="s">
        <v>25</v>
      </c>
      <c r="B26" s="13">
        <f>DATA!B41</f>
        <v>40.700000000000003</v>
      </c>
      <c r="C26" s="13">
        <f>DATA!C41</f>
        <v>41.7</v>
      </c>
      <c r="D26" s="42">
        <f t="shared" si="16"/>
        <v>1.0333339055379369</v>
      </c>
      <c r="E26" s="23">
        <f t="shared" si="17"/>
        <v>12961.783439490446</v>
      </c>
      <c r="F26" s="23">
        <f t="shared" si="18"/>
        <v>13175.355450236968</v>
      </c>
      <c r="G26" s="49">
        <f t="shared" si="19"/>
        <v>376.34295619863587</v>
      </c>
      <c r="I26" s="13">
        <f>DATA!B22</f>
        <v>46.75</v>
      </c>
      <c r="J26" s="13">
        <f>DATA!C22</f>
        <v>48.75</v>
      </c>
      <c r="K26" s="42">
        <f>AVERAGE(I26:J26)-$Z12</f>
        <v>-1.125</v>
      </c>
      <c r="L26" s="23">
        <f>(I26/$B12)*1000</f>
        <v>14888.535031847134</v>
      </c>
      <c r="M26" s="23">
        <f>(J26/$C12)*1000</f>
        <v>15402.843601895735</v>
      </c>
      <c r="N26" s="49">
        <f>AVERAGE(L26:M26)-AH12</f>
        <v>-298.27529235544534</v>
      </c>
      <c r="P26" s="13"/>
      <c r="Q26" s="13"/>
      <c r="R26" s="42"/>
      <c r="S26" s="23"/>
      <c r="T26" s="23"/>
      <c r="U26" s="49"/>
    </row>
    <row r="27" spans="1:21" ht="13.8" thickBot="1" x14ac:dyDescent="0.3"/>
    <row r="28" spans="1:21" ht="40.200000000000003" thickBot="1" x14ac:dyDescent="0.3">
      <c r="A28" s="27"/>
      <c r="B28" s="28" t="s">
        <v>184</v>
      </c>
      <c r="C28" s="28" t="s">
        <v>185</v>
      </c>
      <c r="D28" s="28" t="s">
        <v>186</v>
      </c>
      <c r="F28" s="28" t="s">
        <v>181</v>
      </c>
      <c r="G28" s="28" t="s">
        <v>182</v>
      </c>
      <c r="H28" s="28" t="s">
        <v>183</v>
      </c>
      <c r="J28" s="28" t="s">
        <v>175</v>
      </c>
      <c r="K28" s="28" t="s">
        <v>176</v>
      </c>
      <c r="L28" s="28" t="s">
        <v>179</v>
      </c>
      <c r="N28" s="28" t="s">
        <v>177</v>
      </c>
      <c r="O28" s="28" t="s">
        <v>178</v>
      </c>
      <c r="P28" s="28" t="s">
        <v>180</v>
      </c>
    </row>
    <row r="29" spans="1:21" x14ac:dyDescent="0.25">
      <c r="A29" s="5" t="s">
        <v>6</v>
      </c>
      <c r="B29" s="9">
        <f>B16-G2</f>
        <v>3.3500000000000014</v>
      </c>
      <c r="C29" s="9">
        <f>C16-F2</f>
        <v>3.6999999999999993</v>
      </c>
      <c r="D29" s="40">
        <f>AVERAGE(B29:C29)-(Y2-X2)</f>
        <v>2.5597366333006963</v>
      </c>
      <c r="F29" s="9">
        <f>I16-C16</f>
        <v>5.8000000000000043</v>
      </c>
      <c r="G29" s="9">
        <f>J16-B16</f>
        <v>6.5</v>
      </c>
      <c r="H29" s="40">
        <f>AVERAGE(F29:G29)-(Z2-Y2)</f>
        <v>9.7368621826202428E-2</v>
      </c>
      <c r="J29" s="9">
        <f>P16-J16</f>
        <v>4.7999999999999972</v>
      </c>
      <c r="K29" s="9">
        <f>Q16-I16</f>
        <v>6.2999999999999972</v>
      </c>
      <c r="L29" s="40">
        <f>AVERAGE(J29:K29)-(AA2-Z2)</f>
        <v>0.31315689086920173</v>
      </c>
      <c r="N29" s="9">
        <f>I16-N2</f>
        <v>0.40000000000000568</v>
      </c>
      <c r="O29" s="9">
        <f>J16-M2</f>
        <v>1.2000000000000028</v>
      </c>
      <c r="P29" s="40">
        <f>AVERAGE(N29:O29)-(Z2-AB2)</f>
        <v>-0.55526275634769462</v>
      </c>
    </row>
    <row r="30" spans="1:21" x14ac:dyDescent="0.25">
      <c r="A30" s="19" t="s">
        <v>13</v>
      </c>
      <c r="B30" s="15"/>
      <c r="C30" s="15"/>
      <c r="D30" s="39"/>
      <c r="F30" s="15"/>
      <c r="G30" s="15"/>
      <c r="H30" s="39"/>
      <c r="J30" s="15"/>
      <c r="K30" s="15"/>
      <c r="L30" s="39"/>
      <c r="N30" s="15"/>
      <c r="O30" s="15"/>
      <c r="P30" s="39"/>
    </row>
    <row r="31" spans="1:21" x14ac:dyDescent="0.25">
      <c r="A31" s="7" t="s">
        <v>5</v>
      </c>
      <c r="B31" s="9">
        <f t="shared" ref="B31:B39" si="20">B18-G4</f>
        <v>4.6000000000000014</v>
      </c>
      <c r="C31" s="9">
        <f t="shared" ref="C31:C39" si="21">C18-F4</f>
        <v>5.3999999999999986</v>
      </c>
      <c r="D31" s="40">
        <f t="shared" ref="D31:D39" si="22">AVERAGE(B31:C31)-(Y4-X4)</f>
        <v>0.28333218892416667</v>
      </c>
      <c r="F31" s="9">
        <f t="shared" ref="F31:F39" si="23">I18-C18</f>
        <v>5.75</v>
      </c>
      <c r="G31" s="9">
        <f>J18-B18</f>
        <v>7.25</v>
      </c>
      <c r="H31" s="40">
        <f>AVERAGE(F31:G31)-(Z4-Y4)</f>
        <v>0</v>
      </c>
      <c r="J31" s="9">
        <f>P18-J18</f>
        <v>4</v>
      </c>
      <c r="K31" s="9">
        <f>Q18-I18</f>
        <v>6.5</v>
      </c>
      <c r="L31" s="40">
        <f>AVERAGE(J31:K31)-(AA4-Z4)</f>
        <v>0.25</v>
      </c>
      <c r="N31" s="9">
        <f>I18-N4</f>
        <v>0</v>
      </c>
      <c r="O31" s="9">
        <f>J18-M4</f>
        <v>2</v>
      </c>
      <c r="P31" s="40">
        <f>AVERAGE(N31:O31)-(Z4-AB4)</f>
        <v>0.15942001342773438</v>
      </c>
    </row>
    <row r="32" spans="1:21" x14ac:dyDescent="0.25">
      <c r="A32" s="18" t="s">
        <v>26</v>
      </c>
      <c r="B32" s="15">
        <f t="shared" si="20"/>
        <v>3.5</v>
      </c>
      <c r="C32" s="15">
        <f t="shared" si="21"/>
        <v>4.3999999999999986</v>
      </c>
      <c r="D32" s="39">
        <f t="shared" si="22"/>
        <v>0.69999999999999929</v>
      </c>
      <c r="F32" s="15">
        <f t="shared" si="23"/>
        <v>7.75</v>
      </c>
      <c r="G32" s="15">
        <f>J19-B19</f>
        <v>9.25</v>
      </c>
      <c r="H32" s="39">
        <f>AVERAGE(F32:G32)-(Z5-Y5)</f>
        <v>0.75</v>
      </c>
      <c r="J32" s="15"/>
      <c r="K32" s="15"/>
      <c r="L32" s="39"/>
      <c r="N32" s="15">
        <f>I19-N5</f>
        <v>1.25</v>
      </c>
      <c r="O32" s="15">
        <f>J19-M5</f>
        <v>3.25</v>
      </c>
      <c r="P32" s="39">
        <f>AVERAGE(N32:O32)-(Z5-AB5)</f>
        <v>2.25</v>
      </c>
    </row>
    <row r="33" spans="1:16" x14ac:dyDescent="0.25">
      <c r="A33" s="7" t="s">
        <v>27</v>
      </c>
      <c r="B33" s="9">
        <f t="shared" si="20"/>
        <v>1.7999999999999972</v>
      </c>
      <c r="C33" s="9">
        <f t="shared" si="21"/>
        <v>2.8999999999999986</v>
      </c>
      <c r="D33" s="40">
        <f t="shared" si="22"/>
        <v>-0.40000000000000213</v>
      </c>
      <c r="F33" s="9"/>
      <c r="G33" s="9"/>
      <c r="H33" s="40"/>
      <c r="J33" s="9"/>
      <c r="K33" s="9"/>
      <c r="L33" s="40"/>
      <c r="N33" s="9"/>
      <c r="O33" s="9"/>
      <c r="P33" s="40"/>
    </row>
    <row r="34" spans="1:16" x14ac:dyDescent="0.25">
      <c r="A34" s="19" t="s">
        <v>14</v>
      </c>
      <c r="B34" s="15">
        <f t="shared" si="20"/>
        <v>0.79999999999999716</v>
      </c>
      <c r="C34" s="15">
        <f t="shared" si="21"/>
        <v>2</v>
      </c>
      <c r="D34" s="39">
        <f t="shared" si="22"/>
        <v>-0.60000000000000142</v>
      </c>
      <c r="F34" s="15"/>
      <c r="G34" s="15"/>
      <c r="H34" s="39"/>
      <c r="J34" s="15"/>
      <c r="K34" s="15"/>
      <c r="L34" s="39"/>
      <c r="N34" s="15"/>
      <c r="O34" s="15"/>
      <c r="P34" s="39"/>
    </row>
    <row r="35" spans="1:16" x14ac:dyDescent="0.25">
      <c r="A35" s="6" t="s">
        <v>15</v>
      </c>
      <c r="B35" s="9">
        <f t="shared" si="20"/>
        <v>-1.5</v>
      </c>
      <c r="C35" s="9">
        <f t="shared" si="21"/>
        <v>-0.19999999999999574</v>
      </c>
      <c r="D35" s="40">
        <f t="shared" si="22"/>
        <v>0.15000000000000213</v>
      </c>
      <c r="F35" s="9">
        <f t="shared" si="23"/>
        <v>9.1499999999999986</v>
      </c>
      <c r="G35" s="9">
        <f>J22-B22</f>
        <v>11.149999999999999</v>
      </c>
      <c r="H35" s="40">
        <f>AVERAGE(F35:G35)-(Z8-Y8)</f>
        <v>1.6499999999999986</v>
      </c>
      <c r="J35" s="9"/>
      <c r="K35" s="9"/>
      <c r="L35" s="40"/>
      <c r="N35" s="9">
        <f>I22-N8</f>
        <v>7.25</v>
      </c>
      <c r="O35" s="9">
        <f>J22-M8</f>
        <v>9.75</v>
      </c>
      <c r="P35" s="40">
        <f>AVERAGE(N35:O35)-(Z8-AB8)</f>
        <v>2.25</v>
      </c>
    </row>
    <row r="36" spans="1:16" x14ac:dyDescent="0.25">
      <c r="A36" s="18" t="s">
        <v>28</v>
      </c>
      <c r="B36" s="15">
        <f t="shared" si="20"/>
        <v>-4.75</v>
      </c>
      <c r="C36" s="15">
        <f t="shared" si="21"/>
        <v>-2.25</v>
      </c>
      <c r="D36" s="39">
        <f t="shared" si="22"/>
        <v>0</v>
      </c>
      <c r="F36" s="15">
        <f t="shared" si="23"/>
        <v>16.5</v>
      </c>
      <c r="G36" s="15">
        <f>J23-B23</f>
        <v>19.5</v>
      </c>
      <c r="H36" s="39">
        <f>AVERAGE(F36:G36)-(Z9-Y9)</f>
        <v>0.75</v>
      </c>
      <c r="J36" s="15">
        <f>P23-J23</f>
        <v>11.5</v>
      </c>
      <c r="K36" s="15">
        <f>Q23-I23</f>
        <v>17</v>
      </c>
      <c r="L36" s="39">
        <f>AVERAGE(J36:K36)-(AA9-Z9)</f>
        <v>3.25</v>
      </c>
      <c r="N36" s="15">
        <f>I23-N9</f>
        <v>14</v>
      </c>
      <c r="O36" s="15">
        <f>J23-M9</f>
        <v>17.5</v>
      </c>
      <c r="P36" s="39">
        <f>AVERAGE(N36:O36)-(Z9-AB9)</f>
        <v>0.25</v>
      </c>
    </row>
    <row r="37" spans="1:16" x14ac:dyDescent="0.25">
      <c r="A37" s="6" t="s">
        <v>16</v>
      </c>
      <c r="B37" s="9">
        <f t="shared" si="20"/>
        <v>2.5</v>
      </c>
      <c r="C37" s="9">
        <f t="shared" si="21"/>
        <v>3.6000000000000014</v>
      </c>
      <c r="D37" s="40">
        <f t="shared" si="22"/>
        <v>5.0000000000000711E-2</v>
      </c>
      <c r="F37" s="9"/>
      <c r="G37" s="9"/>
      <c r="H37" s="40"/>
      <c r="J37" s="9"/>
      <c r="K37" s="9"/>
      <c r="L37" s="40"/>
      <c r="N37" s="9"/>
      <c r="O37" s="9"/>
      <c r="P37" s="40"/>
    </row>
    <row r="38" spans="1:16" ht="13.8" thickBot="1" x14ac:dyDescent="0.3">
      <c r="A38" s="18" t="s">
        <v>29</v>
      </c>
      <c r="B38" s="15">
        <f t="shared" si="20"/>
        <v>2.4500000000000028</v>
      </c>
      <c r="C38" s="15">
        <f t="shared" si="21"/>
        <v>3.75</v>
      </c>
      <c r="D38" s="39">
        <f t="shared" si="22"/>
        <v>-0.14999771118159799</v>
      </c>
      <c r="F38" s="15">
        <f t="shared" si="23"/>
        <v>6.6000000000000014</v>
      </c>
      <c r="G38" s="15">
        <f>J25-B25</f>
        <v>8.7999999999999972</v>
      </c>
      <c r="H38" s="39">
        <f>AVERAGE(F38:G38)-(Z11-Y11)</f>
        <v>1.1999977111815987</v>
      </c>
      <c r="J38" s="15"/>
      <c r="K38" s="15"/>
      <c r="L38" s="39"/>
      <c r="N38" s="15">
        <f>I25-N11</f>
        <v>4.25</v>
      </c>
      <c r="O38" s="15">
        <f>J25-M11</f>
        <v>6.75</v>
      </c>
      <c r="P38" s="39">
        <f>AVERAGE(N38:O38)-(Z11-AB11)</f>
        <v>0.4166666666666643</v>
      </c>
    </row>
    <row r="39" spans="1:16" ht="13.8" thickBot="1" x14ac:dyDescent="0.3">
      <c r="A39" s="8" t="s">
        <v>25</v>
      </c>
      <c r="B39" s="13">
        <f t="shared" si="20"/>
        <v>3.4000000000000057</v>
      </c>
      <c r="C39" s="13">
        <f t="shared" si="21"/>
        <v>5</v>
      </c>
      <c r="D39" s="44">
        <f t="shared" si="22"/>
        <v>2.6375005722046012</v>
      </c>
      <c r="F39" s="13">
        <f t="shared" si="23"/>
        <v>5.0499999999999972</v>
      </c>
      <c r="G39" s="13">
        <f>J26-B26</f>
        <v>8.0499999999999972</v>
      </c>
      <c r="H39" s="44">
        <f>AVERAGE(F39:G39)-(Z12-Y12)</f>
        <v>-2.1583339055379369</v>
      </c>
      <c r="J39" s="13"/>
      <c r="K39" s="13"/>
      <c r="L39" s="44"/>
      <c r="N39" s="13"/>
      <c r="O39" s="13"/>
      <c r="P39" s="4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3"/>
  <sheetViews>
    <sheetView workbookViewId="0">
      <selection activeCell="F4" sqref="F4"/>
    </sheetView>
  </sheetViews>
  <sheetFormatPr defaultRowHeight="13.2" x14ac:dyDescent="0.25"/>
  <cols>
    <col min="5" max="5" width="12.44140625" bestFit="1" customWidth="1"/>
    <col min="6" max="6" width="16.33203125" bestFit="1" customWidth="1"/>
    <col min="7" max="7" width="26.5546875" bestFit="1" customWidth="1"/>
    <col min="9" max="9" width="25.8867187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4</v>
      </c>
      <c r="G1" s="2" t="s">
        <v>8</v>
      </c>
      <c r="H1">
        <v>105</v>
      </c>
    </row>
    <row r="2" spans="1:10" x14ac:dyDescent="0.25">
      <c r="A2">
        <v>32236</v>
      </c>
      <c r="F2" s="1"/>
      <c r="I2" t="s">
        <v>30</v>
      </c>
      <c r="J2">
        <f>A2</f>
        <v>32236</v>
      </c>
    </row>
    <row r="3" spans="1:10" x14ac:dyDescent="0.25">
      <c r="A3">
        <v>40681</v>
      </c>
      <c r="B3" s="3" t="s">
        <v>187</v>
      </c>
      <c r="C3" s="3"/>
      <c r="F3" s="1"/>
      <c r="I3" t="s">
        <v>31</v>
      </c>
      <c r="J3">
        <f t="shared" ref="J3:J66" si="0">A3</f>
        <v>40681</v>
      </c>
    </row>
    <row r="4" spans="1:10" x14ac:dyDescent="0.25">
      <c r="A4">
        <v>32931</v>
      </c>
      <c r="F4" s="1"/>
      <c r="I4" t="s">
        <v>76</v>
      </c>
      <c r="J4">
        <f t="shared" si="0"/>
        <v>32931</v>
      </c>
    </row>
    <row r="5" spans="1:10" x14ac:dyDescent="0.25">
      <c r="A5">
        <v>57258</v>
      </c>
      <c r="F5" s="1"/>
      <c r="I5" t="s">
        <v>77</v>
      </c>
      <c r="J5">
        <f t="shared" si="0"/>
        <v>57258</v>
      </c>
    </row>
    <row r="6" spans="1:10" x14ac:dyDescent="0.25">
      <c r="A6">
        <v>32249</v>
      </c>
      <c r="F6" s="1"/>
      <c r="I6" t="s">
        <v>78</v>
      </c>
      <c r="J6">
        <f t="shared" si="0"/>
        <v>32249</v>
      </c>
    </row>
    <row r="7" spans="1:10" x14ac:dyDescent="0.25">
      <c r="A7">
        <v>32246</v>
      </c>
      <c r="F7" s="1"/>
      <c r="I7" t="s">
        <v>79</v>
      </c>
      <c r="J7">
        <f t="shared" si="0"/>
        <v>32246</v>
      </c>
    </row>
    <row r="8" spans="1:10" x14ac:dyDescent="0.25">
      <c r="A8">
        <v>32254</v>
      </c>
      <c r="B8">
        <v>84.5</v>
      </c>
      <c r="C8">
        <v>88</v>
      </c>
      <c r="E8">
        <v>999037887686</v>
      </c>
      <c r="F8" s="1">
        <v>37131.730173611111</v>
      </c>
      <c r="I8" t="s">
        <v>80</v>
      </c>
      <c r="J8">
        <f t="shared" si="0"/>
        <v>32254</v>
      </c>
    </row>
    <row r="9" spans="1:10" x14ac:dyDescent="0.25">
      <c r="A9">
        <v>57262</v>
      </c>
      <c r="F9" s="1"/>
      <c r="I9" t="s">
        <v>81</v>
      </c>
      <c r="J9">
        <f t="shared" si="0"/>
        <v>57262</v>
      </c>
    </row>
    <row r="10" spans="1:10" x14ac:dyDescent="0.25">
      <c r="A10">
        <v>32253</v>
      </c>
      <c r="F10" s="1"/>
      <c r="I10" t="s">
        <v>32</v>
      </c>
      <c r="J10">
        <f t="shared" si="0"/>
        <v>32253</v>
      </c>
    </row>
    <row r="11" spans="1:10" x14ac:dyDescent="0.25">
      <c r="A11">
        <v>32250</v>
      </c>
      <c r="F11" s="1"/>
      <c r="I11" t="s">
        <v>33</v>
      </c>
      <c r="J11">
        <f t="shared" si="0"/>
        <v>32250</v>
      </c>
    </row>
    <row r="12" spans="1:10" x14ac:dyDescent="0.25">
      <c r="A12">
        <v>32251</v>
      </c>
      <c r="F12" s="1"/>
      <c r="I12" t="s">
        <v>82</v>
      </c>
      <c r="J12">
        <f t="shared" si="0"/>
        <v>32251</v>
      </c>
    </row>
    <row r="13" spans="1:10" x14ac:dyDescent="0.25">
      <c r="A13">
        <v>32252</v>
      </c>
      <c r="F13" s="1"/>
      <c r="I13" t="s">
        <v>34</v>
      </c>
      <c r="J13">
        <f t="shared" si="0"/>
        <v>32252</v>
      </c>
    </row>
    <row r="14" spans="1:10" x14ac:dyDescent="0.25">
      <c r="A14">
        <v>40679</v>
      </c>
      <c r="F14" s="1"/>
      <c r="I14" t="s">
        <v>35</v>
      </c>
      <c r="J14">
        <f t="shared" si="0"/>
        <v>40679</v>
      </c>
    </row>
    <row r="15" spans="1:10" x14ac:dyDescent="0.25">
      <c r="A15">
        <v>40677</v>
      </c>
      <c r="F15" s="1"/>
      <c r="I15" t="s">
        <v>36</v>
      </c>
      <c r="J15">
        <f t="shared" si="0"/>
        <v>40677</v>
      </c>
    </row>
    <row r="16" spans="1:10" x14ac:dyDescent="0.25">
      <c r="A16">
        <v>32248</v>
      </c>
      <c r="B16">
        <v>44.75</v>
      </c>
      <c r="C16">
        <v>46.25</v>
      </c>
      <c r="E16">
        <v>999018938085</v>
      </c>
      <c r="F16" s="1">
        <v>37131.51085648148</v>
      </c>
      <c r="I16" t="s">
        <v>83</v>
      </c>
      <c r="J16">
        <f t="shared" si="0"/>
        <v>32248</v>
      </c>
    </row>
    <row r="17" spans="1:10" x14ac:dyDescent="0.25">
      <c r="A17">
        <v>32256</v>
      </c>
      <c r="F17" s="1"/>
      <c r="I17" t="s">
        <v>84</v>
      </c>
      <c r="J17">
        <f t="shared" si="0"/>
        <v>32256</v>
      </c>
    </row>
    <row r="18" spans="1:10" x14ac:dyDescent="0.25">
      <c r="A18">
        <v>40519</v>
      </c>
      <c r="B18">
        <v>45</v>
      </c>
      <c r="C18">
        <v>46</v>
      </c>
      <c r="E18">
        <v>999029522228</v>
      </c>
      <c r="F18" s="1">
        <v>37131.633356481485</v>
      </c>
      <c r="I18" t="s">
        <v>37</v>
      </c>
      <c r="J18">
        <f t="shared" si="0"/>
        <v>40519</v>
      </c>
    </row>
    <row r="19" spans="1:10" x14ac:dyDescent="0.25">
      <c r="A19">
        <v>32255</v>
      </c>
      <c r="F19" s="1"/>
      <c r="I19" t="s">
        <v>38</v>
      </c>
      <c r="J19">
        <f t="shared" si="0"/>
        <v>32255</v>
      </c>
    </row>
    <row r="20" spans="1:10" x14ac:dyDescent="0.25">
      <c r="F20" s="1"/>
      <c r="I20" t="s">
        <v>85</v>
      </c>
    </row>
    <row r="21" spans="1:10" x14ac:dyDescent="0.25">
      <c r="A21">
        <v>32205</v>
      </c>
      <c r="F21" s="1"/>
      <c r="I21" t="s">
        <v>39</v>
      </c>
      <c r="J21">
        <f t="shared" si="0"/>
        <v>32205</v>
      </c>
    </row>
    <row r="22" spans="1:10" x14ac:dyDescent="0.25">
      <c r="A22">
        <v>32929</v>
      </c>
      <c r="B22">
        <v>46.75</v>
      </c>
      <c r="C22">
        <v>48.75</v>
      </c>
      <c r="E22">
        <v>999037863251</v>
      </c>
      <c r="F22" s="1">
        <v>37131.729895833334</v>
      </c>
      <c r="I22" t="s">
        <v>86</v>
      </c>
      <c r="J22">
        <f t="shared" si="0"/>
        <v>32929</v>
      </c>
    </row>
    <row r="23" spans="1:10" x14ac:dyDescent="0.25">
      <c r="A23">
        <v>57256</v>
      </c>
      <c r="B23">
        <v>46.75</v>
      </c>
      <c r="C23">
        <v>48.75</v>
      </c>
      <c r="E23">
        <v>999037878944</v>
      </c>
      <c r="F23" s="1">
        <v>37131.730069444442</v>
      </c>
      <c r="I23" t="s">
        <v>87</v>
      </c>
      <c r="J23">
        <f t="shared" si="0"/>
        <v>57256</v>
      </c>
    </row>
    <row r="24" spans="1:10" x14ac:dyDescent="0.25">
      <c r="A24">
        <v>32219</v>
      </c>
      <c r="B24">
        <v>45.75</v>
      </c>
      <c r="C24">
        <v>46.75</v>
      </c>
      <c r="E24">
        <v>999034710027</v>
      </c>
      <c r="F24" s="1">
        <v>37131.693391203706</v>
      </c>
      <c r="I24" t="s">
        <v>88</v>
      </c>
      <c r="J24">
        <f t="shared" si="0"/>
        <v>32219</v>
      </c>
    </row>
    <row r="25" spans="1:10" x14ac:dyDescent="0.25">
      <c r="A25">
        <v>32216</v>
      </c>
      <c r="F25" s="1"/>
      <c r="I25" t="s">
        <v>89</v>
      </c>
      <c r="J25">
        <f t="shared" si="0"/>
        <v>32216</v>
      </c>
    </row>
    <row r="26" spans="1:10" x14ac:dyDescent="0.25">
      <c r="A26">
        <v>32224</v>
      </c>
      <c r="B26">
        <v>71</v>
      </c>
      <c r="C26">
        <v>73</v>
      </c>
      <c r="E26">
        <v>999037842147</v>
      </c>
      <c r="F26" s="1">
        <v>37131.72965277778</v>
      </c>
      <c r="I26" t="s">
        <v>90</v>
      </c>
      <c r="J26">
        <f t="shared" si="0"/>
        <v>32224</v>
      </c>
    </row>
    <row r="27" spans="1:10" x14ac:dyDescent="0.25">
      <c r="A27">
        <v>57260</v>
      </c>
      <c r="F27" s="1"/>
      <c r="I27" t="s">
        <v>91</v>
      </c>
      <c r="J27">
        <f t="shared" si="0"/>
        <v>57260</v>
      </c>
    </row>
    <row r="28" spans="1:10" x14ac:dyDescent="0.25">
      <c r="A28">
        <v>32223</v>
      </c>
      <c r="B28">
        <v>51.5</v>
      </c>
      <c r="C28">
        <v>53</v>
      </c>
      <c r="E28">
        <v>999037854292</v>
      </c>
      <c r="F28" s="1">
        <v>37131.729791666665</v>
      </c>
      <c r="I28" t="s">
        <v>40</v>
      </c>
      <c r="J28">
        <f t="shared" si="0"/>
        <v>32223</v>
      </c>
    </row>
    <row r="29" spans="1:10" x14ac:dyDescent="0.25">
      <c r="A29">
        <v>32220</v>
      </c>
      <c r="F29" s="1"/>
      <c r="I29" t="s">
        <v>41</v>
      </c>
      <c r="J29">
        <f t="shared" si="0"/>
        <v>32220</v>
      </c>
    </row>
    <row r="30" spans="1:10" x14ac:dyDescent="0.25">
      <c r="A30">
        <v>32221</v>
      </c>
      <c r="F30" s="1"/>
      <c r="I30" t="s">
        <v>92</v>
      </c>
      <c r="J30">
        <f t="shared" si="0"/>
        <v>32221</v>
      </c>
    </row>
    <row r="31" spans="1:10" x14ac:dyDescent="0.25">
      <c r="A31">
        <v>32222</v>
      </c>
      <c r="B31">
        <v>41.5</v>
      </c>
      <c r="C31">
        <v>43</v>
      </c>
      <c r="E31">
        <v>999037871481</v>
      </c>
      <c r="F31" s="1">
        <v>37131.729988425926</v>
      </c>
      <c r="I31" t="s">
        <v>42</v>
      </c>
      <c r="J31">
        <f t="shared" si="0"/>
        <v>32222</v>
      </c>
    </row>
    <row r="32" spans="1:10" x14ac:dyDescent="0.25">
      <c r="A32">
        <v>40657</v>
      </c>
      <c r="F32" s="1"/>
      <c r="I32" t="s">
        <v>43</v>
      </c>
      <c r="J32">
        <f t="shared" si="0"/>
        <v>40657</v>
      </c>
    </row>
    <row r="33" spans="1:10" x14ac:dyDescent="0.25">
      <c r="A33">
        <v>40655</v>
      </c>
      <c r="F33" s="1"/>
      <c r="I33" t="s">
        <v>44</v>
      </c>
      <c r="J33">
        <f t="shared" si="0"/>
        <v>40655</v>
      </c>
    </row>
    <row r="34" spans="1:10" x14ac:dyDescent="0.25">
      <c r="A34">
        <v>32218</v>
      </c>
      <c r="B34">
        <v>39.75</v>
      </c>
      <c r="C34">
        <v>40.75</v>
      </c>
      <c r="E34">
        <v>999018942738</v>
      </c>
      <c r="F34" s="1">
        <v>37131.51090277778</v>
      </c>
      <c r="I34" t="s">
        <v>93</v>
      </c>
      <c r="J34">
        <f t="shared" si="0"/>
        <v>32218</v>
      </c>
    </row>
    <row r="35" spans="1:10" x14ac:dyDescent="0.25">
      <c r="A35">
        <v>32226</v>
      </c>
      <c r="B35">
        <v>40.5</v>
      </c>
      <c r="C35">
        <v>42</v>
      </c>
      <c r="E35">
        <v>999032515221</v>
      </c>
      <c r="F35" s="1">
        <v>37131.667997685188</v>
      </c>
      <c r="I35" t="s">
        <v>94</v>
      </c>
      <c r="J35">
        <f t="shared" si="0"/>
        <v>32226</v>
      </c>
    </row>
    <row r="36" spans="1:10" x14ac:dyDescent="0.25">
      <c r="A36">
        <v>40517</v>
      </c>
      <c r="B36">
        <v>39.700000000000003</v>
      </c>
      <c r="C36">
        <v>40.200000000000003</v>
      </c>
      <c r="E36">
        <v>999029531446</v>
      </c>
      <c r="F36" s="1">
        <v>37131.633460648147</v>
      </c>
      <c r="I36" t="s">
        <v>45</v>
      </c>
      <c r="J36">
        <f t="shared" si="0"/>
        <v>40517</v>
      </c>
    </row>
    <row r="37" spans="1:10" x14ac:dyDescent="0.25">
      <c r="A37">
        <v>32225</v>
      </c>
      <c r="F37" s="1"/>
      <c r="I37" t="s">
        <v>46</v>
      </c>
      <c r="J37">
        <f t="shared" si="0"/>
        <v>32225</v>
      </c>
    </row>
    <row r="38" spans="1:10" x14ac:dyDescent="0.25">
      <c r="F38" s="1"/>
      <c r="I38" t="s">
        <v>85</v>
      </c>
    </row>
    <row r="39" spans="1:10" x14ac:dyDescent="0.25">
      <c r="A39">
        <v>30191</v>
      </c>
      <c r="I39" t="s">
        <v>47</v>
      </c>
      <c r="J39">
        <f t="shared" si="0"/>
        <v>30191</v>
      </c>
    </row>
    <row r="40" spans="1:10" x14ac:dyDescent="0.25">
      <c r="A40">
        <v>40637</v>
      </c>
      <c r="F40" s="1"/>
      <c r="I40" t="s">
        <v>48</v>
      </c>
      <c r="J40">
        <f t="shared" si="0"/>
        <v>40637</v>
      </c>
    </row>
    <row r="41" spans="1:10" x14ac:dyDescent="0.25">
      <c r="A41">
        <v>32930</v>
      </c>
      <c r="B41">
        <v>40.700000000000003</v>
      </c>
      <c r="C41">
        <v>41.7</v>
      </c>
      <c r="E41">
        <v>998316556327</v>
      </c>
      <c r="F41" s="1">
        <v>37123.381435185183</v>
      </c>
      <c r="I41" t="s">
        <v>95</v>
      </c>
      <c r="J41">
        <f t="shared" si="0"/>
        <v>32930</v>
      </c>
    </row>
    <row r="42" spans="1:10" x14ac:dyDescent="0.25">
      <c r="A42">
        <v>57240</v>
      </c>
      <c r="B42">
        <v>38.4</v>
      </c>
      <c r="C42">
        <v>39.4</v>
      </c>
      <c r="E42">
        <v>999024586650</v>
      </c>
      <c r="F42" s="1">
        <v>37131.576226851852</v>
      </c>
      <c r="I42" t="s">
        <v>96</v>
      </c>
      <c r="J42">
        <f t="shared" si="0"/>
        <v>57240</v>
      </c>
    </row>
    <row r="43" spans="1:10" x14ac:dyDescent="0.25">
      <c r="A43">
        <v>30188</v>
      </c>
      <c r="B43">
        <v>37.5</v>
      </c>
      <c r="C43">
        <v>38</v>
      </c>
      <c r="E43">
        <v>999025820368</v>
      </c>
      <c r="F43" s="1">
        <v>37131.590509259258</v>
      </c>
      <c r="I43" t="s">
        <v>97</v>
      </c>
      <c r="J43">
        <f t="shared" si="0"/>
        <v>30188</v>
      </c>
    </row>
    <row r="44" spans="1:10" x14ac:dyDescent="0.25">
      <c r="A44">
        <v>30185</v>
      </c>
      <c r="I44" t="s">
        <v>98</v>
      </c>
      <c r="J44">
        <f t="shared" si="0"/>
        <v>30185</v>
      </c>
    </row>
    <row r="45" spans="1:10" x14ac:dyDescent="0.25">
      <c r="A45">
        <v>30194</v>
      </c>
      <c r="B45">
        <v>53.5</v>
      </c>
      <c r="C45">
        <v>54.5</v>
      </c>
      <c r="E45">
        <v>999025883769</v>
      </c>
      <c r="F45" s="1">
        <v>37131.591238425928</v>
      </c>
      <c r="I45" t="s">
        <v>99</v>
      </c>
      <c r="J45">
        <f t="shared" si="0"/>
        <v>30194</v>
      </c>
    </row>
    <row r="46" spans="1:10" x14ac:dyDescent="0.25">
      <c r="A46">
        <v>30193</v>
      </c>
      <c r="B46">
        <v>41.85</v>
      </c>
      <c r="C46">
        <v>42.35</v>
      </c>
      <c r="E46">
        <v>999025807313</v>
      </c>
      <c r="F46" s="1">
        <v>37131.590358796297</v>
      </c>
      <c r="I46" t="s">
        <v>49</v>
      </c>
      <c r="J46">
        <f t="shared" si="0"/>
        <v>30193</v>
      </c>
    </row>
    <row r="47" spans="1:10" x14ac:dyDescent="0.25">
      <c r="A47">
        <v>30189</v>
      </c>
      <c r="I47" t="s">
        <v>50</v>
      </c>
      <c r="J47">
        <f t="shared" si="0"/>
        <v>30189</v>
      </c>
    </row>
    <row r="48" spans="1:10" x14ac:dyDescent="0.25">
      <c r="A48">
        <v>30190</v>
      </c>
      <c r="B48">
        <v>33.799999999999997</v>
      </c>
      <c r="C48">
        <v>34.299999999999997</v>
      </c>
      <c r="E48">
        <v>999025814089</v>
      </c>
      <c r="F48" s="1">
        <v>37131.590439814812</v>
      </c>
      <c r="I48" t="s">
        <v>100</v>
      </c>
      <c r="J48">
        <f t="shared" si="0"/>
        <v>30190</v>
      </c>
    </row>
    <row r="49" spans="1:10" x14ac:dyDescent="0.25">
      <c r="A49">
        <v>30192</v>
      </c>
      <c r="B49">
        <v>34.15</v>
      </c>
      <c r="C49">
        <v>34.65</v>
      </c>
      <c r="E49">
        <v>999025809718</v>
      </c>
      <c r="F49" s="1">
        <v>37131.590381944443</v>
      </c>
      <c r="I49" t="s">
        <v>51</v>
      </c>
      <c r="J49">
        <f t="shared" si="0"/>
        <v>30192</v>
      </c>
    </row>
    <row r="50" spans="1:10" x14ac:dyDescent="0.25">
      <c r="A50">
        <v>40635</v>
      </c>
      <c r="I50" t="s">
        <v>52</v>
      </c>
      <c r="J50">
        <f t="shared" si="0"/>
        <v>40635</v>
      </c>
    </row>
    <row r="51" spans="1:10" x14ac:dyDescent="0.25">
      <c r="A51">
        <v>40633</v>
      </c>
      <c r="I51" t="s">
        <v>53</v>
      </c>
      <c r="J51">
        <f t="shared" si="0"/>
        <v>40633</v>
      </c>
    </row>
    <row r="52" spans="1:10" x14ac:dyDescent="0.25">
      <c r="A52">
        <v>30187</v>
      </c>
      <c r="B52">
        <v>33.5</v>
      </c>
      <c r="C52">
        <v>34</v>
      </c>
      <c r="E52">
        <v>999025724545</v>
      </c>
      <c r="F52" s="1">
        <v>37131.589398148149</v>
      </c>
      <c r="I52" t="s">
        <v>101</v>
      </c>
      <c r="J52">
        <f t="shared" si="0"/>
        <v>30187</v>
      </c>
    </row>
    <row r="53" spans="1:10" x14ac:dyDescent="0.25">
      <c r="A53">
        <v>30196</v>
      </c>
      <c r="B53">
        <v>33.200000000000003</v>
      </c>
      <c r="C53">
        <v>33.9</v>
      </c>
      <c r="E53">
        <v>999023831881</v>
      </c>
      <c r="F53" s="1">
        <v>37131.567488425928</v>
      </c>
      <c r="I53" t="s">
        <v>102</v>
      </c>
      <c r="J53">
        <f t="shared" si="0"/>
        <v>30196</v>
      </c>
    </row>
    <row r="54" spans="1:10" x14ac:dyDescent="0.25">
      <c r="A54">
        <v>40515</v>
      </c>
      <c r="B54">
        <v>33.700000000000003</v>
      </c>
      <c r="C54">
        <v>33.9</v>
      </c>
      <c r="E54">
        <v>999029527133</v>
      </c>
      <c r="F54" s="1">
        <v>37131.633414351854</v>
      </c>
      <c r="I54" t="s">
        <v>54</v>
      </c>
      <c r="J54">
        <f t="shared" si="0"/>
        <v>40515</v>
      </c>
    </row>
    <row r="55" spans="1:10" x14ac:dyDescent="0.25">
      <c r="A55">
        <v>30195</v>
      </c>
      <c r="B55">
        <v>33.5</v>
      </c>
      <c r="C55">
        <v>34</v>
      </c>
      <c r="E55">
        <v>999026503496</v>
      </c>
      <c r="F55" s="1">
        <v>37131.598414351851</v>
      </c>
      <c r="I55" t="s">
        <v>55</v>
      </c>
      <c r="J55">
        <f t="shared" si="0"/>
        <v>30195</v>
      </c>
    </row>
    <row r="56" spans="1:10" x14ac:dyDescent="0.25">
      <c r="I56" t="s">
        <v>85</v>
      </c>
    </row>
    <row r="57" spans="1:10" x14ac:dyDescent="0.25">
      <c r="A57">
        <v>48054</v>
      </c>
      <c r="I57" t="s">
        <v>56</v>
      </c>
      <c r="J57">
        <f t="shared" si="0"/>
        <v>48054</v>
      </c>
    </row>
    <row r="58" spans="1:10" x14ac:dyDescent="0.25">
      <c r="A58">
        <v>54532</v>
      </c>
      <c r="B58">
        <v>30.65</v>
      </c>
      <c r="C58">
        <v>30.95</v>
      </c>
      <c r="E58">
        <v>999037910953</v>
      </c>
      <c r="F58" s="1">
        <v>37131.730439814812</v>
      </c>
      <c r="I58" t="s">
        <v>57</v>
      </c>
      <c r="J58">
        <f t="shared" si="0"/>
        <v>54532</v>
      </c>
    </row>
    <row r="59" spans="1:10" x14ac:dyDescent="0.25">
      <c r="A59">
        <v>30045</v>
      </c>
      <c r="B59">
        <v>36.700000000000003</v>
      </c>
      <c r="C59">
        <v>37.299999999999997</v>
      </c>
      <c r="E59">
        <v>999037920530</v>
      </c>
      <c r="F59" s="1">
        <v>37131.730555555558</v>
      </c>
      <c r="I59" t="s">
        <v>103</v>
      </c>
      <c r="J59">
        <f t="shared" si="0"/>
        <v>30045</v>
      </c>
    </row>
    <row r="60" spans="1:10" x14ac:dyDescent="0.25">
      <c r="A60">
        <v>33031</v>
      </c>
      <c r="B60">
        <v>35.75</v>
      </c>
      <c r="C60">
        <v>36.35</v>
      </c>
      <c r="E60">
        <v>999037984480</v>
      </c>
      <c r="F60" s="1">
        <v>37131.731296296297</v>
      </c>
      <c r="I60" t="s">
        <v>104</v>
      </c>
      <c r="J60">
        <f t="shared" si="0"/>
        <v>33031</v>
      </c>
    </row>
    <row r="61" spans="1:10" x14ac:dyDescent="0.25">
      <c r="A61">
        <v>33032</v>
      </c>
      <c r="B61">
        <v>33.6</v>
      </c>
      <c r="C61">
        <v>34</v>
      </c>
      <c r="E61">
        <v>999037914806</v>
      </c>
      <c r="F61" s="1">
        <v>37131.730486111112</v>
      </c>
      <c r="I61" t="s">
        <v>105</v>
      </c>
      <c r="J61">
        <f t="shared" si="0"/>
        <v>33032</v>
      </c>
    </row>
    <row r="62" spans="1:10" x14ac:dyDescent="0.25">
      <c r="A62">
        <v>33033</v>
      </c>
      <c r="B62">
        <v>56.75</v>
      </c>
      <c r="C62">
        <v>58.25</v>
      </c>
      <c r="E62">
        <v>999037958501</v>
      </c>
      <c r="F62" s="1">
        <v>37131.730995370373</v>
      </c>
      <c r="I62" t="s">
        <v>106</v>
      </c>
      <c r="J62">
        <f t="shared" si="0"/>
        <v>33033</v>
      </c>
    </row>
    <row r="63" spans="1:10" x14ac:dyDescent="0.25">
      <c r="A63">
        <v>33034</v>
      </c>
      <c r="B63">
        <v>52.25</v>
      </c>
      <c r="C63">
        <v>53.25</v>
      </c>
      <c r="E63">
        <v>999037995522</v>
      </c>
      <c r="F63" s="1">
        <v>37131.731423611112</v>
      </c>
      <c r="I63" t="s">
        <v>107</v>
      </c>
      <c r="J63">
        <f t="shared" si="0"/>
        <v>33034</v>
      </c>
    </row>
    <row r="64" spans="1:10" x14ac:dyDescent="0.25">
      <c r="A64">
        <v>45311</v>
      </c>
      <c r="B64">
        <v>42.55</v>
      </c>
      <c r="C64">
        <v>43.35</v>
      </c>
      <c r="E64">
        <v>999037949615</v>
      </c>
      <c r="F64" s="1">
        <v>37131.730891203704</v>
      </c>
      <c r="I64" t="s">
        <v>58</v>
      </c>
      <c r="J64">
        <f t="shared" si="0"/>
        <v>45311</v>
      </c>
    </row>
    <row r="65" spans="1:10" x14ac:dyDescent="0.25">
      <c r="A65">
        <v>48052</v>
      </c>
      <c r="I65" t="s">
        <v>59</v>
      </c>
      <c r="J65">
        <f t="shared" si="0"/>
        <v>48052</v>
      </c>
    </row>
    <row r="66" spans="1:10" x14ac:dyDescent="0.25">
      <c r="A66">
        <v>48656</v>
      </c>
      <c r="B66">
        <v>31.4</v>
      </c>
      <c r="C66">
        <v>32</v>
      </c>
      <c r="E66">
        <v>999037937194</v>
      </c>
      <c r="F66" s="1">
        <v>37131.730752314812</v>
      </c>
      <c r="I66" t="s">
        <v>108</v>
      </c>
      <c r="J66">
        <f t="shared" si="0"/>
        <v>48656</v>
      </c>
    </row>
    <row r="67" spans="1:10" x14ac:dyDescent="0.25">
      <c r="A67">
        <v>48050</v>
      </c>
      <c r="B67">
        <v>32.65</v>
      </c>
      <c r="C67">
        <v>33.35</v>
      </c>
      <c r="E67">
        <v>999037939708</v>
      </c>
      <c r="F67" s="1">
        <v>37131.730775462966</v>
      </c>
      <c r="I67" t="s">
        <v>60</v>
      </c>
      <c r="J67">
        <f t="shared" ref="J67:J95" si="1">A67</f>
        <v>48050</v>
      </c>
    </row>
    <row r="68" spans="1:10" x14ac:dyDescent="0.25">
      <c r="A68">
        <v>54530</v>
      </c>
      <c r="I68" t="s">
        <v>61</v>
      </c>
      <c r="J68">
        <f t="shared" si="1"/>
        <v>54530</v>
      </c>
    </row>
    <row r="69" spans="1:10" x14ac:dyDescent="0.25">
      <c r="A69">
        <v>54912</v>
      </c>
      <c r="B69">
        <v>28.2</v>
      </c>
      <c r="C69">
        <v>28.5</v>
      </c>
      <c r="E69">
        <v>999032536266</v>
      </c>
      <c r="F69" s="1">
        <v>37131.668240740742</v>
      </c>
      <c r="I69" t="s">
        <v>62</v>
      </c>
      <c r="J69">
        <f t="shared" si="1"/>
        <v>54912</v>
      </c>
    </row>
    <row r="70" spans="1:10" x14ac:dyDescent="0.25">
      <c r="A70">
        <v>32890</v>
      </c>
      <c r="B70">
        <v>28.6</v>
      </c>
      <c r="C70">
        <v>28.9</v>
      </c>
      <c r="E70">
        <v>999038056580</v>
      </c>
      <c r="F70" s="1">
        <v>37131.732129629629</v>
      </c>
      <c r="I70" t="s">
        <v>109</v>
      </c>
      <c r="J70">
        <f t="shared" si="1"/>
        <v>32890</v>
      </c>
    </row>
    <row r="71" spans="1:10" x14ac:dyDescent="0.25">
      <c r="A71">
        <v>45219</v>
      </c>
      <c r="B71">
        <v>30.15</v>
      </c>
      <c r="C71">
        <v>30.75</v>
      </c>
      <c r="E71">
        <v>999037971227</v>
      </c>
      <c r="F71" s="1">
        <v>37131.731145833335</v>
      </c>
      <c r="I71" t="s">
        <v>110</v>
      </c>
      <c r="J71">
        <f t="shared" si="1"/>
        <v>45219</v>
      </c>
    </row>
    <row r="72" spans="1:10" x14ac:dyDescent="0.25">
      <c r="A72" s="31">
        <v>3942</v>
      </c>
      <c r="B72">
        <v>30.2</v>
      </c>
      <c r="C72">
        <v>30.35</v>
      </c>
      <c r="E72">
        <v>999031084250</v>
      </c>
      <c r="F72" s="1">
        <v>37131.651435185187</v>
      </c>
      <c r="I72" t="s">
        <v>63</v>
      </c>
      <c r="J72">
        <f t="shared" si="1"/>
        <v>3942</v>
      </c>
    </row>
    <row r="73" spans="1:10" x14ac:dyDescent="0.25">
      <c r="A73">
        <v>48658</v>
      </c>
      <c r="B73">
        <v>30.4</v>
      </c>
      <c r="C73">
        <v>31</v>
      </c>
      <c r="E73">
        <v>999037973998</v>
      </c>
      <c r="F73" s="1">
        <v>37131.731180555558</v>
      </c>
      <c r="I73" t="s">
        <v>64</v>
      </c>
      <c r="J73">
        <f t="shared" si="1"/>
        <v>48658</v>
      </c>
    </row>
    <row r="74" spans="1:10" x14ac:dyDescent="0.25">
      <c r="A74">
        <v>41001</v>
      </c>
      <c r="I74" t="s">
        <v>65</v>
      </c>
      <c r="J74">
        <f t="shared" si="1"/>
        <v>41001</v>
      </c>
    </row>
    <row r="75" spans="1:10" x14ac:dyDescent="0.25">
      <c r="A75">
        <v>53431</v>
      </c>
      <c r="B75">
        <v>42.5</v>
      </c>
      <c r="C75">
        <v>43.5</v>
      </c>
      <c r="E75">
        <v>999034600951</v>
      </c>
      <c r="F75" s="1">
        <v>37131.692129629628</v>
      </c>
      <c r="I75" t="s">
        <v>66</v>
      </c>
      <c r="J75">
        <f t="shared" si="1"/>
        <v>53431</v>
      </c>
    </row>
    <row r="76" spans="1:10" x14ac:dyDescent="0.25">
      <c r="A76">
        <v>55274</v>
      </c>
      <c r="B76">
        <v>31</v>
      </c>
      <c r="C76">
        <v>32</v>
      </c>
      <c r="E76">
        <v>999037987055</v>
      </c>
      <c r="F76" s="1">
        <v>37131.731319444443</v>
      </c>
      <c r="I76" t="s">
        <v>111</v>
      </c>
      <c r="J76">
        <f t="shared" si="1"/>
        <v>55274</v>
      </c>
    </row>
    <row r="77" spans="1:10" x14ac:dyDescent="0.25">
      <c r="A77">
        <v>55276</v>
      </c>
      <c r="B77">
        <v>32.25</v>
      </c>
      <c r="C77">
        <v>33.25</v>
      </c>
      <c r="E77">
        <v>999037990503</v>
      </c>
      <c r="F77" s="1">
        <v>37131.731365740743</v>
      </c>
      <c r="I77" t="s">
        <v>67</v>
      </c>
      <c r="J77">
        <f t="shared" si="1"/>
        <v>55276</v>
      </c>
    </row>
    <row r="78" spans="1:10" x14ac:dyDescent="0.25">
      <c r="A78">
        <v>55278</v>
      </c>
      <c r="B78">
        <v>30.25</v>
      </c>
      <c r="C78">
        <v>31.25</v>
      </c>
      <c r="E78">
        <v>999038000419</v>
      </c>
      <c r="F78" s="1">
        <v>37131.731481481482</v>
      </c>
      <c r="I78" t="s">
        <v>68</v>
      </c>
      <c r="J78">
        <f t="shared" si="1"/>
        <v>55278</v>
      </c>
    </row>
    <row r="79" spans="1:10" x14ac:dyDescent="0.25">
      <c r="I79" t="s">
        <v>85</v>
      </c>
    </row>
    <row r="80" spans="1:10" x14ac:dyDescent="0.25">
      <c r="I80" t="s">
        <v>69</v>
      </c>
      <c r="J80">
        <f t="shared" si="1"/>
        <v>0</v>
      </c>
    </row>
    <row r="81" spans="1:10" x14ac:dyDescent="0.25">
      <c r="A81">
        <v>40971</v>
      </c>
      <c r="I81" t="s">
        <v>117</v>
      </c>
      <c r="J81">
        <f t="shared" si="1"/>
        <v>40971</v>
      </c>
    </row>
    <row r="82" spans="1:10" x14ac:dyDescent="0.25">
      <c r="A82">
        <v>28399</v>
      </c>
      <c r="B82">
        <v>41.35</v>
      </c>
      <c r="C82">
        <v>41.65</v>
      </c>
      <c r="E82">
        <v>999013690812</v>
      </c>
      <c r="F82" s="1">
        <v>37131.450115740743</v>
      </c>
      <c r="I82" t="s">
        <v>118</v>
      </c>
      <c r="J82">
        <f t="shared" si="1"/>
        <v>28399</v>
      </c>
    </row>
    <row r="83" spans="1:10" x14ac:dyDescent="0.25">
      <c r="A83">
        <v>28400</v>
      </c>
      <c r="B83">
        <v>38.5</v>
      </c>
      <c r="C83">
        <v>40.5</v>
      </c>
      <c r="E83">
        <v>999028131303</v>
      </c>
      <c r="F83" s="1">
        <v>37131.617256944446</v>
      </c>
      <c r="I83" t="s">
        <v>119</v>
      </c>
      <c r="J83">
        <f t="shared" si="1"/>
        <v>28400</v>
      </c>
    </row>
    <row r="84" spans="1:10" x14ac:dyDescent="0.25">
      <c r="A84">
        <v>33302</v>
      </c>
      <c r="B84">
        <v>43.5</v>
      </c>
      <c r="C84">
        <v>44.5</v>
      </c>
      <c r="E84">
        <v>999025775106</v>
      </c>
      <c r="F84" s="1">
        <v>37131.589988425927</v>
      </c>
      <c r="I84" t="s">
        <v>112</v>
      </c>
      <c r="J84">
        <f t="shared" si="1"/>
        <v>33302</v>
      </c>
    </row>
    <row r="85" spans="1:10" x14ac:dyDescent="0.25">
      <c r="A85">
        <v>33303</v>
      </c>
      <c r="B85">
        <v>55.5</v>
      </c>
      <c r="C85">
        <v>57</v>
      </c>
      <c r="E85">
        <v>999028130475</v>
      </c>
      <c r="F85" s="1">
        <v>37131.617245370369</v>
      </c>
      <c r="I85" t="s">
        <v>113</v>
      </c>
      <c r="J85">
        <f t="shared" si="1"/>
        <v>33303</v>
      </c>
    </row>
    <row r="86" spans="1:10" x14ac:dyDescent="0.25">
      <c r="A86">
        <v>48664</v>
      </c>
      <c r="B86">
        <v>43.25</v>
      </c>
      <c r="C86">
        <v>44.25</v>
      </c>
      <c r="E86">
        <v>999025908211</v>
      </c>
      <c r="F86" s="1">
        <v>37131.591527777775</v>
      </c>
      <c r="I86" t="s">
        <v>70</v>
      </c>
      <c r="J86">
        <f t="shared" si="1"/>
        <v>48664</v>
      </c>
    </row>
    <row r="87" spans="1:10" x14ac:dyDescent="0.25">
      <c r="A87">
        <v>40977</v>
      </c>
      <c r="I87" t="s">
        <v>71</v>
      </c>
      <c r="J87">
        <f t="shared" si="1"/>
        <v>40977</v>
      </c>
    </row>
    <row r="88" spans="1:10" x14ac:dyDescent="0.25">
      <c r="A88">
        <v>48660</v>
      </c>
      <c r="B88">
        <v>35.75</v>
      </c>
      <c r="C88">
        <v>36.75</v>
      </c>
      <c r="E88">
        <v>999026085494</v>
      </c>
      <c r="F88" s="1">
        <v>37131.593576388892</v>
      </c>
      <c r="I88" t="s">
        <v>114</v>
      </c>
      <c r="J88">
        <f t="shared" si="1"/>
        <v>48660</v>
      </c>
    </row>
    <row r="89" spans="1:10" x14ac:dyDescent="0.25">
      <c r="A89">
        <v>48662</v>
      </c>
      <c r="B89">
        <v>36.25</v>
      </c>
      <c r="C89">
        <v>37.25</v>
      </c>
      <c r="E89">
        <v>999023573689</v>
      </c>
      <c r="F89" s="1">
        <v>37131.564502314817</v>
      </c>
      <c r="I89" t="s">
        <v>72</v>
      </c>
      <c r="J89">
        <f t="shared" si="1"/>
        <v>48662</v>
      </c>
    </row>
    <row r="90" spans="1:10" x14ac:dyDescent="0.25">
      <c r="A90">
        <v>52891</v>
      </c>
      <c r="I90" t="s">
        <v>73</v>
      </c>
      <c r="J90">
        <f t="shared" si="1"/>
        <v>52891</v>
      </c>
    </row>
    <row r="91" spans="1:10" x14ac:dyDescent="0.25">
      <c r="A91">
        <v>36471</v>
      </c>
      <c r="I91" t="s">
        <v>74</v>
      </c>
      <c r="J91">
        <f t="shared" si="1"/>
        <v>36471</v>
      </c>
    </row>
    <row r="92" spans="1:10" x14ac:dyDescent="0.25">
      <c r="A92">
        <v>33009</v>
      </c>
      <c r="B92">
        <v>38.75</v>
      </c>
      <c r="C92">
        <v>39.75</v>
      </c>
      <c r="E92">
        <v>999018173692</v>
      </c>
      <c r="F92" s="1">
        <v>37131.502002314817</v>
      </c>
      <c r="I92" t="s">
        <v>115</v>
      </c>
      <c r="J92">
        <f t="shared" si="1"/>
        <v>33009</v>
      </c>
    </row>
    <row r="93" spans="1:10" x14ac:dyDescent="0.25">
      <c r="A93">
        <v>48668</v>
      </c>
      <c r="B93">
        <v>35.25</v>
      </c>
      <c r="C93">
        <v>36.25</v>
      </c>
      <c r="E93">
        <v>999023071631</v>
      </c>
      <c r="F93" s="1">
        <v>37131.558692129627</v>
      </c>
      <c r="I93" t="s">
        <v>116</v>
      </c>
      <c r="J93">
        <f t="shared" si="1"/>
        <v>48668</v>
      </c>
    </row>
    <row r="94" spans="1:10" x14ac:dyDescent="0.25">
      <c r="A94">
        <v>36470</v>
      </c>
      <c r="B94">
        <v>39</v>
      </c>
      <c r="C94">
        <v>39.299999999999997</v>
      </c>
      <c r="E94">
        <v>999028450872</v>
      </c>
      <c r="F94" s="1">
        <v>37131.620949074073</v>
      </c>
      <c r="I94" t="s">
        <v>75</v>
      </c>
      <c r="J94">
        <f t="shared" si="1"/>
        <v>36470</v>
      </c>
    </row>
    <row r="95" spans="1:10" x14ac:dyDescent="0.25">
      <c r="A95">
        <v>48666</v>
      </c>
      <c r="B95">
        <v>35.5</v>
      </c>
      <c r="C95">
        <v>36.5</v>
      </c>
      <c r="E95">
        <v>999023074069</v>
      </c>
      <c r="F95" s="1">
        <v>37131.55872685185</v>
      </c>
      <c r="I95" t="s">
        <v>120</v>
      </c>
      <c r="J95">
        <f t="shared" si="1"/>
        <v>48666</v>
      </c>
    </row>
    <row r="97" spans="1:10" x14ac:dyDescent="0.25">
      <c r="A97">
        <v>54674</v>
      </c>
      <c r="B97">
        <v>3.0750000000000002</v>
      </c>
      <c r="C97">
        <v>3.1</v>
      </c>
      <c r="E97">
        <v>999032499123</v>
      </c>
      <c r="F97" s="1">
        <v>37131.667812500003</v>
      </c>
      <c r="I97" s="4" t="s">
        <v>17</v>
      </c>
      <c r="J97">
        <v>54674</v>
      </c>
    </row>
    <row r="98" spans="1:10" x14ac:dyDescent="0.25">
      <c r="A98">
        <v>48724</v>
      </c>
      <c r="B98">
        <v>3.14</v>
      </c>
      <c r="C98">
        <v>3.165</v>
      </c>
      <c r="E98">
        <v>999032498991</v>
      </c>
      <c r="F98" s="1">
        <v>37131.667812500003</v>
      </c>
      <c r="I98" s="4" t="s">
        <v>18</v>
      </c>
      <c r="J98">
        <v>48724</v>
      </c>
    </row>
    <row r="99" spans="1:10" x14ac:dyDescent="0.25">
      <c r="A99">
        <v>51173</v>
      </c>
      <c r="I99" s="4" t="s">
        <v>19</v>
      </c>
      <c r="J99">
        <v>51173</v>
      </c>
    </row>
    <row r="100" spans="1:10" x14ac:dyDescent="0.25">
      <c r="A100">
        <v>49617</v>
      </c>
      <c r="B100">
        <v>2.66</v>
      </c>
      <c r="C100">
        <v>2.6724999999999999</v>
      </c>
      <c r="E100">
        <v>999640121733</v>
      </c>
      <c r="F100" s="1">
        <v>37138.700486111113</v>
      </c>
      <c r="I100" s="4" t="s">
        <v>20</v>
      </c>
      <c r="J100">
        <v>49617</v>
      </c>
    </row>
    <row r="101" spans="1:10" x14ac:dyDescent="0.25">
      <c r="A101">
        <v>35353</v>
      </c>
      <c r="B101">
        <v>3.02</v>
      </c>
      <c r="C101">
        <v>3.03</v>
      </c>
      <c r="E101">
        <v>999032396871</v>
      </c>
      <c r="F101" s="1">
        <v>37131.666620370372</v>
      </c>
      <c r="I101" s="4" t="s">
        <v>21</v>
      </c>
      <c r="J101">
        <v>35353</v>
      </c>
    </row>
    <row r="102" spans="1:10" x14ac:dyDescent="0.25">
      <c r="A102">
        <v>49615</v>
      </c>
      <c r="B102">
        <v>2.3450000000000002</v>
      </c>
      <c r="C102">
        <v>2.355</v>
      </c>
      <c r="E102">
        <v>999640121289</v>
      </c>
      <c r="F102" s="1">
        <v>37138.700497685182</v>
      </c>
      <c r="I102" s="4" t="s">
        <v>22</v>
      </c>
      <c r="J102">
        <v>49615</v>
      </c>
    </row>
    <row r="103" spans="1:10" x14ac:dyDescent="0.25">
      <c r="A103">
        <v>49613</v>
      </c>
      <c r="B103">
        <v>2.3650000000000002</v>
      </c>
      <c r="C103">
        <v>2.375</v>
      </c>
      <c r="E103">
        <v>999039859488</v>
      </c>
      <c r="F103" s="1">
        <v>37131.752997685187</v>
      </c>
      <c r="I103" s="4" t="s">
        <v>23</v>
      </c>
      <c r="J103">
        <v>49613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Marks</vt:lpstr>
      <vt:lpstr>Summary</vt:lpstr>
      <vt:lpstr>DATA</vt:lpstr>
      <vt:lpstr>NumProducts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Havlíček Jan</cp:lastModifiedBy>
  <cp:lastPrinted>2001-07-31T20:07:26Z</cp:lastPrinted>
  <dcterms:created xsi:type="dcterms:W3CDTF">2001-04-19T13:07:42Z</dcterms:created>
  <dcterms:modified xsi:type="dcterms:W3CDTF">2023-09-10T11:55:35Z</dcterms:modified>
</cp:coreProperties>
</file>