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60" windowWidth="15216" windowHeight="9000"/>
  </bookViews>
  <sheets>
    <sheet name="Zone A" sheetId="18" r:id="rId1"/>
    <sheet name="Zone G" sheetId="4" r:id="rId2"/>
    <sheet name="Zone J" sheetId="7" r:id="rId3"/>
  </sheets>
  <definedNames>
    <definedName name="_xlnm.Print_Area" localSheetId="0">'Zone A'!$A$1:$S$28</definedName>
    <definedName name="_xlnm.Print_Area" localSheetId="1">'Zone G'!$A$1:$R$28</definedName>
    <definedName name="_xlnm.Print_Area" localSheetId="2">'Zone J'!$A$1:$T$28</definedName>
  </definedNames>
  <calcPr calcId="0"/>
</workbook>
</file>

<file path=xl/calcChain.xml><?xml version="1.0" encoding="utf-8"?>
<calcChain xmlns="http://schemas.openxmlformats.org/spreadsheetml/2006/main">
  <c r="A1" i="18" l="1"/>
  <c r="K4" i="18"/>
  <c r="L4" i="18"/>
  <c r="Q4" i="18"/>
  <c r="K5" i="18"/>
  <c r="L5" i="18"/>
  <c r="Q5" i="18"/>
  <c r="W5" i="18"/>
  <c r="H6" i="18"/>
  <c r="I6" i="18"/>
  <c r="J6" i="18"/>
  <c r="K6" i="18"/>
  <c r="L6" i="18"/>
  <c r="N6" i="18"/>
  <c r="O6" i="18"/>
  <c r="P6" i="18"/>
  <c r="W6" i="18"/>
  <c r="AG6" i="18"/>
  <c r="AH6" i="18"/>
  <c r="AM6" i="18"/>
  <c r="K7" i="18"/>
  <c r="L7" i="18"/>
  <c r="Q7" i="18"/>
  <c r="W7" i="18"/>
  <c r="AG7" i="18"/>
  <c r="AH7" i="18"/>
  <c r="AM7" i="18"/>
  <c r="H8" i="18"/>
  <c r="I8" i="18"/>
  <c r="J8" i="18"/>
  <c r="K8" i="18"/>
  <c r="L8" i="18"/>
  <c r="N8" i="18"/>
  <c r="O8" i="18"/>
  <c r="P8" i="18"/>
  <c r="W8" i="18"/>
  <c r="AD8" i="18"/>
  <c r="AE8" i="18"/>
  <c r="AF8" i="18"/>
  <c r="AG8" i="18"/>
  <c r="AH8" i="18"/>
  <c r="AJ8" i="18"/>
  <c r="AK8" i="18"/>
  <c r="AL8" i="18"/>
  <c r="K9" i="18"/>
  <c r="L9" i="18"/>
  <c r="Q9" i="18"/>
  <c r="W9" i="18"/>
  <c r="AG9" i="18"/>
  <c r="AH9" i="18"/>
  <c r="AM9" i="18"/>
  <c r="B10" i="18"/>
  <c r="C10" i="18"/>
  <c r="D10" i="18"/>
  <c r="K10" i="18"/>
  <c r="L10" i="18"/>
  <c r="Q10" i="18"/>
  <c r="W10" i="18"/>
  <c r="AD10" i="18"/>
  <c r="AE10" i="18"/>
  <c r="AF10" i="18"/>
  <c r="AG10" i="18"/>
  <c r="AH10" i="18"/>
  <c r="AK10" i="18"/>
  <c r="AL10" i="18"/>
  <c r="K11" i="18"/>
  <c r="L11" i="18"/>
  <c r="Q11" i="18"/>
  <c r="U11" i="18"/>
  <c r="V11" i="18"/>
  <c r="W11" i="18"/>
  <c r="AG11" i="18"/>
  <c r="AH11" i="18"/>
  <c r="AM11" i="18"/>
  <c r="H12" i="18"/>
  <c r="I12" i="18"/>
  <c r="J12" i="18"/>
  <c r="K12" i="18"/>
  <c r="L12" i="18"/>
  <c r="N12" i="18"/>
  <c r="O12" i="18"/>
  <c r="P12" i="18"/>
  <c r="AG12" i="18"/>
  <c r="AH12" i="18"/>
  <c r="AM12" i="18"/>
  <c r="K13" i="18"/>
  <c r="L13" i="18"/>
  <c r="Q13" i="18"/>
  <c r="V13" i="18"/>
  <c r="AG13" i="18"/>
  <c r="AH13" i="18"/>
  <c r="AM13" i="18"/>
  <c r="K14" i="18"/>
  <c r="L14" i="18"/>
  <c r="Q14" i="18"/>
  <c r="AD14" i="18"/>
  <c r="AE14" i="18"/>
  <c r="AF14" i="18"/>
  <c r="AG14" i="18"/>
  <c r="AH14" i="18"/>
  <c r="AJ14" i="18"/>
  <c r="AK14" i="18"/>
  <c r="AL14" i="18"/>
  <c r="H15" i="18"/>
  <c r="I15" i="18"/>
  <c r="J15" i="18"/>
  <c r="K15" i="18"/>
  <c r="L15" i="18"/>
  <c r="N15" i="18"/>
  <c r="O15" i="18"/>
  <c r="P15" i="18"/>
  <c r="AG15" i="18"/>
  <c r="AH15" i="18"/>
  <c r="AM15" i="18"/>
  <c r="K16" i="18"/>
  <c r="L16" i="18"/>
  <c r="Q16" i="18"/>
  <c r="AG16" i="18"/>
  <c r="AH16" i="18"/>
  <c r="AM16" i="18"/>
  <c r="H17" i="18"/>
  <c r="I17" i="18"/>
  <c r="J17" i="18"/>
  <c r="K17" i="18"/>
  <c r="L17" i="18"/>
  <c r="N17" i="18"/>
  <c r="O17" i="18"/>
  <c r="P17" i="18"/>
  <c r="AD17" i="18"/>
  <c r="AE17" i="18"/>
  <c r="AF17" i="18"/>
  <c r="AG17" i="18"/>
  <c r="AH17" i="18"/>
  <c r="AJ17" i="18"/>
  <c r="AK17" i="18"/>
  <c r="AL17" i="18"/>
  <c r="K18" i="18"/>
  <c r="L18" i="18"/>
  <c r="Q18" i="18"/>
  <c r="AG18" i="18"/>
  <c r="AH18" i="18"/>
  <c r="AM18" i="18"/>
  <c r="K19" i="18"/>
  <c r="L19" i="18"/>
  <c r="Q19" i="18"/>
  <c r="W19" i="18"/>
  <c r="AD19" i="18"/>
  <c r="AE19" i="18"/>
  <c r="AF19" i="18"/>
  <c r="AG19" i="18"/>
  <c r="AH19" i="18"/>
  <c r="AJ19" i="18"/>
  <c r="AK19" i="18"/>
  <c r="AL19" i="18"/>
  <c r="K20" i="18"/>
  <c r="L20" i="18"/>
  <c r="Q20" i="18"/>
  <c r="W20" i="18"/>
  <c r="AG20" i="18"/>
  <c r="AH20" i="18"/>
  <c r="AM20" i="18"/>
  <c r="H21" i="18"/>
  <c r="I21" i="18"/>
  <c r="J21" i="18"/>
  <c r="K21" i="18"/>
  <c r="L21" i="18"/>
  <c r="N21" i="18"/>
  <c r="O21" i="18"/>
  <c r="P21" i="18"/>
  <c r="W21" i="18"/>
  <c r="AG21" i="18"/>
  <c r="AH21" i="18"/>
  <c r="AM21" i="18"/>
  <c r="H22" i="18"/>
  <c r="I22" i="18"/>
  <c r="J22" i="18"/>
  <c r="K22" i="18"/>
  <c r="L22" i="18"/>
  <c r="N22" i="18"/>
  <c r="O22" i="18"/>
  <c r="P22" i="18"/>
  <c r="W22" i="18"/>
  <c r="AG22" i="18"/>
  <c r="AH22" i="18"/>
  <c r="AM22" i="18"/>
  <c r="I23" i="18"/>
  <c r="N23" i="18"/>
  <c r="O23" i="18"/>
  <c r="W23" i="18"/>
  <c r="AD23" i="18"/>
  <c r="AE23" i="18"/>
  <c r="AF23" i="18"/>
  <c r="AG23" i="18"/>
  <c r="AH23" i="18"/>
  <c r="AJ23" i="18"/>
  <c r="AK23" i="18"/>
  <c r="AL23" i="18"/>
  <c r="W24" i="18"/>
  <c r="AD24" i="18"/>
  <c r="AE24" i="18"/>
  <c r="AF24" i="18"/>
  <c r="AG24" i="18"/>
  <c r="AH24" i="18"/>
  <c r="AJ24" i="18"/>
  <c r="AK24" i="18"/>
  <c r="AL24" i="18"/>
  <c r="L25" i="18"/>
  <c r="U25" i="18"/>
  <c r="V25" i="18"/>
  <c r="W25" i="18"/>
  <c r="AE25" i="18"/>
  <c r="AJ25" i="18"/>
  <c r="AK25" i="18"/>
  <c r="V27" i="18"/>
  <c r="AF28" i="18"/>
  <c r="O31" i="18"/>
  <c r="P31" i="18"/>
  <c r="Q31" i="18"/>
  <c r="D39" i="18"/>
  <c r="F39" i="18"/>
  <c r="D40" i="18"/>
  <c r="F40" i="18"/>
  <c r="D41" i="18"/>
  <c r="D42" i="18"/>
  <c r="D43" i="18"/>
  <c r="F43" i="18"/>
  <c r="D44" i="18"/>
  <c r="F44" i="18"/>
  <c r="D45" i="18"/>
  <c r="F45" i="18"/>
  <c r="D46" i="18"/>
  <c r="F46" i="18"/>
  <c r="D47" i="18"/>
  <c r="F47" i="18"/>
  <c r="D48" i="18"/>
  <c r="F48" i="18"/>
  <c r="D49" i="18"/>
  <c r="F49" i="18"/>
  <c r="D50" i="18"/>
  <c r="D51" i="18"/>
  <c r="D52" i="18"/>
  <c r="D53" i="18"/>
  <c r="A1" i="4"/>
  <c r="K4" i="4"/>
  <c r="L4" i="4"/>
  <c r="Q4" i="4"/>
  <c r="K5" i="4"/>
  <c r="L5" i="4"/>
  <c r="Q5" i="4"/>
  <c r="H6" i="4"/>
  <c r="I6" i="4"/>
  <c r="J6" i="4"/>
  <c r="K6" i="4"/>
  <c r="L6" i="4"/>
  <c r="N6" i="4"/>
  <c r="O6" i="4"/>
  <c r="P6" i="4"/>
  <c r="F7" i="4"/>
  <c r="K7" i="4"/>
  <c r="L7" i="4"/>
  <c r="Q7" i="4"/>
  <c r="F8" i="4"/>
  <c r="H8" i="4"/>
  <c r="I8" i="4"/>
  <c r="J8" i="4"/>
  <c r="K8" i="4"/>
  <c r="L8" i="4"/>
  <c r="N8" i="4"/>
  <c r="O8" i="4"/>
  <c r="P8" i="4"/>
  <c r="F9" i="4"/>
  <c r="K9" i="4"/>
  <c r="L9" i="4"/>
  <c r="Q9" i="4"/>
  <c r="C10" i="4"/>
  <c r="D10" i="4"/>
  <c r="E10" i="4"/>
  <c r="F10" i="4"/>
  <c r="K10" i="4"/>
  <c r="L10" i="4"/>
  <c r="Q10" i="4"/>
  <c r="K11" i="4"/>
  <c r="L11" i="4"/>
  <c r="Q11" i="4"/>
  <c r="H12" i="4"/>
  <c r="I12" i="4"/>
  <c r="J12" i="4"/>
  <c r="K12" i="4"/>
  <c r="L12" i="4"/>
  <c r="N12" i="4"/>
  <c r="O12" i="4"/>
  <c r="P12" i="4"/>
  <c r="K13" i="4"/>
  <c r="L13" i="4"/>
  <c r="Q13" i="4"/>
  <c r="K14" i="4"/>
  <c r="L14" i="4"/>
  <c r="Q14" i="4"/>
  <c r="H15" i="4"/>
  <c r="I15" i="4"/>
  <c r="J15" i="4"/>
  <c r="K15" i="4"/>
  <c r="L15" i="4"/>
  <c r="N15" i="4"/>
  <c r="O15" i="4"/>
  <c r="P15" i="4"/>
  <c r="K16" i="4"/>
  <c r="L16" i="4"/>
  <c r="Q16" i="4"/>
  <c r="H17" i="4"/>
  <c r="I17" i="4"/>
  <c r="J17" i="4"/>
  <c r="K17" i="4"/>
  <c r="L17" i="4"/>
  <c r="N17" i="4"/>
  <c r="O17" i="4"/>
  <c r="P17" i="4"/>
  <c r="K18" i="4"/>
  <c r="L18" i="4"/>
  <c r="Q18" i="4"/>
  <c r="K19" i="4"/>
  <c r="L19" i="4"/>
  <c r="Q19" i="4"/>
  <c r="K20" i="4"/>
  <c r="L20" i="4"/>
  <c r="Q20" i="4"/>
  <c r="H21" i="4"/>
  <c r="I21" i="4"/>
  <c r="J21" i="4"/>
  <c r="K21" i="4"/>
  <c r="L21" i="4"/>
  <c r="N21" i="4"/>
  <c r="O21" i="4"/>
  <c r="P21" i="4"/>
  <c r="H22" i="4"/>
  <c r="I22" i="4"/>
  <c r="J22" i="4"/>
  <c r="K22" i="4"/>
  <c r="L22" i="4"/>
  <c r="N22" i="4"/>
  <c r="O22" i="4"/>
  <c r="P22" i="4"/>
  <c r="N23" i="4"/>
  <c r="O23" i="4"/>
  <c r="J27" i="4"/>
  <c r="A1" i="7"/>
  <c r="V3" i="7"/>
  <c r="W3" i="7"/>
  <c r="K4" i="7"/>
  <c r="L4" i="7"/>
  <c r="Q4" i="7"/>
  <c r="V4" i="7"/>
  <c r="W4" i="7"/>
  <c r="K5" i="7"/>
  <c r="L5" i="7"/>
  <c r="Q5" i="7"/>
  <c r="V5" i="7"/>
  <c r="W5" i="7"/>
  <c r="H6" i="7"/>
  <c r="I6" i="7"/>
  <c r="J6" i="7"/>
  <c r="K6" i="7"/>
  <c r="L6" i="7"/>
  <c r="N6" i="7"/>
  <c r="O6" i="7"/>
  <c r="P6" i="7"/>
  <c r="V6" i="7"/>
  <c r="W6" i="7"/>
  <c r="F7" i="7"/>
  <c r="K7" i="7"/>
  <c r="L7" i="7"/>
  <c r="Q7" i="7"/>
  <c r="V7" i="7"/>
  <c r="W7" i="7"/>
  <c r="F8" i="7"/>
  <c r="H8" i="7"/>
  <c r="I8" i="7"/>
  <c r="J8" i="7"/>
  <c r="K8" i="7"/>
  <c r="L8" i="7"/>
  <c r="N8" i="7"/>
  <c r="O8" i="7"/>
  <c r="P8" i="7"/>
  <c r="V8" i="7"/>
  <c r="W8" i="7"/>
  <c r="F9" i="7"/>
  <c r="K9" i="7"/>
  <c r="L9" i="7"/>
  <c r="Q9" i="7"/>
  <c r="V9" i="7"/>
  <c r="E10" i="7"/>
  <c r="F10" i="7"/>
  <c r="K10" i="7"/>
  <c r="L10" i="7"/>
  <c r="Q10" i="7"/>
  <c r="K11" i="7"/>
  <c r="L11" i="7"/>
  <c r="Q11" i="7"/>
  <c r="H12" i="7"/>
  <c r="I12" i="7"/>
  <c r="J12" i="7"/>
  <c r="K12" i="7"/>
  <c r="L12" i="7"/>
  <c r="N12" i="7"/>
  <c r="O12" i="7"/>
  <c r="P12" i="7"/>
  <c r="K13" i="7"/>
  <c r="L13" i="7"/>
  <c r="Q13" i="7"/>
  <c r="K14" i="7"/>
  <c r="L14" i="7"/>
  <c r="Q14" i="7"/>
  <c r="H15" i="7"/>
  <c r="I15" i="7"/>
  <c r="J15" i="7"/>
  <c r="K15" i="7"/>
  <c r="L15" i="7"/>
  <c r="N15" i="7"/>
  <c r="O15" i="7"/>
  <c r="P15" i="7"/>
  <c r="K16" i="7"/>
  <c r="L16" i="7"/>
  <c r="Q16" i="7"/>
  <c r="H17" i="7"/>
  <c r="I17" i="7"/>
  <c r="J17" i="7"/>
  <c r="K17" i="7"/>
  <c r="L17" i="7"/>
  <c r="N17" i="7"/>
  <c r="O17" i="7"/>
  <c r="P17" i="7"/>
  <c r="K18" i="7"/>
  <c r="L18" i="7"/>
  <c r="Q18" i="7"/>
  <c r="K19" i="7"/>
  <c r="L19" i="7"/>
  <c r="Q19" i="7"/>
  <c r="K20" i="7"/>
  <c r="L20" i="7"/>
  <c r="Q20" i="7"/>
  <c r="H21" i="7"/>
  <c r="I21" i="7"/>
  <c r="J21" i="7"/>
  <c r="K21" i="7"/>
  <c r="L21" i="7"/>
  <c r="N21" i="7"/>
  <c r="O21" i="7"/>
  <c r="P21" i="7"/>
  <c r="H22" i="7"/>
  <c r="I22" i="7"/>
  <c r="J22" i="7"/>
  <c r="K22" i="7"/>
  <c r="L22" i="7"/>
  <c r="N22" i="7"/>
  <c r="O22" i="7"/>
  <c r="P22" i="7"/>
  <c r="N23" i="7"/>
  <c r="O23" i="7"/>
</calcChain>
</file>

<file path=xl/sharedStrings.xml><?xml version="1.0" encoding="utf-8"?>
<sst xmlns="http://schemas.openxmlformats.org/spreadsheetml/2006/main" count="359" uniqueCount="83">
  <si>
    <t>POS</t>
  </si>
  <si>
    <t>MONTH</t>
  </si>
  <si>
    <t>OCT</t>
  </si>
  <si>
    <t>NOV</t>
  </si>
  <si>
    <t>DEC</t>
  </si>
  <si>
    <t>JAN</t>
  </si>
  <si>
    <t>FEB</t>
  </si>
  <si>
    <t>APRIL</t>
  </si>
  <si>
    <t>MARCH</t>
  </si>
  <si>
    <t>MAY</t>
  </si>
  <si>
    <t>JUNE</t>
  </si>
  <si>
    <t>SEP</t>
  </si>
  <si>
    <t>SETTLE</t>
  </si>
  <si>
    <t>POSITION</t>
  </si>
  <si>
    <t>AUG</t>
  </si>
  <si>
    <t>JULY</t>
  </si>
  <si>
    <t>CALC</t>
  </si>
  <si>
    <t>Oct</t>
  </si>
  <si>
    <t>Nov</t>
  </si>
  <si>
    <t>Dec</t>
  </si>
  <si>
    <t>Q4</t>
  </si>
  <si>
    <t>CALENDER 2001</t>
  </si>
  <si>
    <t>TERM</t>
  </si>
  <si>
    <t>BID</t>
  </si>
  <si>
    <t>OFFER</t>
  </si>
  <si>
    <t>DAYS</t>
  </si>
  <si>
    <t>JAN-FEB</t>
  </si>
  <si>
    <t>MAR</t>
  </si>
  <si>
    <t>Q-1</t>
  </si>
  <si>
    <t>APR</t>
  </si>
  <si>
    <t>Q-2</t>
  </si>
  <si>
    <t>JUL</t>
  </si>
  <si>
    <t>JUL-AUG</t>
  </si>
  <si>
    <t>SEPT</t>
  </si>
  <si>
    <t>Q3</t>
  </si>
  <si>
    <t>CAL 01</t>
  </si>
  <si>
    <t xml:space="preserve"> </t>
  </si>
  <si>
    <t>CALENDER 2002</t>
  </si>
  <si>
    <t>cal 02</t>
  </si>
  <si>
    <t xml:space="preserve">cal01/02 </t>
  </si>
  <si>
    <t>SUM</t>
  </si>
  <si>
    <t xml:space="preserve">CAL O2 </t>
  </si>
  <si>
    <t>CAL 03</t>
  </si>
  <si>
    <t>CAL 04</t>
  </si>
  <si>
    <t>NYJ/PJM</t>
  </si>
  <si>
    <t>NOTES</t>
  </si>
  <si>
    <t>BIDS</t>
  </si>
  <si>
    <t>OFFERS</t>
  </si>
  <si>
    <t>LAST</t>
  </si>
  <si>
    <t>CAL1 OP</t>
  </si>
  <si>
    <t>Days</t>
  </si>
  <si>
    <t>ZONE G</t>
  </si>
  <si>
    <t>ZONE J</t>
  </si>
  <si>
    <t>ZONE A</t>
  </si>
  <si>
    <t>J/G</t>
  </si>
  <si>
    <t>G/A</t>
  </si>
  <si>
    <t>J/A</t>
  </si>
  <si>
    <t>Cal 01</t>
  </si>
  <si>
    <t>Cal01-04</t>
  </si>
  <si>
    <t>CAL 01-08</t>
  </si>
  <si>
    <t>5@7.5</t>
  </si>
  <si>
    <t>Jan/Feb</t>
  </si>
  <si>
    <t>Nepool</t>
  </si>
  <si>
    <t>nov</t>
  </si>
  <si>
    <t>dec</t>
  </si>
  <si>
    <t>jan</t>
  </si>
  <si>
    <t>feb</t>
  </si>
  <si>
    <t>mar</t>
  </si>
  <si>
    <t>apr</t>
  </si>
  <si>
    <t>7@9.5</t>
  </si>
  <si>
    <t>PJM</t>
  </si>
  <si>
    <t>may</t>
  </si>
  <si>
    <t>jun</t>
  </si>
  <si>
    <t>jul</t>
  </si>
  <si>
    <t>aug</t>
  </si>
  <si>
    <t>sep</t>
  </si>
  <si>
    <t>oct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</si>
  <si>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</si>
  <si>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"02/01"</t>
  </si>
  <si>
    <t>6 trade</t>
  </si>
  <si>
    <t>5@8</t>
  </si>
  <si>
    <t>Trades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</si>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</sst>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[Red]\(0\)"/>
    <numFmt numFmtId="174" formatCode="General_)"/>
    <numFmt numFmtId="175" formatCode="mm/dd/yy"/>
  </numFmts>
  <fonts count="1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sz val="10"/>
      <color indexed="57"/>
      <name val="Arial"/>
      <family val="2"/>
    </font>
    <font>
      <b/>
      <sz val="10"/>
      <color indexed="57"/>
      <name val="Arial"/>
      <family val="2"/>
    </font>
    <font>
      <b/>
      <sz val="16"/>
      <name val="Arial"/>
      <family val="2"/>
    </font>
    <font>
      <sz val="10"/>
      <name val="Helv"/>
    </font>
    <font>
      <sz val="8"/>
      <name val="Arial"/>
    </font>
    <font>
      <sz val="8"/>
      <name val="Times New Roman"/>
    </font>
    <font>
      <sz val="10"/>
      <name val="Courier"/>
    </font>
    <font>
      <sz val="10"/>
      <color indexed="8"/>
      <name val="MS Sans Serif"/>
    </font>
    <font>
      <b/>
      <sz val="10"/>
      <color indexed="61"/>
      <name val="Arial"/>
      <family val="2"/>
    </font>
    <font>
      <b/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8" fillId="0" borderId="0" xfId="0" applyFont="1"/>
    <xf numFmtId="1" fontId="9" fillId="3" borderId="24" xfId="0" applyNumberFormat="1" applyFont="1" applyFill="1" applyBorder="1" applyAlignment="1" applyProtection="1">
      <alignment horizontal="center"/>
      <protection locked="0"/>
    </xf>
    <xf numFmtId="1" fontId="9" fillId="3" borderId="16" xfId="0" applyNumberFormat="1" applyFont="1" applyFill="1" applyBorder="1" applyAlignment="1" applyProtection="1">
      <alignment horizontal="center"/>
      <protection locked="0"/>
    </xf>
    <xf numFmtId="0" fontId="9" fillId="3" borderId="25" xfId="0" applyNumberFormat="1" applyFont="1" applyFill="1" applyBorder="1" applyAlignment="1">
      <alignment horizontal="center"/>
    </xf>
    <xf numFmtId="0" fontId="9" fillId="3" borderId="26" xfId="0" applyNumberFormat="1" applyFont="1" applyFill="1" applyBorder="1" applyAlignment="1">
      <alignment horizontal="center"/>
    </xf>
    <xf numFmtId="0" fontId="9" fillId="3" borderId="27" xfId="0" applyNumberFormat="1" applyFont="1" applyFill="1" applyBorder="1" applyAlignment="1">
      <alignment horizontal="center"/>
    </xf>
    <xf numFmtId="0" fontId="9" fillId="3" borderId="6" xfId="0" applyNumberFormat="1" applyFont="1" applyFill="1" applyBorder="1" applyAlignment="1">
      <alignment horizontal="center"/>
    </xf>
    <xf numFmtId="2" fontId="4" fillId="3" borderId="28" xfId="0" applyNumberFormat="1" applyFont="1" applyFill="1" applyBorder="1" applyAlignment="1" applyProtection="1">
      <alignment horizontal="center"/>
      <protection locked="0"/>
    </xf>
    <xf numFmtId="2" fontId="6" fillId="3" borderId="24" xfId="0" applyNumberFormat="1" applyFont="1" applyFill="1" applyBorder="1" applyAlignment="1" applyProtection="1">
      <alignment horizontal="center"/>
      <protection locked="0"/>
    </xf>
    <xf numFmtId="2" fontId="4" fillId="3" borderId="29" xfId="0" applyNumberFormat="1" applyFont="1" applyFill="1" applyBorder="1" applyAlignment="1" applyProtection="1">
      <alignment horizontal="center"/>
      <protection locked="0"/>
    </xf>
    <xf numFmtId="2" fontId="6" fillId="3" borderId="30" xfId="0" applyNumberFormat="1" applyFont="1" applyFill="1" applyBorder="1" applyAlignment="1" applyProtection="1">
      <alignment horizontal="center"/>
      <protection locked="0"/>
    </xf>
    <xf numFmtId="2" fontId="4" fillId="3" borderId="31" xfId="0" applyNumberFormat="1" applyFont="1" applyFill="1" applyBorder="1" applyAlignment="1" applyProtection="1">
      <alignment horizontal="center"/>
      <protection locked="0"/>
    </xf>
    <xf numFmtId="2" fontId="6" fillId="3" borderId="32" xfId="0" applyNumberFormat="1" applyFont="1" applyFill="1" applyBorder="1" applyAlignment="1" applyProtection="1">
      <alignment horizontal="center"/>
      <protection locked="0"/>
    </xf>
    <xf numFmtId="2" fontId="4" fillId="3" borderId="33" xfId="0" applyNumberFormat="1" applyFont="1" applyFill="1" applyBorder="1" applyAlignment="1" applyProtection="1">
      <alignment horizontal="center"/>
      <protection locked="0"/>
    </xf>
    <xf numFmtId="2" fontId="6" fillId="3" borderId="16" xfId="0" applyNumberFormat="1" applyFont="1" applyFill="1" applyBorder="1" applyAlignment="1" applyProtection="1">
      <alignment horizontal="center"/>
      <protection locked="0"/>
    </xf>
    <xf numFmtId="2" fontId="3" fillId="2" borderId="2" xfId="0" applyNumberFormat="1" applyFont="1" applyFill="1" applyBorder="1" applyAlignment="1" applyProtection="1">
      <alignment horizontal="center"/>
      <protection locked="0"/>
    </xf>
    <xf numFmtId="0" fontId="10" fillId="5" borderId="0" xfId="0" applyFont="1" applyFill="1"/>
    <xf numFmtId="0" fontId="0" fillId="5" borderId="0" xfId="0" applyFill="1"/>
    <xf numFmtId="0" fontId="10" fillId="6" borderId="0" xfId="0" applyFont="1" applyFill="1"/>
    <xf numFmtId="0" fontId="0" fillId="6" borderId="0" xfId="0" applyFill="1"/>
    <xf numFmtId="0" fontId="10" fillId="7" borderId="0" xfId="0" applyFont="1" applyFill="1"/>
    <xf numFmtId="0" fontId="0" fillId="7" borderId="0" xfId="0" applyFill="1"/>
    <xf numFmtId="2" fontId="3" fillId="0" borderId="19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4" fillId="0" borderId="7" xfId="1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8" borderId="36" xfId="0" applyFont="1" applyFill="1" applyBorder="1" applyAlignment="1">
      <alignment horizontal="center"/>
    </xf>
    <xf numFmtId="2" fontId="3" fillId="8" borderId="15" xfId="0" applyNumberFormat="1" applyFont="1" applyFill="1" applyBorder="1" applyAlignment="1">
      <alignment horizontal="center"/>
    </xf>
    <xf numFmtId="0" fontId="3" fillId="8" borderId="37" xfId="0" applyFont="1" applyFill="1" applyBorder="1" applyAlignment="1">
      <alignment horizontal="center"/>
    </xf>
    <xf numFmtId="2" fontId="3" fillId="8" borderId="36" xfId="0" applyNumberFormat="1" applyFont="1" applyFill="1" applyBorder="1" applyAlignment="1">
      <alignment horizontal="center"/>
    </xf>
    <xf numFmtId="2" fontId="3" fillId="8" borderId="37" xfId="0" applyNumberFormat="1" applyFont="1" applyFill="1" applyBorder="1" applyAlignment="1">
      <alignment horizontal="center"/>
    </xf>
    <xf numFmtId="0" fontId="3" fillId="2" borderId="38" xfId="0" applyNumberFormat="1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2" fontId="3" fillId="2" borderId="38" xfId="0" applyNumberFormat="1" applyFont="1" applyFill="1" applyBorder="1" applyAlignment="1">
      <alignment horizontal="center"/>
    </xf>
    <xf numFmtId="0" fontId="3" fillId="2" borderId="40" xfId="0" applyNumberFormat="1" applyFont="1" applyFill="1" applyBorder="1" applyAlignment="1">
      <alignment horizontal="center"/>
    </xf>
    <xf numFmtId="2" fontId="3" fillId="9" borderId="12" xfId="0" applyNumberFormat="1" applyFont="1" applyFill="1" applyBorder="1" applyAlignment="1">
      <alignment horizontal="center"/>
    </xf>
    <xf numFmtId="2" fontId="3" fillId="9" borderId="3" xfId="0" applyNumberFormat="1" applyFont="1" applyFill="1" applyBorder="1" applyAlignment="1">
      <alignment horizontal="center"/>
    </xf>
    <xf numFmtId="2" fontId="0" fillId="0" borderId="10" xfId="0" applyNumberFormat="1" applyBorder="1"/>
    <xf numFmtId="2" fontId="0" fillId="0" borderId="37" xfId="0" applyNumberFormat="1" applyBorder="1"/>
    <xf numFmtId="0" fontId="3" fillId="6" borderId="12" xfId="0" applyFont="1" applyFill="1" applyBorder="1" applyAlignment="1">
      <alignment horizontal="center"/>
    </xf>
    <xf numFmtId="1" fontId="3" fillId="2" borderId="41" xfId="0" applyNumberFormat="1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3" fillId="8" borderId="0" xfId="0" applyNumberFormat="1" applyFont="1" applyFill="1" applyAlignment="1">
      <alignment horizontal="center"/>
    </xf>
    <xf numFmtId="2" fontId="3" fillId="8" borderId="16" xfId="0" applyNumberFormat="1" applyFont="1" applyFill="1" applyBorder="1" applyAlignment="1">
      <alignment horizontal="center"/>
    </xf>
    <xf numFmtId="2" fontId="3" fillId="8" borderId="30" xfId="0" applyNumberFormat="1" applyFont="1" applyFill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37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6" fillId="0" borderId="38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/>
    <xf numFmtId="14" fontId="0" fillId="0" borderId="10" xfId="0" applyNumberFormat="1" applyBorder="1" applyAlignment="1">
      <alignment horizontal="center"/>
    </xf>
    <xf numFmtId="1" fontId="0" fillId="0" borderId="0" xfId="0" applyNumberFormat="1"/>
    <xf numFmtId="0" fontId="0" fillId="0" borderId="43" xfId="0" applyBorder="1"/>
    <xf numFmtId="39" fontId="0" fillId="0" borderId="0" xfId="0" applyNumberFormat="1"/>
    <xf numFmtId="2" fontId="16" fillId="3" borderId="28" xfId="0" applyNumberFormat="1" applyFont="1" applyFill="1" applyBorder="1" applyAlignment="1" applyProtection="1">
      <alignment horizontal="center"/>
      <protection locked="0"/>
    </xf>
    <xf numFmtId="2" fontId="17" fillId="2" borderId="12" xfId="0" applyNumberFormat="1" applyFont="1" applyFill="1" applyBorder="1" applyAlignment="1">
      <alignment horizontal="center"/>
    </xf>
    <xf numFmtId="2" fontId="17" fillId="2" borderId="37" xfId="0" applyNumberFormat="1" applyFont="1" applyFill="1" applyBorder="1" applyAlignment="1">
      <alignment horizontal="center"/>
    </xf>
    <xf numFmtId="2" fontId="17" fillId="10" borderId="15" xfId="0" applyNumberFormat="1" applyFont="1" applyFill="1" applyBorder="1" applyAlignment="1">
      <alignment horizontal="center"/>
    </xf>
    <xf numFmtId="16" fontId="3" fillId="2" borderId="12" xfId="0" applyNumberFormat="1" applyFont="1" applyFill="1" applyBorder="1" applyAlignment="1">
      <alignment horizontal="center"/>
    </xf>
    <xf numFmtId="175" fontId="0" fillId="0" borderId="36" xfId="0" applyNumberFormat="1" applyBorder="1" applyAlignment="1">
      <alignment horizontal="center"/>
    </xf>
    <xf numFmtId="175" fontId="0" fillId="0" borderId="36" xfId="0" applyNumberFormat="1" applyBorder="1"/>
    <xf numFmtId="16" fontId="3" fillId="2" borderId="36" xfId="0" applyNumberFormat="1" applyFont="1" applyFill="1" applyBorder="1" applyAlignment="1">
      <alignment horizontal="center"/>
    </xf>
    <xf numFmtId="2" fontId="17" fillId="2" borderId="15" xfId="0" applyNumberFormat="1" applyFont="1" applyFill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M53"/>
  <sheetViews>
    <sheetView showGridLines="0" tabSelected="1" zoomScale="90" workbookViewId="0">
      <selection activeCell="N22" sqref="N22:O22"/>
    </sheetView>
  </sheetViews>
  <sheetFormatPr defaultRowHeight="13.2" x14ac:dyDescent="0.25"/>
  <cols>
    <col min="1" max="1" width="11" bestFit="1" customWidth="1"/>
    <col min="2" max="3" width="8.6640625" customWidth="1"/>
    <col min="4" max="4" width="11.33203125" customWidth="1"/>
    <col min="5" max="18" width="8.6640625" customWidth="1"/>
    <col min="19" max="19" width="8.109375" customWidth="1"/>
  </cols>
  <sheetData>
    <row r="1" spans="1:39" x14ac:dyDescent="0.25">
      <c r="A1" s="94">
        <f ca="1">TODAY()</f>
        <v>36893</v>
      </c>
      <c r="E1" s="39"/>
    </row>
    <row r="2" spans="1:39" ht="21.6" thickBot="1" x14ac:dyDescent="0.45">
      <c r="B2" s="55" t="s">
        <v>53</v>
      </c>
      <c r="C2" s="56"/>
      <c r="E2" s="39"/>
      <c r="G2" s="17"/>
      <c r="H2" s="18" t="s">
        <v>21</v>
      </c>
      <c r="I2" s="17"/>
      <c r="J2" s="17"/>
      <c r="K2" s="68" t="s">
        <v>55</v>
      </c>
      <c r="L2" s="68" t="s">
        <v>56</v>
      </c>
      <c r="M2" s="17"/>
      <c r="N2" s="18"/>
      <c r="O2" s="18" t="s">
        <v>37</v>
      </c>
      <c r="P2" s="18"/>
      <c r="Q2" s="18"/>
    </row>
    <row r="3" spans="1:39" ht="13.8" thickBot="1" x14ac:dyDescent="0.3">
      <c r="E3" s="39"/>
      <c r="G3" s="19" t="s">
        <v>22</v>
      </c>
      <c r="H3" s="20" t="s">
        <v>23</v>
      </c>
      <c r="I3" s="4" t="s">
        <v>24</v>
      </c>
      <c r="J3" s="5" t="s">
        <v>25</v>
      </c>
      <c r="K3" s="69"/>
      <c r="L3" s="69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  <c r="R3">
        <v>47</v>
      </c>
    </row>
    <row r="4" spans="1:39" ht="13.8" thickBot="1" x14ac:dyDescent="0.3">
      <c r="G4" s="21" t="s">
        <v>5</v>
      </c>
      <c r="H4" s="46">
        <v>58</v>
      </c>
      <c r="I4" s="47">
        <v>60</v>
      </c>
      <c r="J4" s="42">
        <v>22</v>
      </c>
      <c r="K4" s="70">
        <f>AVERAGE('Zone G'!H4:I4)-(AVERAGE('Zone A'!H4:I4))</f>
        <v>11</v>
      </c>
      <c r="L4" s="70">
        <f>AVERAGE('Zone J'!H4:I4)-(AVERAGE('Zone A'!H4:I4))</f>
        <v>15</v>
      </c>
      <c r="M4" s="21" t="s">
        <v>5</v>
      </c>
      <c r="N4" s="46">
        <v>45</v>
      </c>
      <c r="O4" s="47">
        <v>48</v>
      </c>
      <c r="P4" s="42">
        <v>22</v>
      </c>
      <c r="Q4" s="102">
        <f>AVERAGE(N4:O4)-AVERAGE(H4:I4)</f>
        <v>-12.5</v>
      </c>
      <c r="R4">
        <v>49</v>
      </c>
    </row>
    <row r="5" spans="1:39" ht="13.8" thickBot="1" x14ac:dyDescent="0.3">
      <c r="G5" s="14" t="s">
        <v>6</v>
      </c>
      <c r="H5" s="46">
        <v>57</v>
      </c>
      <c r="I5" s="47">
        <v>57</v>
      </c>
      <c r="J5" s="43">
        <v>20</v>
      </c>
      <c r="K5" s="70">
        <f>AVERAGE('Zone G'!H5:I5)-(AVERAGE('Zone A'!H5:I5))</f>
        <v>13</v>
      </c>
      <c r="L5" s="70">
        <f>AVERAGE('Zone J'!H5:I5)-(AVERAGE('Zone A'!H5:I5))</f>
        <v>17</v>
      </c>
      <c r="M5" s="14" t="s">
        <v>6</v>
      </c>
      <c r="N5" s="48">
        <v>45</v>
      </c>
      <c r="O5" s="49">
        <v>48</v>
      </c>
      <c r="P5" s="43">
        <v>20</v>
      </c>
      <c r="Q5" s="102">
        <f>AVERAGE(N5:O5)-AVERAGE(H5:I5)</f>
        <v>-10.5</v>
      </c>
      <c r="R5">
        <v>60</v>
      </c>
      <c r="T5" t="s">
        <v>63</v>
      </c>
      <c r="U5" s="41">
        <v>21</v>
      </c>
      <c r="V5">
        <v>55</v>
      </c>
      <c r="W5">
        <f t="shared" ref="W5:W10" si="0">V5*U5</f>
        <v>1155</v>
      </c>
      <c r="AC5" s="19" t="s">
        <v>22</v>
      </c>
      <c r="AD5" s="20" t="s">
        <v>23</v>
      </c>
      <c r="AE5" s="4" t="s">
        <v>24</v>
      </c>
      <c r="AF5" s="5" t="s">
        <v>25</v>
      </c>
      <c r="AG5" s="69"/>
      <c r="AH5" s="69"/>
      <c r="AI5" s="19" t="s">
        <v>22</v>
      </c>
      <c r="AJ5" s="20" t="s">
        <v>23</v>
      </c>
      <c r="AK5" s="4" t="s">
        <v>24</v>
      </c>
      <c r="AL5" s="5" t="s">
        <v>25</v>
      </c>
      <c r="AM5" s="103" t="s">
        <v>78</v>
      </c>
    </row>
    <row r="6" spans="1:39" ht="13.8" thickBot="1" x14ac:dyDescent="0.3">
      <c r="A6" s="27" t="s">
        <v>20</v>
      </c>
      <c r="B6" s="22" t="s">
        <v>16</v>
      </c>
      <c r="C6" s="28"/>
      <c r="D6" s="28" t="s">
        <v>50</v>
      </c>
      <c r="G6" s="15" t="s">
        <v>26</v>
      </c>
      <c r="H6" s="25">
        <f>SUM(H4*J4,H5*J5)/J6</f>
        <v>57.523809523809526</v>
      </c>
      <c r="I6" s="26">
        <f>SUM(I4*J4,I5*J5)/J6</f>
        <v>58.571428571428569</v>
      </c>
      <c r="J6" s="74">
        <f>SUM(J4,J5)</f>
        <v>42</v>
      </c>
      <c r="K6" s="78">
        <f>AVERAGE('Zone G'!H6:I6)-(AVERAGE('Zone A'!H6:I6))</f>
        <v>11.952380952380949</v>
      </c>
      <c r="L6" s="78">
        <f>AVERAGE('Zone J'!H6:I6)-(AVERAGE('Zone A'!H6:I6))</f>
        <v>15.952380952380949</v>
      </c>
      <c r="M6" s="75" t="s">
        <v>26</v>
      </c>
      <c r="N6" s="25">
        <f>SUM(N4*P4,N5*P5)/P6</f>
        <v>45</v>
      </c>
      <c r="O6" s="26">
        <f>SUM(O4*P4,O5*P5)/P6</f>
        <v>48</v>
      </c>
      <c r="P6" s="23">
        <f>SUM(P4,P5)</f>
        <v>42</v>
      </c>
      <c r="Q6" s="100"/>
      <c r="R6">
        <v>60</v>
      </c>
      <c r="T6" t="s">
        <v>64</v>
      </c>
      <c r="U6" s="41">
        <v>20</v>
      </c>
      <c r="V6">
        <v>55</v>
      </c>
      <c r="W6">
        <f t="shared" si="0"/>
        <v>1100</v>
      </c>
      <c r="AC6" s="21" t="s">
        <v>5</v>
      </c>
      <c r="AD6" s="46">
        <v>55.5</v>
      </c>
      <c r="AE6" s="47">
        <v>56</v>
      </c>
      <c r="AF6" s="42">
        <v>22</v>
      </c>
      <c r="AG6" s="70" t="e">
        <f>AVERAGE('Zone G'!AD6:AE6)-(AVERAGE('Zone A'!AD6:AE6))</f>
        <v>#DIV/0!</v>
      </c>
      <c r="AH6" s="70" t="e">
        <f>AVERAGE('Zone J'!AD6:AE6)-(AVERAGE('Zone A'!AD6:AE6))</f>
        <v>#DIV/0!</v>
      </c>
      <c r="AI6" s="21" t="s">
        <v>5</v>
      </c>
      <c r="AJ6" s="46">
        <v>46</v>
      </c>
      <c r="AK6" s="47">
        <v>50</v>
      </c>
      <c r="AL6" s="42">
        <v>22</v>
      </c>
      <c r="AM6" s="102">
        <f>AVERAGE(AJ6:AK6)-AVERAGE(AD6:AE6)</f>
        <v>-7.75</v>
      </c>
    </row>
    <row r="7" spans="1:39" ht="13.8" thickBot="1" x14ac:dyDescent="0.3">
      <c r="A7" s="21" t="s">
        <v>17</v>
      </c>
      <c r="B7" s="46"/>
      <c r="C7" s="47"/>
      <c r="D7" s="40">
        <v>22</v>
      </c>
      <c r="G7" s="24" t="s">
        <v>27</v>
      </c>
      <c r="H7" s="50">
        <v>48</v>
      </c>
      <c r="I7" s="51">
        <v>50</v>
      </c>
      <c r="J7" s="44">
        <v>22</v>
      </c>
      <c r="K7" s="70">
        <f>AVERAGE('Zone G'!H7:I7)-(AVERAGE('Zone A'!H7:I7))</f>
        <v>10</v>
      </c>
      <c r="L7" s="70">
        <f>AVERAGE('Zone J'!H7:I7)-(AVERAGE('Zone A'!H7:I7))</f>
        <v>17.5</v>
      </c>
      <c r="M7" s="24" t="s">
        <v>27</v>
      </c>
      <c r="N7" s="50">
        <v>39</v>
      </c>
      <c r="O7" s="51">
        <v>41</v>
      </c>
      <c r="P7" s="44">
        <v>21</v>
      </c>
      <c r="Q7" s="102">
        <f>AVERAGE(N7:O7)-AVERAGE(H7:I7)</f>
        <v>-9</v>
      </c>
      <c r="R7">
        <v>46</v>
      </c>
      <c r="T7" t="s">
        <v>65</v>
      </c>
      <c r="U7" s="42">
        <v>22</v>
      </c>
      <c r="V7">
        <v>58</v>
      </c>
      <c r="W7">
        <f t="shared" si="0"/>
        <v>1276</v>
      </c>
      <c r="AC7" s="14" t="s">
        <v>6</v>
      </c>
      <c r="AD7" s="46">
        <v>55.5</v>
      </c>
      <c r="AE7" s="47">
        <v>56</v>
      </c>
      <c r="AF7" s="43">
        <v>20</v>
      </c>
      <c r="AG7" s="70" t="e">
        <f>AVERAGE('Zone G'!AD7:AE7)-(AVERAGE('Zone A'!AD7:AE7))</f>
        <v>#DIV/0!</v>
      </c>
      <c r="AH7" s="70" t="e">
        <f>AVERAGE('Zone J'!AD7:AE7)-(AVERAGE('Zone A'!AD7:AE7))</f>
        <v>#DIV/0!</v>
      </c>
      <c r="AI7" s="14" t="s">
        <v>6</v>
      </c>
      <c r="AJ7" s="48">
        <v>46</v>
      </c>
      <c r="AK7" s="49">
        <v>50</v>
      </c>
      <c r="AL7" s="43">
        <v>20</v>
      </c>
      <c r="AM7" s="102">
        <f>AVERAGE(AJ7:AK7)-AVERAGE(AD7:AE7)</f>
        <v>-7.75</v>
      </c>
    </row>
    <row r="8" spans="1:39" ht="13.8" thickBot="1" x14ac:dyDescent="0.3">
      <c r="A8" s="13" t="s">
        <v>18</v>
      </c>
      <c r="B8" s="52"/>
      <c r="C8" s="53"/>
      <c r="D8" s="41">
        <v>21</v>
      </c>
      <c r="G8" s="15" t="s">
        <v>28</v>
      </c>
      <c r="H8" s="25">
        <f>SUM(H6*J6,H7*J7)/J8</f>
        <v>54.25</v>
      </c>
      <c r="I8" s="26">
        <f>SUM(I6*J6,I7*J7)/J8</f>
        <v>55.625</v>
      </c>
      <c r="J8" s="74">
        <f>SUM(J4,J5,J7)</f>
        <v>64</v>
      </c>
      <c r="K8" s="78">
        <f>AVERAGE('Zone G'!H8:I8)-(AVERAGE('Zone A'!H8:I8))</f>
        <v>11.28125</v>
      </c>
      <c r="L8" s="78">
        <f>AVERAGE('Zone J'!H8:I8)-(AVERAGE('Zone A'!H8:I8))</f>
        <v>16.484375</v>
      </c>
      <c r="M8" s="75" t="s">
        <v>28</v>
      </c>
      <c r="N8" s="26">
        <f>SUM(N6*$P$6,N7*$P$7)/$P$8</f>
        <v>43</v>
      </c>
      <c r="O8" s="26">
        <f>SUM(O6*$P$6,O7*$P$7)/$P$8</f>
        <v>45.666666666666664</v>
      </c>
      <c r="P8" s="23">
        <f>SUM(P4,P5,P7)</f>
        <v>63</v>
      </c>
      <c r="Q8" s="100"/>
      <c r="R8">
        <v>37</v>
      </c>
      <c r="T8" t="s">
        <v>66</v>
      </c>
      <c r="U8" s="43">
        <v>20</v>
      </c>
      <c r="V8">
        <v>58</v>
      </c>
      <c r="W8">
        <f t="shared" si="0"/>
        <v>1160</v>
      </c>
      <c r="AC8" s="15" t="s">
        <v>26</v>
      </c>
      <c r="AD8" s="25">
        <f>SUM(AD6*AF6,AD7*AF7)/AF8</f>
        <v>55.5</v>
      </c>
      <c r="AE8" s="26">
        <f>SUM(AE6*AF6,AE7*AF7)/AF8</f>
        <v>56</v>
      </c>
      <c r="AF8" s="74">
        <f>SUM(AF6,AF7)</f>
        <v>42</v>
      </c>
      <c r="AG8" s="78" t="e">
        <f>AVERAGE('Zone G'!AD8:AE8)-(AVERAGE('Zone A'!AD8:AE8))</f>
        <v>#DIV/0!</v>
      </c>
      <c r="AH8" s="78" t="e">
        <f>AVERAGE('Zone J'!AD8:AE8)-(AVERAGE('Zone A'!AD8:AE8))</f>
        <v>#DIV/0!</v>
      </c>
      <c r="AI8" s="75" t="s">
        <v>26</v>
      </c>
      <c r="AJ8" s="25">
        <f>SUM(AJ6*AL6,AJ7*AL7)/AL8</f>
        <v>46</v>
      </c>
      <c r="AK8" s="26">
        <f>SUM(AK6*AL6,AK7*AL7)/AL8</f>
        <v>50</v>
      </c>
      <c r="AL8" s="23">
        <f>SUM(AL6,AL7)</f>
        <v>42</v>
      </c>
      <c r="AM8" s="100"/>
    </row>
    <row r="9" spans="1:39" ht="13.8" thickBot="1" x14ac:dyDescent="0.3">
      <c r="A9" s="14" t="s">
        <v>19</v>
      </c>
      <c r="B9" s="48">
        <v>48.25</v>
      </c>
      <c r="C9" s="49">
        <v>48.25</v>
      </c>
      <c r="D9" s="41">
        <v>20</v>
      </c>
      <c r="G9" s="21" t="s">
        <v>29</v>
      </c>
      <c r="H9" s="46">
        <v>46</v>
      </c>
      <c r="I9" s="47">
        <v>49</v>
      </c>
      <c r="J9" s="42">
        <v>21</v>
      </c>
      <c r="K9" s="70">
        <f>AVERAGE('Zone G'!H9:I9)-(AVERAGE('Zone A'!H9:I9))</f>
        <v>7.5</v>
      </c>
      <c r="L9" s="70">
        <f>AVERAGE('Zone J'!H9:I9)-(AVERAGE('Zone A'!H9:I9))</f>
        <v>13.5</v>
      </c>
      <c r="M9" s="21" t="s">
        <v>29</v>
      </c>
      <c r="N9" s="46">
        <v>37</v>
      </c>
      <c r="O9" s="47">
        <v>39</v>
      </c>
      <c r="P9" s="42">
        <v>22</v>
      </c>
      <c r="Q9" s="102">
        <f>AVERAGE(N9:O9)-AVERAGE(H9:I9)</f>
        <v>-9.5</v>
      </c>
      <c r="T9" t="s">
        <v>67</v>
      </c>
      <c r="U9" s="44">
        <v>22</v>
      </c>
      <c r="V9">
        <v>53</v>
      </c>
      <c r="W9">
        <f t="shared" si="0"/>
        <v>1166</v>
      </c>
      <c r="AC9" s="24" t="s">
        <v>27</v>
      </c>
      <c r="AD9" s="50">
        <v>40</v>
      </c>
      <c r="AE9" s="51">
        <v>44</v>
      </c>
      <c r="AF9" s="44">
        <v>22</v>
      </c>
      <c r="AG9" s="70" t="e">
        <f>AVERAGE('Zone G'!AD9:AE9)-(AVERAGE('Zone A'!AD9:AE9))</f>
        <v>#DIV/0!</v>
      </c>
      <c r="AH9" s="70" t="e">
        <f>AVERAGE('Zone J'!AD9:AE9)-(AVERAGE('Zone A'!AD9:AE9))</f>
        <v>#DIV/0!</v>
      </c>
      <c r="AI9" s="24" t="s">
        <v>27</v>
      </c>
      <c r="AJ9" s="50">
        <v>38</v>
      </c>
      <c r="AK9" s="51">
        <v>40</v>
      </c>
      <c r="AL9" s="44">
        <v>21</v>
      </c>
      <c r="AM9" s="102">
        <f>AVERAGE(AJ9:AK9)-AVERAGE(AD9:AE9)</f>
        <v>-3</v>
      </c>
    </row>
    <row r="10" spans="1:39" ht="13.8" thickBot="1" x14ac:dyDescent="0.3">
      <c r="A10" s="15" t="s">
        <v>20</v>
      </c>
      <c r="B10" s="25">
        <f>((B7*22)+(B8*21)+(B9*20))/63</f>
        <v>15.317460317460318</v>
      </c>
      <c r="C10" s="25">
        <f>((C7*22)+(C8*21)+(C9*20))/63</f>
        <v>15.317460317460318</v>
      </c>
      <c r="D10" s="16">
        <f>((D7*22)+(D8*21)+(D9*20))/63</f>
        <v>21.031746031746032</v>
      </c>
      <c r="G10" s="13" t="s">
        <v>9</v>
      </c>
      <c r="H10" s="46">
        <v>48</v>
      </c>
      <c r="I10" s="47">
        <v>51</v>
      </c>
      <c r="J10" s="45">
        <v>22</v>
      </c>
      <c r="K10" s="70">
        <f>AVERAGE('Zone G'!H10:I10)-(AVERAGE('Zone A'!H10:I10))</f>
        <v>12.5</v>
      </c>
      <c r="L10" s="70">
        <f>AVERAGE('Zone J'!H10:I10)-(AVERAGE('Zone A'!H10:I10))</f>
        <v>20.5</v>
      </c>
      <c r="M10" s="13" t="s">
        <v>9</v>
      </c>
      <c r="N10" s="52">
        <v>39</v>
      </c>
      <c r="O10" s="53">
        <v>41</v>
      </c>
      <c r="P10" s="45">
        <v>22</v>
      </c>
      <c r="Q10" s="102">
        <f>AVERAGE(N10:O10)-AVERAGE(H10:I10)</f>
        <v>-9.5</v>
      </c>
      <c r="T10" s="97" t="s">
        <v>68</v>
      </c>
      <c r="U10" s="42">
        <v>21</v>
      </c>
      <c r="V10" s="97">
        <v>53</v>
      </c>
      <c r="W10" s="97">
        <f t="shared" si="0"/>
        <v>1113</v>
      </c>
      <c r="X10" s="97"/>
      <c r="AC10" s="15" t="s">
        <v>28</v>
      </c>
      <c r="AD10" s="25">
        <f>SUM(AD8*AF8,AD9*AF9)/AF10</f>
        <v>50.171875</v>
      </c>
      <c r="AE10" s="26">
        <f>SUM(AE8*AF8,AE9*AF9)/AF10</f>
        <v>51.875</v>
      </c>
      <c r="AF10" s="74">
        <f>SUM(AF6,AF7,AF9)</f>
        <v>64</v>
      </c>
      <c r="AG10" s="78" t="e">
        <f>AVERAGE('Zone G'!AD10:AE10)-(AVERAGE('Zone A'!AD10:AE10))</f>
        <v>#DIV/0!</v>
      </c>
      <c r="AH10" s="78" t="e">
        <f>AVERAGE('Zone J'!AD10:AE10)-(AVERAGE('Zone A'!AD10:AE10))</f>
        <v>#DIV/0!</v>
      </c>
      <c r="AI10" s="75" t="s">
        <v>28</v>
      </c>
      <c r="AJ10" s="25">
        <v>37</v>
      </c>
      <c r="AK10" s="26">
        <f>SUM(AK8*AL8,AK9*AL9)/AL10</f>
        <v>46.666666666666664</v>
      </c>
      <c r="AL10" s="23">
        <f>SUM(AL6,AL7,AL9)</f>
        <v>63</v>
      </c>
      <c r="AM10" s="100"/>
    </row>
    <row r="11" spans="1:39" ht="13.8" thickBot="1" x14ac:dyDescent="0.3">
      <c r="B11" s="85"/>
      <c r="C11" s="85"/>
      <c r="G11" s="14" t="s">
        <v>10</v>
      </c>
      <c r="H11" s="46">
        <v>58</v>
      </c>
      <c r="I11" s="47">
        <v>60</v>
      </c>
      <c r="J11" s="43">
        <v>21</v>
      </c>
      <c r="K11" s="70">
        <f>AVERAGE('Zone G'!H11:I11)-(AVERAGE('Zone A'!H11:I11))</f>
        <v>17</v>
      </c>
      <c r="L11" s="70">
        <f>AVERAGE('Zone J'!H11:I11)-(AVERAGE('Zone A'!H11:I11))</f>
        <v>28.5</v>
      </c>
      <c r="M11" s="14" t="s">
        <v>10</v>
      </c>
      <c r="N11" s="48">
        <v>52</v>
      </c>
      <c r="O11" s="49">
        <v>53</v>
      </c>
      <c r="P11" s="43">
        <v>20</v>
      </c>
      <c r="Q11" s="102">
        <f>AVERAGE(N11:O11)-AVERAGE(H11:I11)</f>
        <v>-6.5</v>
      </c>
      <c r="U11" s="96">
        <f>SUM(U5:U10)</f>
        <v>126</v>
      </c>
      <c r="V11" s="96">
        <f>SUM(V5:V10)</f>
        <v>332</v>
      </c>
      <c r="W11" s="96">
        <f>SUM(W5:W10)</f>
        <v>6970</v>
      </c>
      <c r="AC11" s="21" t="s">
        <v>29</v>
      </c>
      <c r="AD11" s="46">
        <v>37</v>
      </c>
      <c r="AE11" s="47">
        <v>40</v>
      </c>
      <c r="AF11" s="42">
        <v>21</v>
      </c>
      <c r="AG11" s="70" t="e">
        <f>AVERAGE('Zone G'!AD11:AE11)-(AVERAGE('Zone A'!AD11:AE11))</f>
        <v>#DIV/0!</v>
      </c>
      <c r="AH11" s="70" t="e">
        <f>AVERAGE('Zone J'!AD11:AE11)-(AVERAGE('Zone A'!AD11:AE11))</f>
        <v>#DIV/0!</v>
      </c>
      <c r="AI11" s="21" t="s">
        <v>29</v>
      </c>
      <c r="AJ11" s="46">
        <v>35</v>
      </c>
      <c r="AK11" s="47">
        <v>36</v>
      </c>
      <c r="AL11" s="42">
        <v>22</v>
      </c>
      <c r="AM11" s="102">
        <f>AVERAGE(AJ11:AK11)-AVERAGE(AD11:AE11)</f>
        <v>-3</v>
      </c>
    </row>
    <row r="12" spans="1:39" ht="13.8" thickBot="1" x14ac:dyDescent="0.3">
      <c r="A12" s="35" t="s">
        <v>45</v>
      </c>
      <c r="B12" s="3" t="s">
        <v>46</v>
      </c>
      <c r="C12" s="4" t="s">
        <v>47</v>
      </c>
      <c r="D12" s="36" t="s">
        <v>48</v>
      </c>
      <c r="G12" s="15" t="s">
        <v>30</v>
      </c>
      <c r="H12" s="25">
        <f>SUM(H9*J9,H10*J10,H11*J11)/J12</f>
        <v>50.625</v>
      </c>
      <c r="I12" s="26">
        <f>SUM(I9*J9,I10*J10,I11*J11)/J12</f>
        <v>53.296875</v>
      </c>
      <c r="J12" s="74">
        <f>SUM(J9,J10,J11)</f>
        <v>64</v>
      </c>
      <c r="K12" s="78">
        <f>AVERAGE('Zone G'!H12:I12)-(AVERAGE('Zone A'!H12:I12))</f>
        <v>12.3359375</v>
      </c>
      <c r="L12" s="78">
        <f>AVERAGE('Zone J'!H12:I12)-(AVERAGE('Zone A'!H12:I12))</f>
        <v>20.828125</v>
      </c>
      <c r="M12" s="75" t="s">
        <v>30</v>
      </c>
      <c r="N12" s="25">
        <f>SUM(N9*P9,N10*P10,N11*P11)/P12</f>
        <v>42.375</v>
      </c>
      <c r="O12" s="26">
        <f>SUM(O9*P9,O10*P10,O11*P11)/P12</f>
        <v>44.0625</v>
      </c>
      <c r="P12" s="23">
        <f>SUM(P9,P10,P11)</f>
        <v>64</v>
      </c>
      <c r="Q12" s="100"/>
      <c r="AC12" s="13" t="s">
        <v>9</v>
      </c>
      <c r="AD12" s="46">
        <v>39</v>
      </c>
      <c r="AE12" s="47">
        <v>40.5</v>
      </c>
      <c r="AF12" s="45">
        <v>22</v>
      </c>
      <c r="AG12" s="70" t="e">
        <f>AVERAGE('Zone G'!AD12:AE12)-(AVERAGE('Zone A'!AD12:AE12))</f>
        <v>#DIV/0!</v>
      </c>
      <c r="AH12" s="70" t="e">
        <f>AVERAGE('Zone J'!AD12:AE12)-(AVERAGE('Zone A'!AD12:AE12))</f>
        <v>#DIV/0!</v>
      </c>
      <c r="AI12" s="13" t="s">
        <v>9</v>
      </c>
      <c r="AJ12" s="52">
        <v>38</v>
      </c>
      <c r="AK12" s="53">
        <v>40</v>
      </c>
      <c r="AL12" s="45">
        <v>22</v>
      </c>
      <c r="AM12" s="102">
        <f>AVERAGE(AJ12:AK12)-AVERAGE(AD12:AE12)</f>
        <v>-0.75</v>
      </c>
    </row>
    <row r="13" spans="1:39" ht="13.8" thickBot="1" x14ac:dyDescent="0.3">
      <c r="A13" s="34" t="s">
        <v>57</v>
      </c>
      <c r="B13" s="62">
        <v>51</v>
      </c>
      <c r="C13" s="63">
        <v>56</v>
      </c>
      <c r="D13" s="95">
        <v>36880</v>
      </c>
      <c r="G13" s="21" t="s">
        <v>31</v>
      </c>
      <c r="H13" s="46">
        <v>74</v>
      </c>
      <c r="I13" s="47">
        <v>78</v>
      </c>
      <c r="J13" s="42">
        <v>21</v>
      </c>
      <c r="K13" s="70">
        <f>AVERAGE('Zone G'!H13:I13)-(AVERAGE('Zone A'!H13:I13))</f>
        <v>31.5</v>
      </c>
      <c r="L13" s="70">
        <f>AVERAGE('Zone J'!H13:I13)-(AVERAGE('Zone A'!H13:I13))</f>
        <v>49</v>
      </c>
      <c r="M13" s="21" t="s">
        <v>31</v>
      </c>
      <c r="N13" s="46">
        <v>67</v>
      </c>
      <c r="O13" s="47">
        <v>69</v>
      </c>
      <c r="P13" s="42">
        <v>22</v>
      </c>
      <c r="Q13" s="102">
        <f>AVERAGE(N13:O13)-AVERAGE(H13:I13)</f>
        <v>-8</v>
      </c>
      <c r="V13">
        <f>W11/U11</f>
        <v>55.317460317460316</v>
      </c>
      <c r="AC13" s="14" t="s">
        <v>10</v>
      </c>
      <c r="AD13" s="46">
        <v>56</v>
      </c>
      <c r="AE13" s="47">
        <v>58.5</v>
      </c>
      <c r="AF13" s="43">
        <v>21</v>
      </c>
      <c r="AG13" s="70" t="e">
        <f>AVERAGE('Zone G'!AD13:AE13)-(AVERAGE('Zone A'!AD13:AE13))</f>
        <v>#DIV/0!</v>
      </c>
      <c r="AH13" s="70" t="e">
        <f>AVERAGE('Zone J'!AD13:AE13)-(AVERAGE('Zone A'!AD13:AE13))</f>
        <v>#DIV/0!</v>
      </c>
      <c r="AI13" s="14" t="s">
        <v>10</v>
      </c>
      <c r="AJ13" s="48">
        <v>52</v>
      </c>
      <c r="AK13" s="49">
        <v>54</v>
      </c>
      <c r="AL13" s="43">
        <v>20</v>
      </c>
      <c r="AM13" s="102">
        <f>AVERAGE(AJ13:AK13)-AVERAGE(AD13:AE13)</f>
        <v>-4.25</v>
      </c>
    </row>
    <row r="14" spans="1:39" ht="13.8" thickBot="1" x14ac:dyDescent="0.3">
      <c r="A14" s="37" t="s">
        <v>41</v>
      </c>
      <c r="B14" s="62">
        <v>44</v>
      </c>
      <c r="C14" s="63">
        <v>47</v>
      </c>
      <c r="D14" s="95">
        <v>36861</v>
      </c>
      <c r="E14" s="39"/>
      <c r="G14" s="14" t="s">
        <v>14</v>
      </c>
      <c r="H14" s="48">
        <v>74</v>
      </c>
      <c r="I14" s="49">
        <v>78</v>
      </c>
      <c r="J14" s="43">
        <v>23</v>
      </c>
      <c r="K14" s="70">
        <f>AVERAGE('Zone G'!H14:I14)-(AVERAGE('Zone A'!H14:I14))</f>
        <v>31.5</v>
      </c>
      <c r="L14" s="70">
        <f>AVERAGE('Zone J'!H14:I14)-(AVERAGE('Zone A'!H14:I14))</f>
        <v>49</v>
      </c>
      <c r="M14" s="14" t="s">
        <v>14</v>
      </c>
      <c r="N14" s="48">
        <v>67</v>
      </c>
      <c r="O14" s="49">
        <v>69</v>
      </c>
      <c r="P14" s="43">
        <v>22</v>
      </c>
      <c r="Q14" s="102">
        <f>AVERAGE(N14:O14)-AVERAGE(H14:I14)</f>
        <v>-8</v>
      </c>
      <c r="AC14" s="15" t="s">
        <v>30</v>
      </c>
      <c r="AD14" s="25">
        <f>SUM(AD11*AF11,AD12*AF12,AD13*AF13)/AF14</f>
        <v>43.921875</v>
      </c>
      <c r="AE14" s="26">
        <f>SUM(AE11*AF11,AE12*AF12,AE13*AF13)/AF14</f>
        <v>46.2421875</v>
      </c>
      <c r="AF14" s="74">
        <f>SUM(AF11,AF12,AF13)</f>
        <v>64</v>
      </c>
      <c r="AG14" s="78" t="e">
        <f>AVERAGE('Zone G'!AD14:AE14)-(AVERAGE('Zone A'!AD14:AE14))</f>
        <v>#DIV/0!</v>
      </c>
      <c r="AH14" s="78" t="e">
        <f>AVERAGE('Zone J'!AD14:AE14)-(AVERAGE('Zone A'!AD14:AE14))</f>
        <v>#DIV/0!</v>
      </c>
      <c r="AI14" s="75" t="s">
        <v>30</v>
      </c>
      <c r="AJ14" s="25">
        <f>SUM(AJ11*AL11,AJ12*AL12,AJ13*AL13)/AL14</f>
        <v>41.34375</v>
      </c>
      <c r="AK14" s="26">
        <f>SUM(AK11*AL11,AK12*AL12,AK13*AL13)/AL14</f>
        <v>43</v>
      </c>
      <c r="AL14" s="23">
        <f>SUM(AL11,AL12,AL13)</f>
        <v>64</v>
      </c>
      <c r="AM14" s="100"/>
    </row>
    <row r="15" spans="1:39" ht="13.8" thickBot="1" x14ac:dyDescent="0.3">
      <c r="A15" s="37" t="s">
        <v>42</v>
      </c>
      <c r="B15" s="64">
        <v>40</v>
      </c>
      <c r="C15" s="65">
        <v>47</v>
      </c>
      <c r="D15" s="95">
        <v>36839</v>
      </c>
      <c r="E15" s="39"/>
      <c r="G15" s="15" t="s">
        <v>32</v>
      </c>
      <c r="H15" s="25">
        <f>SUM(H13*J13,H14*J14)/J15</f>
        <v>74</v>
      </c>
      <c r="I15" s="26">
        <f>SUM(I13*J13,I14*J14)/J15</f>
        <v>78</v>
      </c>
      <c r="J15" s="74">
        <f>SUM(J13,J14)</f>
        <v>44</v>
      </c>
      <c r="K15" s="78">
        <f>AVERAGE('Zone G'!H15:I15)-(AVERAGE('Zone A'!H15:I15))</f>
        <v>31.5</v>
      </c>
      <c r="L15" s="78">
        <f>AVERAGE('Zone J'!H15:I15)-(AVERAGE('Zone A'!H15:I15))</f>
        <v>49</v>
      </c>
      <c r="M15" s="75" t="s">
        <v>32</v>
      </c>
      <c r="N15" s="25">
        <f>SUM(N13*P13,N14*P14)/P15</f>
        <v>67</v>
      </c>
      <c r="O15" s="26">
        <f>SUM(O13*P13,O14*P14)/P15</f>
        <v>69</v>
      </c>
      <c r="P15" s="23">
        <f>SUM(P13,P14)</f>
        <v>44</v>
      </c>
      <c r="Q15" s="100"/>
      <c r="AC15" s="21" t="s">
        <v>31</v>
      </c>
      <c r="AD15" s="46">
        <v>74</v>
      </c>
      <c r="AE15" s="47">
        <v>77.5</v>
      </c>
      <c r="AF15" s="42">
        <v>21</v>
      </c>
      <c r="AG15" s="70" t="e">
        <f>AVERAGE('Zone G'!AD15:AE15)-(AVERAGE('Zone A'!AD15:AE15))</f>
        <v>#DIV/0!</v>
      </c>
      <c r="AH15" s="70" t="e">
        <f>AVERAGE('Zone J'!AD15:AE15)-(AVERAGE('Zone A'!AD15:AE15))</f>
        <v>#DIV/0!</v>
      </c>
      <c r="AI15" s="21" t="s">
        <v>31</v>
      </c>
      <c r="AJ15" s="46">
        <v>69</v>
      </c>
      <c r="AK15" s="47">
        <v>71</v>
      </c>
      <c r="AL15" s="42">
        <v>22</v>
      </c>
      <c r="AM15" s="102">
        <f>AVERAGE(AJ15:AK15)-AVERAGE(AD15:AE15)</f>
        <v>-5.75</v>
      </c>
    </row>
    <row r="16" spans="1:39" ht="13.8" thickBot="1" x14ac:dyDescent="0.3">
      <c r="A16" s="37" t="s">
        <v>43</v>
      </c>
      <c r="B16" s="64">
        <v>39</v>
      </c>
      <c r="C16" s="65">
        <v>44</v>
      </c>
      <c r="D16" s="95">
        <v>36839</v>
      </c>
      <c r="G16" s="24" t="s">
        <v>33</v>
      </c>
      <c r="H16" s="50">
        <v>38</v>
      </c>
      <c r="I16" s="51">
        <v>41</v>
      </c>
      <c r="J16" s="44">
        <v>19</v>
      </c>
      <c r="K16" s="70">
        <f>AVERAGE('Zone G'!H16:I16)-(AVERAGE('Zone A'!H16:I16))</f>
        <v>15</v>
      </c>
      <c r="L16" s="70">
        <f>AVERAGE('Zone J'!H16:I16)-(AVERAGE('Zone A'!H16:I16))</f>
        <v>17.5</v>
      </c>
      <c r="M16" s="24" t="s">
        <v>33</v>
      </c>
      <c r="N16" s="50">
        <v>34</v>
      </c>
      <c r="O16" s="51">
        <v>37</v>
      </c>
      <c r="P16" s="44">
        <v>20</v>
      </c>
      <c r="Q16" s="102">
        <f>AVERAGE(N16:O16)-AVERAGE(H16:I16)</f>
        <v>-4</v>
      </c>
      <c r="AC16" s="14" t="s">
        <v>14</v>
      </c>
      <c r="AD16" s="48">
        <v>74</v>
      </c>
      <c r="AE16" s="49">
        <v>77.5</v>
      </c>
      <c r="AF16" s="43">
        <v>23</v>
      </c>
      <c r="AG16" s="70" t="e">
        <f>AVERAGE('Zone G'!AD16:AE16)-(AVERAGE('Zone A'!AD16:AE16))</f>
        <v>#DIV/0!</v>
      </c>
      <c r="AH16" s="70" t="e">
        <f>AVERAGE('Zone J'!AD16:AE16)-(AVERAGE('Zone A'!AD16:AE16))</f>
        <v>#DIV/0!</v>
      </c>
      <c r="AI16" s="14" t="s">
        <v>14</v>
      </c>
      <c r="AJ16" s="48">
        <v>69</v>
      </c>
      <c r="AK16" s="49">
        <v>71</v>
      </c>
      <c r="AL16" s="43">
        <v>22</v>
      </c>
      <c r="AM16" s="102">
        <f>AVERAGE(AJ16:AK16)-AVERAGE(AD16:AE16)</f>
        <v>-5.75</v>
      </c>
    </row>
    <row r="17" spans="1:39" ht="13.8" thickBot="1" x14ac:dyDescent="0.3">
      <c r="A17" s="37" t="s">
        <v>59</v>
      </c>
      <c r="B17" s="64">
        <v>40.25</v>
      </c>
      <c r="C17" s="65">
        <v>43</v>
      </c>
      <c r="D17" s="95">
        <v>36794</v>
      </c>
      <c r="G17" s="15" t="s">
        <v>34</v>
      </c>
      <c r="H17" s="25">
        <f>SUM(H15*J15,H16*J16)/J17</f>
        <v>63.142857142857146</v>
      </c>
      <c r="I17" s="26">
        <f>SUM(I15*J15,I16*J16)/J17</f>
        <v>66.841269841269835</v>
      </c>
      <c r="J17" s="74">
        <f>SUM(J15,J16)</f>
        <v>63</v>
      </c>
      <c r="K17" s="78">
        <f>AVERAGE('Zone G'!H17:I17)-(AVERAGE('Zone A'!H17:I17))</f>
        <v>26.523809523809518</v>
      </c>
      <c r="L17" s="78">
        <f>AVERAGE('Zone J'!H17:I17)-(AVERAGE('Zone A'!H17:I17))</f>
        <v>39.5</v>
      </c>
      <c r="M17" s="75" t="s">
        <v>34</v>
      </c>
      <c r="N17" s="25">
        <f>SUM(N15*P15,N16*P16)/P17</f>
        <v>56.6875</v>
      </c>
      <c r="O17" s="26">
        <f>SUM(O15*P15,O16*P16)/P17</f>
        <v>59</v>
      </c>
      <c r="P17" s="23">
        <f>SUM(P15,P16)</f>
        <v>64</v>
      </c>
      <c r="Q17" s="100"/>
      <c r="AC17" s="15" t="s">
        <v>32</v>
      </c>
      <c r="AD17" s="25">
        <f>SUM(AD15*AF15,AD16*AF16)/AF17</f>
        <v>74</v>
      </c>
      <c r="AE17" s="26">
        <f>SUM(AE15*AF15,AE16*AF16)/AF17</f>
        <v>77.5</v>
      </c>
      <c r="AF17" s="74">
        <f>SUM(AF15,AF16)</f>
        <v>44</v>
      </c>
      <c r="AG17" s="78" t="e">
        <f>AVERAGE('Zone G'!AD17:AE17)-(AVERAGE('Zone A'!AD17:AE17))</f>
        <v>#DIV/0!</v>
      </c>
      <c r="AH17" s="78" t="e">
        <f>AVERAGE('Zone J'!AD17:AE17)-(AVERAGE('Zone A'!AD17:AE17))</f>
        <v>#DIV/0!</v>
      </c>
      <c r="AI17" s="75" t="s">
        <v>32</v>
      </c>
      <c r="AJ17" s="25">
        <f>SUM(AJ15*AL15,AJ16*AL16)/AL17</f>
        <v>69</v>
      </c>
      <c r="AK17" s="26">
        <f>SUM(AK15*AL15,AK16*AL16)/AL17</f>
        <v>71</v>
      </c>
      <c r="AL17" s="23">
        <f>SUM(AL15,AL16)</f>
        <v>44</v>
      </c>
      <c r="AM17" s="100"/>
    </row>
    <row r="18" spans="1:39" ht="13.8" thickBot="1" x14ac:dyDescent="0.3">
      <c r="A18" s="37" t="s">
        <v>49</v>
      </c>
      <c r="B18" s="64"/>
      <c r="C18" s="65"/>
      <c r="D18" s="89"/>
      <c r="G18" s="21" t="s">
        <v>17</v>
      </c>
      <c r="H18" s="46">
        <v>36</v>
      </c>
      <c r="I18" s="47">
        <v>39</v>
      </c>
      <c r="J18" s="42">
        <v>23</v>
      </c>
      <c r="K18" s="70">
        <f>AVERAGE('Zone G'!H18:I18)-(AVERAGE('Zone A'!H18:I18))</f>
        <v>16</v>
      </c>
      <c r="L18" s="70">
        <f>AVERAGE('Zone J'!H18:I18)-(AVERAGE('Zone A'!H18:I18))</f>
        <v>21</v>
      </c>
      <c r="M18" s="21" t="s">
        <v>17</v>
      </c>
      <c r="N18" s="46">
        <v>32</v>
      </c>
      <c r="O18" s="47">
        <v>35</v>
      </c>
      <c r="P18" s="42">
        <v>23</v>
      </c>
      <c r="Q18" s="102">
        <f>AVERAGE(N18:O18)-AVERAGE(H18:I18)</f>
        <v>-4</v>
      </c>
      <c r="AC18" s="24" t="s">
        <v>33</v>
      </c>
      <c r="AD18" s="50">
        <v>42</v>
      </c>
      <c r="AE18" s="51">
        <v>43</v>
      </c>
      <c r="AF18" s="44">
        <v>19</v>
      </c>
      <c r="AG18" s="70" t="e">
        <f>AVERAGE('Zone G'!AD18:AE18)-(AVERAGE('Zone A'!AD18:AE18))</f>
        <v>#DIV/0!</v>
      </c>
      <c r="AH18" s="70" t="e">
        <f>AVERAGE('Zone J'!AD18:AE18)-(AVERAGE('Zone A'!AD18:AE18))</f>
        <v>#DIV/0!</v>
      </c>
      <c r="AI18" s="24" t="s">
        <v>33</v>
      </c>
      <c r="AJ18" s="50">
        <v>38</v>
      </c>
      <c r="AK18" s="51">
        <v>40</v>
      </c>
      <c r="AL18" s="44">
        <v>20</v>
      </c>
      <c r="AM18" s="102">
        <f>AVERAGE(AJ18:AK18)-AVERAGE(AD18:AE18)</f>
        <v>-3.5</v>
      </c>
    </row>
    <row r="19" spans="1:39" ht="13.8" thickBot="1" x14ac:dyDescent="0.3">
      <c r="A19" s="38" t="s">
        <v>44</v>
      </c>
      <c r="B19" s="66"/>
      <c r="C19" s="67"/>
      <c r="D19" s="90"/>
      <c r="G19" s="13" t="s">
        <v>18</v>
      </c>
      <c r="H19" s="52">
        <v>37</v>
      </c>
      <c r="I19" s="53">
        <v>40</v>
      </c>
      <c r="J19" s="45">
        <v>21</v>
      </c>
      <c r="K19" s="70">
        <f>AVERAGE('Zone G'!H19:I19)-(AVERAGE('Zone A'!H19:I19))</f>
        <v>16</v>
      </c>
      <c r="L19" s="70">
        <f>AVERAGE('Zone J'!H19:I19)-(AVERAGE('Zone A'!H19:I19))</f>
        <v>22</v>
      </c>
      <c r="M19" s="13" t="s">
        <v>18</v>
      </c>
      <c r="N19" s="52">
        <v>33</v>
      </c>
      <c r="O19" s="53">
        <v>34</v>
      </c>
      <c r="P19" s="45">
        <v>20</v>
      </c>
      <c r="Q19" s="102">
        <f>AVERAGE(N19:O19)-AVERAGE(H19:I19)</f>
        <v>-5</v>
      </c>
      <c r="T19" t="s">
        <v>63</v>
      </c>
      <c r="U19" s="41">
        <v>21</v>
      </c>
      <c r="V19">
        <v>75</v>
      </c>
      <c r="W19">
        <f t="shared" ref="W19:W24" si="1">V19*U19</f>
        <v>1575</v>
      </c>
      <c r="AC19" s="15" t="s">
        <v>34</v>
      </c>
      <c r="AD19" s="25">
        <f>SUM(AD17*AF17,AD18*AF18)/AF19</f>
        <v>64.349206349206355</v>
      </c>
      <c r="AE19" s="26">
        <f>SUM(AE17*AF17,AE18*AF18)/AF19</f>
        <v>67.095238095238102</v>
      </c>
      <c r="AF19" s="74">
        <f>SUM(AF17,AF18)</f>
        <v>63</v>
      </c>
      <c r="AG19" s="78" t="e">
        <f>AVERAGE('Zone G'!AD19:AE19)-(AVERAGE('Zone A'!AD19:AE19))</f>
        <v>#DIV/0!</v>
      </c>
      <c r="AH19" s="78" t="e">
        <f>AVERAGE('Zone J'!AD19:AE19)-(AVERAGE('Zone A'!AD19:AE19))</f>
        <v>#DIV/0!</v>
      </c>
      <c r="AI19" s="75" t="s">
        <v>34</v>
      </c>
      <c r="AJ19" s="25">
        <f>SUM(AJ17*AL17,AJ18*AL18)/AL19</f>
        <v>59.3125</v>
      </c>
      <c r="AK19" s="26">
        <f>SUM(AK17*AL17,AK18*AL18)/AL19</f>
        <v>61.3125</v>
      </c>
      <c r="AL19" s="23">
        <f>SUM(AL17,AL18)</f>
        <v>64</v>
      </c>
      <c r="AM19" s="100"/>
    </row>
    <row r="20" spans="1:39" ht="13.8" thickBot="1" x14ac:dyDescent="0.3">
      <c r="G20" s="14" t="s">
        <v>19</v>
      </c>
      <c r="H20" s="48">
        <v>38</v>
      </c>
      <c r="I20" s="49">
        <v>41</v>
      </c>
      <c r="J20" s="43">
        <v>20</v>
      </c>
      <c r="K20" s="70">
        <f>AVERAGE('Zone G'!H20:I20)-(AVERAGE('Zone A'!H20:I20))</f>
        <v>16</v>
      </c>
      <c r="L20" s="70">
        <f>AVERAGE('Zone J'!H20:I20)-(AVERAGE('Zone A'!H20:I20))</f>
        <v>22</v>
      </c>
      <c r="M20" s="14" t="s">
        <v>19</v>
      </c>
      <c r="N20" s="48">
        <v>35</v>
      </c>
      <c r="O20" s="49">
        <v>37</v>
      </c>
      <c r="P20" s="43">
        <v>21</v>
      </c>
      <c r="Q20" s="102">
        <f>AVERAGE(N20:O20)-AVERAGE(H20:I20)</f>
        <v>-3.5</v>
      </c>
      <c r="T20" t="s">
        <v>64</v>
      </c>
      <c r="U20" s="41">
        <v>20</v>
      </c>
      <c r="V20">
        <v>77</v>
      </c>
      <c r="W20">
        <f t="shared" si="1"/>
        <v>1540</v>
      </c>
      <c r="AC20" s="21" t="s">
        <v>17</v>
      </c>
      <c r="AD20" s="46">
        <v>39</v>
      </c>
      <c r="AE20" s="47">
        <v>40.25</v>
      </c>
      <c r="AF20" s="42">
        <v>23</v>
      </c>
      <c r="AG20" s="70" t="e">
        <f>AVERAGE('Zone G'!AD20:AE20)-(AVERAGE('Zone A'!AD20:AE20))</f>
        <v>#DIV/0!</v>
      </c>
      <c r="AH20" s="70" t="e">
        <f>AVERAGE('Zone J'!AD20:AE20)-(AVERAGE('Zone A'!AD20:AE20))</f>
        <v>#DIV/0!</v>
      </c>
      <c r="AI20" s="21" t="s">
        <v>17</v>
      </c>
      <c r="AJ20" s="46">
        <v>35</v>
      </c>
      <c r="AK20" s="47">
        <v>37</v>
      </c>
      <c r="AL20" s="42">
        <v>23</v>
      </c>
      <c r="AM20" s="102">
        <f>AVERAGE(AJ20:AK20)-AVERAGE(AD20:AE20)</f>
        <v>-3.625</v>
      </c>
    </row>
    <row r="21" spans="1:39" ht="13.8" thickBot="1" x14ac:dyDescent="0.3">
      <c r="G21" s="15" t="s">
        <v>20</v>
      </c>
      <c r="H21" s="25">
        <f>SUM(H18*J18,H19*J19,H20*J20)/J21</f>
        <v>36.953125</v>
      </c>
      <c r="I21" s="54">
        <f>SUM(I18*J18,I19*J19,I20*J20)/J21</f>
        <v>39.953125</v>
      </c>
      <c r="J21" s="74">
        <f>SUM(J18,J19,J20)</f>
        <v>64</v>
      </c>
      <c r="K21" s="78">
        <f>AVERAGE('Zone G'!H21:I21)-(AVERAGE('Zone A'!H21:I21))</f>
        <v>16</v>
      </c>
      <c r="L21" s="78">
        <f>AVERAGE('Zone J'!H21:I21)-(AVERAGE('Zone A'!H21:I21))</f>
        <v>21.640625</v>
      </c>
      <c r="M21" s="75" t="s">
        <v>20</v>
      </c>
      <c r="N21" s="25">
        <f>SUM(N18*P18,N19*P19,N20*P20)/P21</f>
        <v>33.296875</v>
      </c>
      <c r="O21" s="54">
        <f>SUM(O18*P18,O19*P19,O20*P20)/P21</f>
        <v>35.34375</v>
      </c>
      <c r="P21" s="23">
        <f>SUM(P18,P19,P20)</f>
        <v>64</v>
      </c>
      <c r="Q21" s="100"/>
      <c r="T21" t="s">
        <v>65</v>
      </c>
      <c r="U21" s="42">
        <v>22</v>
      </c>
      <c r="V21">
        <v>101</v>
      </c>
      <c r="W21">
        <f t="shared" si="1"/>
        <v>2222</v>
      </c>
      <c r="AC21" s="13" t="s">
        <v>18</v>
      </c>
      <c r="AD21" s="52">
        <v>37.5</v>
      </c>
      <c r="AE21" s="53">
        <v>38.75</v>
      </c>
      <c r="AF21" s="45">
        <v>21</v>
      </c>
      <c r="AG21" s="70" t="e">
        <f>AVERAGE('Zone G'!AD21:AE21)-(AVERAGE('Zone A'!AD21:AE21))</f>
        <v>#DIV/0!</v>
      </c>
      <c r="AH21" s="70" t="e">
        <f>AVERAGE('Zone J'!AD21:AE21)-(AVERAGE('Zone A'!AD21:AE21))</f>
        <v>#DIV/0!</v>
      </c>
      <c r="AI21" s="13" t="s">
        <v>18</v>
      </c>
      <c r="AJ21" s="52">
        <v>34</v>
      </c>
      <c r="AK21" s="53">
        <v>36</v>
      </c>
      <c r="AL21" s="45">
        <v>20</v>
      </c>
      <c r="AM21" s="102">
        <f>AVERAGE(AJ21:AK21)-AVERAGE(AD21:AE21)</f>
        <v>-3.125</v>
      </c>
    </row>
    <row r="22" spans="1:39" ht="13.8" thickBot="1" x14ac:dyDescent="0.3">
      <c r="A22" s="34" t="s">
        <v>58</v>
      </c>
      <c r="B22" s="91">
        <v>43.5</v>
      </c>
      <c r="C22" s="92">
        <v>45</v>
      </c>
      <c r="D22" s="93">
        <v>36791</v>
      </c>
      <c r="G22" s="15" t="s">
        <v>35</v>
      </c>
      <c r="H22" s="25">
        <f>SUM(H8*J8,H12*J12,H17*J17,H21*J21)/J22</f>
        <v>51.196078431372548</v>
      </c>
      <c r="I22" s="26">
        <f>SUM(I8*J8,I12*J12,I17*J17,I21*J21)/J22</f>
        <v>53.878431372549016</v>
      </c>
      <c r="J22" s="23">
        <f>SUM(J8,J12,J17,J21)</f>
        <v>255</v>
      </c>
      <c r="K22" s="78">
        <f>AVERAGE('Zone J'!G22:H22)-(AVERAGE('Zone A'!G22:H22))</f>
        <v>23.823529411764703</v>
      </c>
      <c r="L22" s="78">
        <f>AVERAGE('Zone J'!H22:I22)-(AVERAGE('Zone A'!H22:I22))</f>
        <v>24.554901960784321</v>
      </c>
      <c r="M22" s="15" t="s">
        <v>38</v>
      </c>
      <c r="N22" s="25">
        <f>SUM(N8*P8,N12*P12,N17*P17,N21*P21)/P22</f>
        <v>43.843137254901961</v>
      </c>
      <c r="O22" s="26">
        <f>SUM(O8*P8,O12*P12,O17*P17,O21*P21)/P22</f>
        <v>46.019607843137258</v>
      </c>
      <c r="P22" s="23">
        <f>SUM(P8,P12,P17,P21)</f>
        <v>255</v>
      </c>
      <c r="Q22" s="100"/>
      <c r="T22" t="s">
        <v>66</v>
      </c>
      <c r="U22" s="43">
        <v>20</v>
      </c>
      <c r="V22">
        <v>101</v>
      </c>
      <c r="W22">
        <f t="shared" si="1"/>
        <v>2020</v>
      </c>
      <c r="AC22" s="14" t="s">
        <v>19</v>
      </c>
      <c r="AD22" s="48">
        <v>40</v>
      </c>
      <c r="AE22" s="49">
        <v>41.25</v>
      </c>
      <c r="AF22" s="43">
        <v>20</v>
      </c>
      <c r="AG22" s="70" t="e">
        <f>AVERAGE('Zone G'!AD22:AE22)-(AVERAGE('Zone A'!AD22:AE22))</f>
        <v>#DIV/0!</v>
      </c>
      <c r="AH22" s="70" t="e">
        <f>AVERAGE('Zone J'!AD22:AE22)-(AVERAGE('Zone A'!AD22:AE22))</f>
        <v>#DIV/0!</v>
      </c>
      <c r="AI22" s="14" t="s">
        <v>19</v>
      </c>
      <c r="AJ22" s="48">
        <v>37</v>
      </c>
      <c r="AK22" s="49">
        <v>39</v>
      </c>
      <c r="AL22" s="43">
        <v>21</v>
      </c>
      <c r="AM22" s="102">
        <f>AVERAGE(AJ22:AK22)-AVERAGE(AD22:AE22)</f>
        <v>-2.625</v>
      </c>
    </row>
    <row r="23" spans="1:39" ht="13.8" thickBot="1" x14ac:dyDescent="0.3">
      <c r="G23" s="15"/>
      <c r="H23" s="25" t="s">
        <v>36</v>
      </c>
      <c r="I23" s="26">
        <f>+AVERAGE(H22:I22)</f>
        <v>52.537254901960779</v>
      </c>
      <c r="J23" s="23"/>
      <c r="K23" s="71"/>
      <c r="L23" s="71"/>
      <c r="M23" s="15" t="s">
        <v>39</v>
      </c>
      <c r="N23" s="25">
        <f>N22-I22</f>
        <v>-10.035294117647055</v>
      </c>
      <c r="O23" s="26">
        <f>O22-H22</f>
        <v>-5.1764705882352899</v>
      </c>
      <c r="P23" s="23"/>
      <c r="Q23" s="101"/>
      <c r="T23" t="s">
        <v>67</v>
      </c>
      <c r="U23" s="44">
        <v>22</v>
      </c>
      <c r="V23">
        <v>72</v>
      </c>
      <c r="W23">
        <f t="shared" si="1"/>
        <v>1584</v>
      </c>
      <c r="AC23" s="15" t="s">
        <v>20</v>
      </c>
      <c r="AD23" s="25">
        <f>SUM(AD20*AF20,AD21*AF21,AD22*AF22)/AF23</f>
        <v>38.8203125</v>
      </c>
      <c r="AE23" s="54">
        <f>SUM(AE20*AF20,AE21*AF21,AE22*AF22)/AF23</f>
        <v>40.0703125</v>
      </c>
      <c r="AF23" s="74">
        <f>SUM(AF20,AF21,AF22)</f>
        <v>64</v>
      </c>
      <c r="AG23" s="78" t="e">
        <f>AVERAGE('Zone G'!AD23:AE23)-(AVERAGE('Zone A'!AD23:AE23))</f>
        <v>#DIV/0!</v>
      </c>
      <c r="AH23" s="78" t="e">
        <f>AVERAGE('Zone J'!AD23:AE23)-(AVERAGE('Zone A'!AD23:AE23))</f>
        <v>#DIV/0!</v>
      </c>
      <c r="AI23" s="75" t="s">
        <v>20</v>
      </c>
      <c r="AJ23" s="25">
        <f>SUM(AJ20*AL20,AJ21*AL21,AJ22*AL22)/AL23</f>
        <v>35.34375</v>
      </c>
      <c r="AK23" s="54">
        <f>SUM(AK20*AL20,AK21*AL21,AK22*AL22)/AL23</f>
        <v>37.34375</v>
      </c>
      <c r="AL23" s="23">
        <f>SUM(AL20,AL21,AL22)</f>
        <v>64</v>
      </c>
      <c r="AM23" s="100"/>
    </row>
    <row r="24" spans="1:39" ht="13.8" thickBot="1" x14ac:dyDescent="0.3">
      <c r="N24" s="85">
        <v>-7</v>
      </c>
      <c r="O24" s="85">
        <v>-5.5</v>
      </c>
      <c r="T24" s="97" t="s">
        <v>68</v>
      </c>
      <c r="U24" s="42">
        <v>21</v>
      </c>
      <c r="V24" s="97">
        <v>66</v>
      </c>
      <c r="W24" s="97">
        <f t="shared" si="1"/>
        <v>1386</v>
      </c>
      <c r="AC24" s="15" t="s">
        <v>35</v>
      </c>
      <c r="AD24" s="25">
        <f>SUM(AD10*AF10,AD14*AF14,AD19*AF19,AD23*AF23)/AF24</f>
        <v>49.25686274509804</v>
      </c>
      <c r="AE24" s="26">
        <f>SUM(AE10*AF10,AE14*AF14,AE19*AF19,AE23*AF23)/AF24</f>
        <v>51.258823529411764</v>
      </c>
      <c r="AF24" s="23">
        <f>SUM(AF10,AF14,AF19,AF23)</f>
        <v>255</v>
      </c>
      <c r="AG24" s="78" t="e">
        <f>AVERAGE('Zone J'!AC24:AD24)-(AVERAGE('Zone A'!AC24:AD24))</f>
        <v>#DIV/0!</v>
      </c>
      <c r="AH24" s="78" t="e">
        <f>AVERAGE('Zone J'!AD24:AE24)-(AVERAGE('Zone A'!AD24:AE24))</f>
        <v>#DIV/0!</v>
      </c>
      <c r="AI24" s="15" t="s">
        <v>38</v>
      </c>
      <c r="AJ24" s="25">
        <f>SUM(AJ10*AL10,AJ14*AL14,AJ19*AL19,AJ23*AL23)/AL24</f>
        <v>43.274509803921568</v>
      </c>
      <c r="AK24" s="26">
        <f>SUM(AK10*AL10,AK14*AL14,AK19*AL19,AK23*AL23)/AL24</f>
        <v>47.082352941176474</v>
      </c>
      <c r="AL24" s="23">
        <f>SUM(AL10,AL14,AL19,AL23)</f>
        <v>255</v>
      </c>
      <c r="AM24" s="100"/>
    </row>
    <row r="25" spans="1:39" ht="13.8" thickBot="1" x14ac:dyDescent="0.3">
      <c r="D25" t="s">
        <v>77</v>
      </c>
      <c r="J25">
        <v>16</v>
      </c>
      <c r="K25">
        <v>8</v>
      </c>
      <c r="L25">
        <f>54*2/3</f>
        <v>36</v>
      </c>
      <c r="U25" s="96">
        <f>SUM(U19:U24)</f>
        <v>126</v>
      </c>
      <c r="V25" s="96">
        <f>SUM(V19:V24)</f>
        <v>492</v>
      </c>
      <c r="W25" s="96">
        <f>SUM(W19:W24)</f>
        <v>10327</v>
      </c>
      <c r="AC25" s="15"/>
      <c r="AD25" s="25" t="s">
        <v>36</v>
      </c>
      <c r="AE25" s="26">
        <f>+AVERAGE(AD24:AE24)</f>
        <v>50.257843137254902</v>
      </c>
      <c r="AF25" s="23"/>
      <c r="AG25" s="71"/>
      <c r="AH25" s="71"/>
      <c r="AI25" s="15" t="s">
        <v>39</v>
      </c>
      <c r="AJ25" s="25">
        <f>AJ24-AE24</f>
        <v>-7.9843137254901961</v>
      </c>
      <c r="AK25" s="26">
        <f>AK24-AD24</f>
        <v>-2.1745098039215662</v>
      </c>
      <c r="AL25" s="23"/>
      <c r="AM25" s="101"/>
    </row>
    <row r="26" spans="1:39" x14ac:dyDescent="0.25">
      <c r="J26">
        <v>16</v>
      </c>
      <c r="K26">
        <v>8</v>
      </c>
      <c r="N26" t="s">
        <v>79</v>
      </c>
    </row>
    <row r="27" spans="1:39" x14ac:dyDescent="0.25">
      <c r="G27" t="s">
        <v>61</v>
      </c>
      <c r="H27" s="85" t="s">
        <v>80</v>
      </c>
      <c r="J27">
        <v>16</v>
      </c>
      <c r="K27">
        <v>8</v>
      </c>
      <c r="V27">
        <f>W25/U25</f>
        <v>81.960317460317455</v>
      </c>
    </row>
    <row r="28" spans="1:39" ht="13.8" thickBot="1" x14ac:dyDescent="0.3">
      <c r="G28" t="s">
        <v>81</v>
      </c>
      <c r="H28" s="85">
        <v>6</v>
      </c>
      <c r="AF28">
        <f>+AF24*16*50</f>
        <v>204000</v>
      </c>
    </row>
    <row r="29" spans="1:39" ht="13.8" thickBot="1" x14ac:dyDescent="0.3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46">
        <v>51</v>
      </c>
      <c r="P29" s="47">
        <v>54</v>
      </c>
      <c r="Q29" s="42">
        <v>22</v>
      </c>
    </row>
    <row r="30" spans="1:39" ht="13.8" thickBot="1" x14ac:dyDescent="0.3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  <c r="O30" s="46">
        <v>48</v>
      </c>
      <c r="P30" s="47">
        <v>52</v>
      </c>
      <c r="Q30" s="43">
        <v>21</v>
      </c>
      <c r="Z30">
        <v>1</v>
      </c>
    </row>
    <row r="31" spans="1:39" ht="13.8" thickBot="1" x14ac:dyDescent="0.3">
      <c r="A31" s="7" t="s">
        <v>12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8"/>
      <c r="O31" s="25">
        <f>SUM(O29*Q29,O30*Q30)/Q31</f>
        <v>49.534883720930232</v>
      </c>
      <c r="P31" s="26">
        <f>SUM(P29*Q29,P30*Q30)/Q31</f>
        <v>53.02325581395349</v>
      </c>
      <c r="Q31" s="74">
        <f>SUM(Q29,Q30)</f>
        <v>43</v>
      </c>
    </row>
    <row r="32" spans="1:39" ht="13.8" thickBot="1" x14ac:dyDescent="0.3">
      <c r="A32" s="9" t="s">
        <v>13</v>
      </c>
      <c r="B32" s="10"/>
      <c r="C32" s="11">
        <v>350</v>
      </c>
      <c r="D32" s="10">
        <v>300</v>
      </c>
      <c r="E32" s="10">
        <v>-50</v>
      </c>
      <c r="F32" s="10"/>
      <c r="G32" s="10"/>
      <c r="H32" s="10"/>
      <c r="I32" s="10"/>
      <c r="J32" s="10"/>
      <c r="K32" s="10"/>
      <c r="L32" s="10"/>
      <c r="M32" s="10"/>
      <c r="N32" s="12"/>
    </row>
    <row r="33" spans="1:14" ht="13.8" thickBot="1" x14ac:dyDescent="0.3">
      <c r="A33" s="9" t="s">
        <v>70</v>
      </c>
      <c r="B33" s="10"/>
      <c r="C33" s="11"/>
      <c r="D33" s="10"/>
      <c r="E33" s="10">
        <v>50</v>
      </c>
      <c r="F33" s="10"/>
      <c r="G33" s="10"/>
      <c r="H33" s="10"/>
      <c r="I33" s="10"/>
      <c r="J33" s="10"/>
      <c r="K33" s="10"/>
      <c r="L33" s="10"/>
      <c r="M33" s="10"/>
      <c r="N33" s="12"/>
    </row>
    <row r="34" spans="1:14" x14ac:dyDescent="0.25">
      <c r="E34">
        <v>34.1</v>
      </c>
      <c r="F34">
        <v>32.9</v>
      </c>
    </row>
    <row r="35" spans="1:14" x14ac:dyDescent="0.25">
      <c r="E35">
        <v>33.700000000000003</v>
      </c>
    </row>
    <row r="39" spans="1:14" x14ac:dyDescent="0.25">
      <c r="C39" t="s">
        <v>63</v>
      </c>
      <c r="D39" s="98">
        <f t="shared" ref="D39:D48" si="2">(R34+S34)/2</f>
        <v>0</v>
      </c>
      <c r="E39">
        <v>53</v>
      </c>
      <c r="F39" s="98">
        <f>E39-D39</f>
        <v>53</v>
      </c>
    </row>
    <row r="40" spans="1:14" x14ac:dyDescent="0.25">
      <c r="C40" t="s">
        <v>64</v>
      </c>
      <c r="D40" s="98">
        <f t="shared" si="2"/>
        <v>0</v>
      </c>
      <c r="E40">
        <v>55</v>
      </c>
      <c r="F40" s="98">
        <f t="shared" ref="F40:F48" si="3">E40-D40</f>
        <v>55</v>
      </c>
    </row>
    <row r="41" spans="1:14" x14ac:dyDescent="0.25">
      <c r="C41" t="s">
        <v>65</v>
      </c>
      <c r="D41" s="98">
        <f t="shared" si="2"/>
        <v>0</v>
      </c>
      <c r="E41">
        <v>70</v>
      </c>
      <c r="F41" s="98">
        <v>19</v>
      </c>
    </row>
    <row r="42" spans="1:14" x14ac:dyDescent="0.25">
      <c r="C42" t="s">
        <v>66</v>
      </c>
      <c r="D42" s="98">
        <f t="shared" si="2"/>
        <v>0</v>
      </c>
      <c r="E42">
        <v>70</v>
      </c>
      <c r="F42" s="98">
        <v>19</v>
      </c>
    </row>
    <row r="43" spans="1:14" x14ac:dyDescent="0.25">
      <c r="C43" t="s">
        <v>67</v>
      </c>
      <c r="D43" s="98">
        <f t="shared" si="2"/>
        <v>0</v>
      </c>
      <c r="E43">
        <v>50</v>
      </c>
      <c r="F43" s="98">
        <f t="shared" si="3"/>
        <v>50</v>
      </c>
    </row>
    <row r="44" spans="1:14" x14ac:dyDescent="0.25">
      <c r="C44" t="s">
        <v>68</v>
      </c>
      <c r="D44" s="98">
        <f t="shared" si="2"/>
        <v>0</v>
      </c>
      <c r="E44">
        <v>41</v>
      </c>
      <c r="F44" s="98">
        <f t="shared" si="3"/>
        <v>41</v>
      </c>
    </row>
    <row r="45" spans="1:14" x14ac:dyDescent="0.25">
      <c r="C45" t="s">
        <v>71</v>
      </c>
      <c r="D45" s="98">
        <f t="shared" si="2"/>
        <v>0</v>
      </c>
      <c r="E45">
        <v>42.5</v>
      </c>
      <c r="F45" s="98">
        <f t="shared" si="3"/>
        <v>42.5</v>
      </c>
    </row>
    <row r="46" spans="1:14" x14ac:dyDescent="0.25">
      <c r="C46" t="s">
        <v>72</v>
      </c>
      <c r="D46" s="98">
        <f t="shared" si="2"/>
        <v>0</v>
      </c>
      <c r="E46">
        <v>52.75</v>
      </c>
      <c r="F46" s="98">
        <f t="shared" si="3"/>
        <v>52.75</v>
      </c>
    </row>
    <row r="47" spans="1:14" x14ac:dyDescent="0.25">
      <c r="C47" t="s">
        <v>73</v>
      </c>
      <c r="D47" s="98">
        <f t="shared" si="2"/>
        <v>0</v>
      </c>
      <c r="E47">
        <v>80</v>
      </c>
      <c r="F47" s="98">
        <f t="shared" si="3"/>
        <v>80</v>
      </c>
    </row>
    <row r="48" spans="1:14" x14ac:dyDescent="0.25">
      <c r="C48" t="s">
        <v>74</v>
      </c>
      <c r="D48" s="98">
        <f t="shared" si="2"/>
        <v>0</v>
      </c>
      <c r="E48">
        <v>80</v>
      </c>
      <c r="F48" s="98">
        <f t="shared" si="3"/>
        <v>80</v>
      </c>
    </row>
    <row r="49" spans="3:6" x14ac:dyDescent="0.25">
      <c r="C49" t="s">
        <v>75</v>
      </c>
      <c r="D49" s="98">
        <f>(E14+F14)/2</f>
        <v>0</v>
      </c>
      <c r="F49" s="98">
        <f>SUM(F39:F48)/10</f>
        <v>49.225000000000001</v>
      </c>
    </row>
    <row r="50" spans="3:6" x14ac:dyDescent="0.25">
      <c r="C50" t="s">
        <v>76</v>
      </c>
      <c r="D50" s="98">
        <f>(E15+F15)/2</f>
        <v>0</v>
      </c>
    </row>
    <row r="51" spans="3:6" x14ac:dyDescent="0.25">
      <c r="C51" t="s">
        <v>63</v>
      </c>
      <c r="D51" s="98">
        <f>(E16+F16)/2</f>
        <v>0</v>
      </c>
    </row>
    <row r="52" spans="3:6" x14ac:dyDescent="0.25">
      <c r="C52" t="s">
        <v>64</v>
      </c>
      <c r="D52" s="98">
        <f>(E17+F17)/2</f>
        <v>0</v>
      </c>
    </row>
    <row r="53" spans="3:6" x14ac:dyDescent="0.25">
      <c r="C53" t="s">
        <v>65</v>
      </c>
      <c r="D53" s="98">
        <f>(E18+F18)/2</f>
        <v>0</v>
      </c>
    </row>
  </sheetData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W33"/>
  <sheetViews>
    <sheetView showGridLines="0" zoomScale="90" workbookViewId="0">
      <selection activeCell="N22" sqref="N22:O22"/>
    </sheetView>
  </sheetViews>
  <sheetFormatPr defaultRowHeight="13.2" x14ac:dyDescent="0.25"/>
  <cols>
    <col min="1" max="1" width="10" customWidth="1"/>
    <col min="2" max="3" width="8.6640625" customWidth="1"/>
    <col min="4" max="4" width="9" customWidth="1"/>
    <col min="5" max="17" width="8.6640625" customWidth="1"/>
    <col min="18" max="18" width="8.109375" customWidth="1"/>
  </cols>
  <sheetData>
    <row r="1" spans="1:23" x14ac:dyDescent="0.25">
      <c r="A1" s="94">
        <f ca="1">TODAY()</f>
        <v>36893</v>
      </c>
    </row>
    <row r="2" spans="1:23" ht="21.6" thickBot="1" x14ac:dyDescent="0.45">
      <c r="B2" s="57" t="s">
        <v>51</v>
      </c>
      <c r="C2" s="58"/>
      <c r="G2" s="17"/>
      <c r="H2" s="18" t="s">
        <v>21</v>
      </c>
      <c r="I2" s="17"/>
      <c r="J2" s="17"/>
      <c r="K2" s="68" t="s">
        <v>55</v>
      </c>
      <c r="L2" s="68" t="s">
        <v>54</v>
      </c>
      <c r="M2" s="17"/>
      <c r="N2" s="18"/>
      <c r="O2" s="18" t="s">
        <v>37</v>
      </c>
      <c r="P2" s="18"/>
    </row>
    <row r="3" spans="1:23" ht="13.8" thickBot="1" x14ac:dyDescent="0.3">
      <c r="G3" s="19" t="s">
        <v>22</v>
      </c>
      <c r="H3" s="20" t="s">
        <v>23</v>
      </c>
      <c r="I3" s="4" t="s">
        <v>24</v>
      </c>
      <c r="J3" s="5" t="s">
        <v>25</v>
      </c>
      <c r="K3" s="72"/>
      <c r="L3" s="72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</row>
    <row r="4" spans="1:23" x14ac:dyDescent="0.25">
      <c r="E4" s="39"/>
      <c r="G4" s="21" t="s">
        <v>5</v>
      </c>
      <c r="H4" s="46">
        <v>70</v>
      </c>
      <c r="I4" s="47">
        <v>70</v>
      </c>
      <c r="J4" s="42">
        <v>22</v>
      </c>
      <c r="K4" s="70">
        <f>(AVERAGE(H4:I4)-(AVERAGE('Zone A'!H4:I4)))</f>
        <v>11</v>
      </c>
      <c r="L4" s="70">
        <f>(AVERAGE('Zone J'!H4:I4)-AVERAGE('Zone G'!H4:I4))</f>
        <v>4</v>
      </c>
      <c r="M4" s="21" t="s">
        <v>5</v>
      </c>
      <c r="N4" s="46">
        <v>60</v>
      </c>
      <c r="O4" s="47">
        <v>65</v>
      </c>
      <c r="P4" s="42">
        <v>22</v>
      </c>
      <c r="Q4" s="102">
        <f>AVERAGE(N4:O4)-AVERAGE(H4:I4)</f>
        <v>-7.5</v>
      </c>
    </row>
    <row r="5" spans="1:23" ht="13.8" thickBot="1" x14ac:dyDescent="0.3">
      <c r="G5" s="14" t="s">
        <v>6</v>
      </c>
      <c r="H5" s="46">
        <v>70</v>
      </c>
      <c r="I5" s="47">
        <v>70</v>
      </c>
      <c r="J5" s="43">
        <v>20</v>
      </c>
      <c r="K5" s="70">
        <f>(AVERAGE(H5:I5)-(AVERAGE('Zone A'!H5:I5)))</f>
        <v>13</v>
      </c>
      <c r="L5" s="70">
        <f>(AVERAGE('Zone J'!H5:I5)-AVERAGE('Zone G'!H5:I5))</f>
        <v>4</v>
      </c>
      <c r="M5" s="14" t="s">
        <v>6</v>
      </c>
      <c r="N5" s="48">
        <v>60</v>
      </c>
      <c r="O5" s="49">
        <v>65</v>
      </c>
      <c r="P5" s="43">
        <v>20</v>
      </c>
      <c r="Q5" s="102">
        <f>AVERAGE(N5:O5)-AVERAGE(H5:I5)</f>
        <v>-7.5</v>
      </c>
    </row>
    <row r="6" spans="1:23" ht="13.8" thickBot="1" x14ac:dyDescent="0.3">
      <c r="B6" s="27" t="s">
        <v>20</v>
      </c>
      <c r="C6" s="22" t="s">
        <v>16</v>
      </c>
      <c r="D6" s="28"/>
      <c r="E6" s="28" t="s">
        <v>50</v>
      </c>
      <c r="F6" s="82" t="s">
        <v>54</v>
      </c>
      <c r="G6" s="15" t="s">
        <v>26</v>
      </c>
      <c r="H6" s="25">
        <f>SUM(H4*J4,H5*J5)/J6</f>
        <v>70</v>
      </c>
      <c r="I6" s="26">
        <f>SUM(I4*J4,I5*J5)/J6</f>
        <v>70</v>
      </c>
      <c r="J6" s="74">
        <f>SUM(J4,J5)</f>
        <v>42</v>
      </c>
      <c r="K6" s="78">
        <f>(AVERAGE(H6:I6)-(AVERAGE('Zone A'!H6:I6)))</f>
        <v>11.952380952380949</v>
      </c>
      <c r="L6" s="78">
        <f>(AVERAGE('Zone J'!H6:I6)-AVERAGE('Zone G'!H6:I6))</f>
        <v>4</v>
      </c>
      <c r="M6" s="75" t="s">
        <v>26</v>
      </c>
      <c r="N6" s="26">
        <f>SUM(N4*$P$4,N5*$P$5)/$P$6</f>
        <v>60</v>
      </c>
      <c r="O6" s="26">
        <f>SUM(O4*$P$4,O5*$P$5)/$P$6</f>
        <v>65</v>
      </c>
      <c r="P6" s="23">
        <f>SUM(P4,P5)</f>
        <v>42</v>
      </c>
      <c r="Q6" s="100"/>
    </row>
    <row r="7" spans="1:23" ht="13.8" thickBot="1" x14ac:dyDescent="0.3">
      <c r="B7" s="21" t="s">
        <v>17</v>
      </c>
      <c r="C7" s="46"/>
      <c r="D7" s="47"/>
      <c r="E7" s="40">
        <v>22</v>
      </c>
      <c r="F7" s="86" t="e">
        <f>AVERAGE('Zone J'!C7:D7)-AVERAGE(C7:D7)</f>
        <v>#DIV/0!</v>
      </c>
      <c r="G7" s="24" t="s">
        <v>27</v>
      </c>
      <c r="H7" s="50">
        <v>58</v>
      </c>
      <c r="I7" s="51">
        <v>60</v>
      </c>
      <c r="J7" s="44">
        <v>22</v>
      </c>
      <c r="K7" s="70">
        <f>(AVERAGE(H7:I7)-(AVERAGE('Zone A'!H7:I7)))</f>
        <v>10</v>
      </c>
      <c r="L7" s="70">
        <f>(AVERAGE('Zone J'!H7:I7)-AVERAGE('Zone G'!H7:I7))</f>
        <v>7.5</v>
      </c>
      <c r="M7" s="24" t="s">
        <v>27</v>
      </c>
      <c r="N7" s="50">
        <v>52</v>
      </c>
      <c r="O7" s="51">
        <v>55</v>
      </c>
      <c r="P7" s="44">
        <v>21</v>
      </c>
      <c r="Q7" s="102">
        <f>AVERAGE(N7:O7)-AVERAGE(H7:I7)</f>
        <v>-5.5</v>
      </c>
      <c r="W7">
        <v>77.5</v>
      </c>
    </row>
    <row r="8" spans="1:23" ht="13.8" thickBot="1" x14ac:dyDescent="0.3">
      <c r="B8" s="13" t="s">
        <v>18</v>
      </c>
      <c r="C8" s="46"/>
      <c r="D8" s="47"/>
      <c r="E8" s="41">
        <v>21</v>
      </c>
      <c r="F8" s="87" t="e">
        <f>AVERAGE('Zone J'!C8:D8)-AVERAGE(C8:D8)</f>
        <v>#DIV/0!</v>
      </c>
      <c r="G8" s="15" t="s">
        <v>28</v>
      </c>
      <c r="H8" s="25">
        <f>SUM(H6*J6,H7*J7)/J8</f>
        <v>65.875</v>
      </c>
      <c r="I8" s="26">
        <f>SUM(I6*J6,I7*J7)/J8</f>
        <v>66.5625</v>
      </c>
      <c r="J8" s="74">
        <f>SUM(J4,J5,J7)</f>
        <v>64</v>
      </c>
      <c r="K8" s="78">
        <f>(AVERAGE(H8:I8)-(AVERAGE('Zone A'!H8:I8)))</f>
        <v>11.28125</v>
      </c>
      <c r="L8" s="78">
        <f>(AVERAGE('Zone J'!H8:I8)-AVERAGE('Zone G'!H8:I8))</f>
        <v>5.203125</v>
      </c>
      <c r="M8" s="75" t="s">
        <v>28</v>
      </c>
      <c r="N8" s="25">
        <f>SUM(N6*P6,N7*P7)/P8</f>
        <v>57.333333333333336</v>
      </c>
      <c r="O8" s="26">
        <f>SUM(O6*P6,O7*P7)/P8</f>
        <v>61.666666666666664</v>
      </c>
      <c r="P8" s="23">
        <f>SUM(P4,P5,P7)</f>
        <v>63</v>
      </c>
      <c r="Q8" s="100"/>
      <c r="W8">
        <v>77.5</v>
      </c>
    </row>
    <row r="9" spans="1:23" ht="13.8" thickBot="1" x14ac:dyDescent="0.3">
      <c r="B9" s="14" t="s">
        <v>19</v>
      </c>
      <c r="C9" s="46">
        <v>61.5</v>
      </c>
      <c r="D9" s="47">
        <v>61.5</v>
      </c>
      <c r="E9" s="41">
        <v>20</v>
      </c>
      <c r="F9" s="88">
        <f>AVERAGE('Zone J'!C9:D9)-AVERAGE(C9:D9)</f>
        <v>5.25</v>
      </c>
      <c r="G9" s="21" t="s">
        <v>29</v>
      </c>
      <c r="H9" s="46">
        <v>53</v>
      </c>
      <c r="I9" s="47">
        <v>57</v>
      </c>
      <c r="J9" s="42">
        <v>21</v>
      </c>
      <c r="K9" s="70">
        <f>(AVERAGE(H9:I9)-(AVERAGE('Zone A'!H9:I9)))</f>
        <v>7.5</v>
      </c>
      <c r="L9" s="70">
        <f>(AVERAGE('Zone J'!H9:I9)-AVERAGE('Zone G'!H9:I9))</f>
        <v>6</v>
      </c>
      <c r="M9" s="21" t="s">
        <v>29</v>
      </c>
      <c r="N9" s="46">
        <v>49.5</v>
      </c>
      <c r="O9" s="47">
        <v>51.5</v>
      </c>
      <c r="P9" s="42">
        <v>22</v>
      </c>
      <c r="Q9" s="102">
        <f>AVERAGE(N9:O9)-AVERAGE(H9:I9)</f>
        <v>-4.5</v>
      </c>
      <c r="W9">
        <v>58.5</v>
      </c>
    </row>
    <row r="10" spans="1:23" ht="13.8" thickBot="1" x14ac:dyDescent="0.3">
      <c r="B10" s="15" t="s">
        <v>20</v>
      </c>
      <c r="C10" s="25">
        <f>((C7*22)+(C8*21)+(C9*20))/63</f>
        <v>19.523809523809526</v>
      </c>
      <c r="D10" s="25">
        <f>((D7*22)+(D8*21)+(D9*20))/63</f>
        <v>19.523809523809526</v>
      </c>
      <c r="E10" s="16">
        <f>((E7*22)+(E8*21)+(E9*20))/63</f>
        <v>21.031746031746032</v>
      </c>
      <c r="F10" s="78">
        <f>AVERAGE('Zone J'!C10:D10)-AVERAGE(C10:D10)</f>
        <v>40.476190476190474</v>
      </c>
      <c r="G10" s="13" t="s">
        <v>9</v>
      </c>
      <c r="H10" s="52">
        <v>61</v>
      </c>
      <c r="I10" s="53">
        <v>63</v>
      </c>
      <c r="J10" s="45">
        <v>22</v>
      </c>
      <c r="K10" s="70">
        <f>(AVERAGE(H10:I10)-(AVERAGE('Zone A'!H10:I10)))</f>
        <v>12.5</v>
      </c>
      <c r="L10" s="70">
        <f>(AVERAGE('Zone J'!H10:I10)-AVERAGE('Zone G'!H10:I10))</f>
        <v>8</v>
      </c>
      <c r="M10" s="13" t="s">
        <v>9</v>
      </c>
      <c r="N10" s="52">
        <v>55.5</v>
      </c>
      <c r="O10" s="53">
        <v>57.5</v>
      </c>
      <c r="P10" s="45">
        <v>22</v>
      </c>
      <c r="Q10" s="102">
        <f>AVERAGE(N10:O10)-AVERAGE(H10:I10)</f>
        <v>-5.5</v>
      </c>
      <c r="W10">
        <v>52</v>
      </c>
    </row>
    <row r="11" spans="1:23" ht="13.8" thickBot="1" x14ac:dyDescent="0.3">
      <c r="B11" s="85"/>
      <c r="C11" s="85"/>
      <c r="D11" s="85"/>
      <c r="E11" s="85"/>
      <c r="F11" s="85" t="s">
        <v>60</v>
      </c>
      <c r="G11" s="14" t="s">
        <v>10</v>
      </c>
      <c r="H11" s="48">
        <v>75</v>
      </c>
      <c r="I11" s="49">
        <v>77</v>
      </c>
      <c r="J11" s="43">
        <v>21</v>
      </c>
      <c r="K11" s="70">
        <f>(AVERAGE(H11:I11)-(AVERAGE('Zone A'!H11:I11)))</f>
        <v>17</v>
      </c>
      <c r="L11" s="70">
        <f>(AVERAGE('Zone J'!H11:I11)-AVERAGE('Zone G'!H11:I11))</f>
        <v>11.5</v>
      </c>
      <c r="M11" s="14" t="s">
        <v>10</v>
      </c>
      <c r="N11" s="48">
        <v>67.5</v>
      </c>
      <c r="O11" s="49">
        <v>70.5</v>
      </c>
      <c r="P11" s="43">
        <v>20</v>
      </c>
      <c r="Q11" s="102">
        <f>AVERAGE(N11:O11)-AVERAGE(H11:I11)</f>
        <v>-7</v>
      </c>
      <c r="W11">
        <v>59</v>
      </c>
    </row>
    <row r="12" spans="1:23" ht="13.8" thickBot="1" x14ac:dyDescent="0.3">
      <c r="A12" s="35" t="s">
        <v>45</v>
      </c>
      <c r="B12" s="3" t="s">
        <v>46</v>
      </c>
      <c r="C12" s="4" t="s">
        <v>47</v>
      </c>
      <c r="D12" s="36"/>
      <c r="G12" s="15" t="s">
        <v>30</v>
      </c>
      <c r="H12" s="25">
        <f>SUM(H9*J9,H10*J10,H11*J11)/J12</f>
        <v>62.96875</v>
      </c>
      <c r="I12" s="26">
        <f>SUM(I9*J9,I10*J10,I11*J11)/J12</f>
        <v>65.625</v>
      </c>
      <c r="J12" s="74">
        <f>SUM(J9,J10,J11)</f>
        <v>64</v>
      </c>
      <c r="K12" s="78">
        <f>(AVERAGE(H12:I12)-(AVERAGE('Zone A'!H12:I12)))</f>
        <v>12.3359375</v>
      </c>
      <c r="L12" s="78">
        <f>(AVERAGE('Zone J'!H12:I12)-AVERAGE('Zone G'!H12:I12))</f>
        <v>8.4921875</v>
      </c>
      <c r="M12" s="75" t="s">
        <v>30</v>
      </c>
      <c r="N12" s="25">
        <f>SUM(N9*P9,N10*P10,N11*P11)/P12</f>
        <v>57.1875</v>
      </c>
      <c r="O12" s="26">
        <f>SUM(O9*P9,O10*P10,O11*P11)/P12</f>
        <v>59.5</v>
      </c>
      <c r="P12" s="23">
        <f>SUM(P9,P10,P11)</f>
        <v>64</v>
      </c>
      <c r="Q12" s="100"/>
      <c r="W12">
        <v>70.5</v>
      </c>
    </row>
    <row r="13" spans="1:23" ht="13.8" thickBot="1" x14ac:dyDescent="0.3">
      <c r="A13" s="34" t="s">
        <v>57</v>
      </c>
      <c r="B13" s="62">
        <v>70</v>
      </c>
      <c r="C13" s="61">
        <v>74</v>
      </c>
      <c r="D13" s="105">
        <v>36880</v>
      </c>
      <c r="G13" s="21" t="s">
        <v>31</v>
      </c>
      <c r="H13" s="46">
        <v>105</v>
      </c>
      <c r="I13" s="47">
        <v>110</v>
      </c>
      <c r="J13" s="42">
        <v>21</v>
      </c>
      <c r="K13" s="70">
        <f>(AVERAGE(H13:I13)-(AVERAGE('Zone A'!H13:I13)))</f>
        <v>31.5</v>
      </c>
      <c r="L13" s="70">
        <f>(AVERAGE('Zone J'!H13:I13)-AVERAGE('Zone G'!H13:I13))</f>
        <v>17.5</v>
      </c>
      <c r="M13" s="21" t="s">
        <v>31</v>
      </c>
      <c r="N13" s="46">
        <v>90</v>
      </c>
      <c r="O13" s="47">
        <v>96</v>
      </c>
      <c r="P13" s="42">
        <v>22</v>
      </c>
      <c r="Q13" s="102">
        <f>AVERAGE(N13:O13)-AVERAGE(H13:I13)</f>
        <v>-14.5</v>
      </c>
      <c r="W13">
        <v>95</v>
      </c>
    </row>
    <row r="14" spans="1:23" ht="13.8" thickBot="1" x14ac:dyDescent="0.3">
      <c r="A14" s="37" t="s">
        <v>41</v>
      </c>
      <c r="B14" s="62"/>
      <c r="C14" s="63"/>
      <c r="D14" s="80"/>
      <c r="G14" s="14" t="s">
        <v>14</v>
      </c>
      <c r="H14" s="48">
        <v>105</v>
      </c>
      <c r="I14" s="49">
        <v>110</v>
      </c>
      <c r="J14" s="43">
        <v>23</v>
      </c>
      <c r="K14" s="70">
        <f>(AVERAGE(H14:I14)-(AVERAGE('Zone A'!H14:I14)))</f>
        <v>31.5</v>
      </c>
      <c r="L14" s="70">
        <f>(AVERAGE('Zone J'!H14:I14)-AVERAGE('Zone G'!H14:I14))</f>
        <v>17.5</v>
      </c>
      <c r="M14" s="14" t="s">
        <v>14</v>
      </c>
      <c r="N14" s="48">
        <v>90</v>
      </c>
      <c r="O14" s="49">
        <v>96</v>
      </c>
      <c r="P14" s="43">
        <v>22</v>
      </c>
      <c r="Q14" s="102">
        <f>AVERAGE(N14:O14)-AVERAGE(H14:I14)</f>
        <v>-14.5</v>
      </c>
      <c r="W14">
        <v>95</v>
      </c>
    </row>
    <row r="15" spans="1:23" ht="13.8" thickBot="1" x14ac:dyDescent="0.3">
      <c r="A15" s="37" t="s">
        <v>42</v>
      </c>
      <c r="B15" s="64"/>
      <c r="C15" s="65"/>
      <c r="D15" s="80"/>
      <c r="G15" s="15" t="s">
        <v>32</v>
      </c>
      <c r="H15" s="25">
        <f>SUM(H13*J13,H14*J14)/J15</f>
        <v>105</v>
      </c>
      <c r="I15" s="76">
        <f>SUM(I13*J13,I14*J14)/J15</f>
        <v>110</v>
      </c>
      <c r="J15" s="77">
        <f>SUM(J13,J14)</f>
        <v>44</v>
      </c>
      <c r="K15" s="79">
        <f>(AVERAGE(H15:I15)-(AVERAGE('Zone A'!H15:I15)))</f>
        <v>31.5</v>
      </c>
      <c r="L15" s="78">
        <f>(AVERAGE('Zone J'!H15:I15)-AVERAGE('Zone G'!H15:I15))</f>
        <v>17.5</v>
      </c>
      <c r="M15" s="75" t="s">
        <v>32</v>
      </c>
      <c r="N15" s="25">
        <f>SUM(N13*P13,N14*P14)/P15</f>
        <v>90</v>
      </c>
      <c r="O15" s="26">
        <f>SUM(O13*P13,O14*P14)/P15</f>
        <v>96</v>
      </c>
      <c r="P15" s="23">
        <f>SUM(P13,P14)</f>
        <v>44</v>
      </c>
      <c r="Q15" s="100"/>
      <c r="W15">
        <v>53</v>
      </c>
    </row>
    <row r="16" spans="1:23" ht="13.8" thickBot="1" x14ac:dyDescent="0.3">
      <c r="A16" s="37" t="s">
        <v>43</v>
      </c>
      <c r="B16" s="64"/>
      <c r="C16" s="65"/>
      <c r="D16" s="80"/>
      <c r="E16" t="s">
        <v>36</v>
      </c>
      <c r="G16" s="24" t="s">
        <v>33</v>
      </c>
      <c r="H16" s="50">
        <v>54</v>
      </c>
      <c r="I16" s="51">
        <v>55</v>
      </c>
      <c r="J16" s="44">
        <v>19</v>
      </c>
      <c r="K16" s="70">
        <f>(AVERAGE(H16:I16)-(AVERAGE('Zone A'!H16:I16)))</f>
        <v>15</v>
      </c>
      <c r="L16" s="70">
        <f>(AVERAGE('Zone J'!H16:I16)-AVERAGE('Zone G'!H16:I16))</f>
        <v>2.5</v>
      </c>
      <c r="M16" s="24" t="s">
        <v>33</v>
      </c>
      <c r="N16" s="50">
        <v>49</v>
      </c>
      <c r="O16" s="51">
        <v>51</v>
      </c>
      <c r="P16" s="44">
        <v>20</v>
      </c>
      <c r="Q16" s="102">
        <f>AVERAGE(N16:O16)-AVERAGE(H16:I16)</f>
        <v>-4.5</v>
      </c>
      <c r="W16">
        <v>49.5</v>
      </c>
    </row>
    <row r="17" spans="1:23" ht="13.8" thickBot="1" x14ac:dyDescent="0.3">
      <c r="A17" s="37" t="s">
        <v>49</v>
      </c>
      <c r="B17" s="64"/>
      <c r="C17" s="65"/>
      <c r="D17" s="80"/>
      <c r="G17" s="15" t="s">
        <v>34</v>
      </c>
      <c r="H17" s="25">
        <f>SUM(H15*J15,H16*J16)/J17</f>
        <v>89.61904761904762</v>
      </c>
      <c r="I17" s="26">
        <f>SUM(I15*J15,I16*J16)/J17</f>
        <v>93.412698412698418</v>
      </c>
      <c r="J17" s="74">
        <f>SUM(J15,J16)</f>
        <v>63</v>
      </c>
      <c r="K17" s="78">
        <f>(AVERAGE(H17:I17)-(AVERAGE('Zone A'!H17:I17)))</f>
        <v>26.523809523809518</v>
      </c>
      <c r="L17" s="78">
        <f>(AVERAGE('Zone J'!H17:I17)-AVERAGE('Zone G'!H17:I17))</f>
        <v>12.976190476190482</v>
      </c>
      <c r="M17" s="75" t="s">
        <v>34</v>
      </c>
      <c r="N17" s="25">
        <f>SUM(N15*P15,N16*P16)/P17</f>
        <v>77.1875</v>
      </c>
      <c r="O17" s="26">
        <f>SUM(O15*P15,O16*P16)/P17</f>
        <v>81.9375</v>
      </c>
      <c r="P17" s="23">
        <f>SUM(P15,P16)</f>
        <v>64</v>
      </c>
      <c r="Q17" s="100"/>
      <c r="W17">
        <v>51.5</v>
      </c>
    </row>
    <row r="18" spans="1:23" ht="13.8" thickBot="1" x14ac:dyDescent="0.3">
      <c r="A18" s="38" t="s">
        <v>44</v>
      </c>
      <c r="B18" s="66"/>
      <c r="C18" s="67"/>
      <c r="D18" s="81"/>
      <c r="G18" s="21" t="s">
        <v>17</v>
      </c>
      <c r="H18" s="46">
        <v>52</v>
      </c>
      <c r="I18" s="47">
        <v>55</v>
      </c>
      <c r="J18" s="42">
        <v>23</v>
      </c>
      <c r="K18" s="70">
        <f>(AVERAGE(H18:I18)-(AVERAGE('Zone A'!H18:I18)))</f>
        <v>16</v>
      </c>
      <c r="L18" s="70">
        <f>(AVERAGE('Zone J'!H18:I18)-AVERAGE('Zone G'!H18:I18))</f>
        <v>5</v>
      </c>
      <c r="M18" s="21" t="s">
        <v>17</v>
      </c>
      <c r="N18" s="46">
        <v>47</v>
      </c>
      <c r="O18" s="47">
        <v>49</v>
      </c>
      <c r="P18" s="42">
        <v>23</v>
      </c>
      <c r="Q18" s="102">
        <f>AVERAGE(N18:O18)-AVERAGE(H18:I18)</f>
        <v>-5.5</v>
      </c>
      <c r="W18">
        <v>53.5</v>
      </c>
    </row>
    <row r="19" spans="1:23" x14ac:dyDescent="0.25">
      <c r="G19" s="13" t="s">
        <v>18</v>
      </c>
      <c r="H19" s="46">
        <v>53</v>
      </c>
      <c r="I19" s="47">
        <v>56</v>
      </c>
      <c r="J19" s="45">
        <v>21</v>
      </c>
      <c r="K19" s="70">
        <f>(AVERAGE(H19:I19)-(AVERAGE('Zone A'!H19:I19)))</f>
        <v>16</v>
      </c>
      <c r="L19" s="70">
        <f>(AVERAGE('Zone J'!H19:I19)-AVERAGE('Zone G'!H19:I19))</f>
        <v>6</v>
      </c>
      <c r="M19" s="13" t="s">
        <v>18</v>
      </c>
      <c r="N19" s="52">
        <v>48</v>
      </c>
      <c r="O19" s="53">
        <v>50</v>
      </c>
      <c r="P19" s="45">
        <v>20</v>
      </c>
      <c r="Q19" s="102">
        <f>AVERAGE(N19:O19)-AVERAGE(H19:I19)</f>
        <v>-5.5</v>
      </c>
    </row>
    <row r="20" spans="1:23" ht="13.8" thickBot="1" x14ac:dyDescent="0.3">
      <c r="G20" s="14" t="s">
        <v>19</v>
      </c>
      <c r="H20" s="46">
        <v>54</v>
      </c>
      <c r="I20" s="47">
        <v>57</v>
      </c>
      <c r="J20" s="43">
        <v>20</v>
      </c>
      <c r="K20" s="70">
        <f>(AVERAGE(H20:I20)-(AVERAGE('Zone A'!H20:I20)))</f>
        <v>16</v>
      </c>
      <c r="L20" s="70">
        <f>(AVERAGE('Zone J'!H20:I20)-AVERAGE('Zone G'!H20:I20))</f>
        <v>6</v>
      </c>
      <c r="M20" s="14" t="s">
        <v>19</v>
      </c>
      <c r="N20" s="48">
        <v>50</v>
      </c>
      <c r="O20" s="49">
        <v>52</v>
      </c>
      <c r="P20" s="43">
        <v>21</v>
      </c>
      <c r="Q20" s="102">
        <f>AVERAGE(N20:O20)-AVERAGE(H20:I20)</f>
        <v>-4.5</v>
      </c>
    </row>
    <row r="21" spans="1:23" ht="13.8" thickBot="1" x14ac:dyDescent="0.3">
      <c r="G21" s="15" t="s">
        <v>20</v>
      </c>
      <c r="H21" s="25">
        <f>SUM(H18*J18,H19*J19,H20*J20)/J21</f>
        <v>52.953125</v>
      </c>
      <c r="I21" s="54">
        <f>SUM(I18*J18,I19*J19,I20*J20)/J21</f>
        <v>55.953125</v>
      </c>
      <c r="J21" s="74">
        <f>SUM(J18,J19,J20)</f>
        <v>64</v>
      </c>
      <c r="K21" s="78">
        <f>(AVERAGE(H21:I21)-(AVERAGE('Zone A'!H21:I21)))</f>
        <v>16</v>
      </c>
      <c r="L21" s="78">
        <f>(AVERAGE('Zone J'!H21:I21)-AVERAGE('Zone G'!H21:I21))</f>
        <v>5.640625</v>
      </c>
      <c r="M21" s="75" t="s">
        <v>20</v>
      </c>
      <c r="N21" s="25">
        <f>SUM(N18*P18,N19*P19,N20*P20)/P21</f>
        <v>48.296875</v>
      </c>
      <c r="O21" s="54">
        <f>SUM(O18*P18,O19*P19,O20*P20)/P21</f>
        <v>50.296875</v>
      </c>
      <c r="P21" s="23">
        <f>SUM(P18,P19,P20)</f>
        <v>64</v>
      </c>
      <c r="Q21" s="100"/>
    </row>
    <row r="22" spans="1:23" ht="13.8" thickBot="1" x14ac:dyDescent="0.3">
      <c r="C22" t="s">
        <v>82</v>
      </c>
      <c r="G22" s="15" t="s">
        <v>35</v>
      </c>
      <c r="H22" s="25">
        <f>SUM(H8*J8,H12*J12,H17*J17,H21*J21)/J22</f>
        <v>67.768627450980389</v>
      </c>
      <c r="I22" s="26">
        <f>SUM(I8*J8,I12*J12,I17*J17,I21*J21)/J22</f>
        <v>70.298039215686273</v>
      </c>
      <c r="J22" s="23">
        <f>SUM(J8,J12,J17,J21)</f>
        <v>255</v>
      </c>
      <c r="K22" s="78">
        <f>(AVERAGE(H22:I22)-(AVERAGE('Zone A'!H22:I22)))</f>
        <v>16.496078431372553</v>
      </c>
      <c r="L22" s="78">
        <f>(AVERAGE('Zone J'!H22:I22)-AVERAGE('Zone G'!H22:I22))</f>
        <v>8.058823529411768</v>
      </c>
      <c r="M22" s="15" t="s">
        <v>38</v>
      </c>
      <c r="N22" s="25">
        <f>SUM(N8*P8,N12*P12,N17*P17,N21*P21)/P22</f>
        <v>60.011764705882356</v>
      </c>
      <c r="O22" s="26">
        <f>SUM(O8*P8,O12*P12,O17*P17,O21*P21)/P22</f>
        <v>63.356862745098042</v>
      </c>
      <c r="P22" s="23">
        <f>SUM(P8,P12,P17,P21)</f>
        <v>255</v>
      </c>
      <c r="Q22" s="100"/>
    </row>
    <row r="23" spans="1:23" ht="13.8" thickBot="1" x14ac:dyDescent="0.3">
      <c r="G23" s="15"/>
      <c r="H23" s="25" t="s">
        <v>36</v>
      </c>
      <c r="I23" s="26"/>
      <c r="J23" s="23"/>
      <c r="K23" s="73"/>
      <c r="L23" s="73"/>
      <c r="M23" s="15" t="s">
        <v>39</v>
      </c>
      <c r="N23" s="26">
        <f>N22-I22</f>
        <v>-10.286274509803917</v>
      </c>
      <c r="O23" s="26">
        <f>O22-H22</f>
        <v>-4.4117647058823479</v>
      </c>
      <c r="P23" s="23"/>
      <c r="Q23" s="101"/>
    </row>
    <row r="24" spans="1:23" x14ac:dyDescent="0.25">
      <c r="L24" t="s">
        <v>69</v>
      </c>
      <c r="N24">
        <v>-10.5</v>
      </c>
      <c r="O24">
        <v>-6</v>
      </c>
    </row>
    <row r="25" spans="1:23" x14ac:dyDescent="0.25">
      <c r="I25">
        <v>16</v>
      </c>
      <c r="J25">
        <v>8</v>
      </c>
    </row>
    <row r="26" spans="1:23" x14ac:dyDescent="0.25">
      <c r="I26">
        <v>58</v>
      </c>
      <c r="J26">
        <v>44</v>
      </c>
    </row>
    <row r="27" spans="1:23" x14ac:dyDescent="0.25">
      <c r="J27">
        <f>+(I26*I25+J26*J25)/24</f>
        <v>53.333333333333336</v>
      </c>
    </row>
    <row r="28" spans="1:23" ht="13.8" thickBot="1" x14ac:dyDescent="0.3"/>
    <row r="29" spans="1:23" ht="13.8" thickBot="1" x14ac:dyDescent="0.3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3" ht="13.8" thickBot="1" x14ac:dyDescent="0.3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</row>
    <row r="31" spans="1:23" x14ac:dyDescent="0.25">
      <c r="A31" s="7" t="s">
        <v>12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8"/>
    </row>
    <row r="32" spans="1:23" ht="13.8" thickBot="1" x14ac:dyDescent="0.3">
      <c r="A32" s="9" t="s">
        <v>13</v>
      </c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2"/>
    </row>
    <row r="33" spans="1:14" ht="13.8" thickBot="1" x14ac:dyDescent="0.3">
      <c r="A33" s="9" t="s">
        <v>62</v>
      </c>
      <c r="B33" s="10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2"/>
    </row>
  </sheetData>
  <pageMargins left="0.75" right="0.75" top="1" bottom="1" header="0.5" footer="0.5"/>
  <pageSetup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32"/>
  <sheetViews>
    <sheetView showGridLines="0" zoomScale="90" workbookViewId="0">
      <selection activeCell="C23" sqref="C23"/>
    </sheetView>
  </sheetViews>
  <sheetFormatPr defaultRowHeight="13.2" x14ac:dyDescent="0.25"/>
  <cols>
    <col min="1" max="1" width="11" bestFit="1" customWidth="1"/>
    <col min="2" max="3" width="8.6640625" customWidth="1"/>
    <col min="4" max="4" width="9" customWidth="1"/>
    <col min="5" max="19" width="8.6640625" customWidth="1"/>
    <col min="20" max="20" width="6.33203125" customWidth="1"/>
    <col min="21" max="21" width="4.5546875" customWidth="1"/>
  </cols>
  <sheetData>
    <row r="1" spans="1:23" x14ac:dyDescent="0.25">
      <c r="A1" s="94">
        <f ca="1">TODAY()</f>
        <v>36893</v>
      </c>
    </row>
    <row r="2" spans="1:23" ht="21.6" thickBot="1" x14ac:dyDescent="0.45">
      <c r="B2" s="59" t="s">
        <v>52</v>
      </c>
      <c r="C2" s="60"/>
      <c r="G2" s="17"/>
      <c r="H2" s="18" t="s">
        <v>21</v>
      </c>
      <c r="I2" s="17"/>
      <c r="J2" s="17"/>
      <c r="K2" s="68" t="s">
        <v>56</v>
      </c>
      <c r="L2" s="68" t="s">
        <v>54</v>
      </c>
      <c r="M2" s="17"/>
      <c r="N2" s="18"/>
      <c r="O2" s="18" t="s">
        <v>37</v>
      </c>
      <c r="P2" s="18"/>
      <c r="Q2" s="18"/>
      <c r="R2" s="18"/>
    </row>
    <row r="3" spans="1:23" ht="13.8" thickBot="1" x14ac:dyDescent="0.3">
      <c r="G3" s="19" t="s">
        <v>22</v>
      </c>
      <c r="H3" s="20" t="s">
        <v>23</v>
      </c>
      <c r="I3" s="4" t="s">
        <v>24</v>
      </c>
      <c r="J3" s="5" t="s">
        <v>25</v>
      </c>
      <c r="K3" s="72"/>
      <c r="L3" s="72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  <c r="R3" s="106"/>
      <c r="S3">
        <v>47</v>
      </c>
      <c r="T3" s="41">
        <v>21</v>
      </c>
      <c r="U3">
        <v>72</v>
      </c>
      <c r="V3">
        <f t="shared" ref="V3:V8" si="0">(U3-S3)*T3</f>
        <v>525</v>
      </c>
      <c r="W3">
        <f t="shared" ref="W3:W8" si="1">U3-S3</f>
        <v>25</v>
      </c>
    </row>
    <row r="4" spans="1:23" x14ac:dyDescent="0.25">
      <c r="E4" s="39"/>
      <c r="F4" s="39"/>
      <c r="G4" s="21" t="s">
        <v>5</v>
      </c>
      <c r="H4" s="46">
        <v>74</v>
      </c>
      <c r="I4" s="47">
        <v>74</v>
      </c>
      <c r="J4" s="42">
        <v>22</v>
      </c>
      <c r="K4" s="70">
        <f>AVERAGE(H4:I4)-AVERAGE('Zone A'!H4:I4)</f>
        <v>15</v>
      </c>
      <c r="L4" s="70">
        <f>AVERAGE(H4:I4)-AVERAGE('Zone G'!H4:I4)</f>
        <v>4</v>
      </c>
      <c r="M4" s="21" t="s">
        <v>5</v>
      </c>
      <c r="N4" s="46">
        <v>65</v>
      </c>
      <c r="O4" s="47">
        <v>70</v>
      </c>
      <c r="P4" s="42">
        <v>22</v>
      </c>
      <c r="Q4" s="102">
        <f>AVERAGE(N4:O4)-AVERAGE(H4:I4)</f>
        <v>-6.5</v>
      </c>
      <c r="R4" s="102"/>
      <c r="S4">
        <v>49</v>
      </c>
      <c r="T4" s="41">
        <v>20</v>
      </c>
      <c r="U4">
        <v>76</v>
      </c>
      <c r="V4">
        <f t="shared" si="0"/>
        <v>540</v>
      </c>
      <c r="W4">
        <f t="shared" si="1"/>
        <v>27</v>
      </c>
    </row>
    <row r="5" spans="1:23" ht="13.8" thickBot="1" x14ac:dyDescent="0.3">
      <c r="G5" s="14" t="s">
        <v>6</v>
      </c>
      <c r="H5" s="46">
        <v>74</v>
      </c>
      <c r="I5" s="47">
        <v>74</v>
      </c>
      <c r="J5" s="43">
        <v>20</v>
      </c>
      <c r="K5" s="70">
        <f>AVERAGE(H5:I5)-AVERAGE('Zone A'!H5:I5)</f>
        <v>17</v>
      </c>
      <c r="L5" s="70">
        <f>AVERAGE(H5:I5)-AVERAGE('Zone G'!H5:I5)</f>
        <v>4</v>
      </c>
      <c r="M5" s="14" t="s">
        <v>6</v>
      </c>
      <c r="N5" s="48">
        <v>65</v>
      </c>
      <c r="O5" s="49">
        <v>70</v>
      </c>
      <c r="P5" s="43">
        <v>20</v>
      </c>
      <c r="Q5" s="102">
        <f>AVERAGE(N5:O5)-AVERAGE(H5:I5)</f>
        <v>-6.5</v>
      </c>
      <c r="R5" s="102"/>
      <c r="S5">
        <v>60</v>
      </c>
      <c r="T5" s="42">
        <v>22</v>
      </c>
      <c r="U5">
        <v>102</v>
      </c>
      <c r="V5">
        <f t="shared" si="0"/>
        <v>924</v>
      </c>
      <c r="W5">
        <f t="shared" si="1"/>
        <v>42</v>
      </c>
    </row>
    <row r="6" spans="1:23" ht="13.8" thickBot="1" x14ac:dyDescent="0.3">
      <c r="B6" s="27" t="s">
        <v>20</v>
      </c>
      <c r="C6" s="22" t="s">
        <v>16</v>
      </c>
      <c r="D6" s="28"/>
      <c r="E6" s="28" t="s">
        <v>50</v>
      </c>
      <c r="F6" s="82" t="s">
        <v>54</v>
      </c>
      <c r="G6" s="15" t="s">
        <v>26</v>
      </c>
      <c r="H6" s="25">
        <f>SUM(H4*J4,H5*J5)/J6</f>
        <v>74</v>
      </c>
      <c r="I6" s="26">
        <f>SUM(I4*J4,I5*J5)/J6</f>
        <v>74</v>
      </c>
      <c r="J6" s="23">
        <f>SUM(J4,J5)</f>
        <v>42</v>
      </c>
      <c r="K6" s="78">
        <f>AVERAGE(H6:I6)-AVERAGE('Zone A'!H6:I6)</f>
        <v>15.952380952380949</v>
      </c>
      <c r="L6" s="78">
        <f>AVERAGE(H6:I6)-AVERAGE('Zone G'!H6:I6)</f>
        <v>4</v>
      </c>
      <c r="M6" s="15" t="s">
        <v>26</v>
      </c>
      <c r="N6" s="25">
        <f>SUM(N4*P4,N5*P5)/P6</f>
        <v>65</v>
      </c>
      <c r="O6" s="26">
        <f>SUM(O4*P4,O5*P5)/P6</f>
        <v>70</v>
      </c>
      <c r="P6" s="23">
        <f>SUM(P4,P5)</f>
        <v>42</v>
      </c>
      <c r="Q6" s="100"/>
      <c r="R6" s="107"/>
      <c r="S6">
        <v>60</v>
      </c>
      <c r="T6" s="43">
        <v>20</v>
      </c>
      <c r="U6">
        <v>102</v>
      </c>
      <c r="V6">
        <f t="shared" si="0"/>
        <v>840</v>
      </c>
      <c r="W6">
        <f t="shared" si="1"/>
        <v>42</v>
      </c>
    </row>
    <row r="7" spans="1:23" ht="13.8" thickBot="1" x14ac:dyDescent="0.3">
      <c r="B7" s="21" t="s">
        <v>17</v>
      </c>
      <c r="C7" s="99"/>
      <c r="D7" s="99"/>
      <c r="E7" s="40">
        <v>22</v>
      </c>
      <c r="F7" s="86" t="e">
        <f>AVERAGE($C$7:$D$7)-AVERAGE('Zone G'!$C$7:$D$7)</f>
        <v>#DIV/0!</v>
      </c>
      <c r="G7" s="24" t="s">
        <v>27</v>
      </c>
      <c r="H7" s="50">
        <v>65</v>
      </c>
      <c r="I7" s="51">
        <v>68</v>
      </c>
      <c r="J7" s="44">
        <v>22</v>
      </c>
      <c r="K7" s="70">
        <f>AVERAGE(H7:I7)-AVERAGE('Zone A'!H7:I7)</f>
        <v>17.5</v>
      </c>
      <c r="L7" s="70">
        <f>AVERAGE(H7:I7)-AVERAGE('Zone G'!H7:I7)</f>
        <v>7.5</v>
      </c>
      <c r="M7" s="24" t="s">
        <v>27</v>
      </c>
      <c r="N7" s="50">
        <v>59</v>
      </c>
      <c r="O7" s="51">
        <v>62</v>
      </c>
      <c r="P7" s="44">
        <v>21</v>
      </c>
      <c r="Q7" s="102">
        <f>AVERAGE(N7:O7)-AVERAGE(H7:I7)</f>
        <v>-6</v>
      </c>
      <c r="R7" s="102"/>
      <c r="S7">
        <v>46</v>
      </c>
      <c r="T7" s="44">
        <v>22</v>
      </c>
      <c r="U7">
        <v>71</v>
      </c>
      <c r="V7">
        <f t="shared" si="0"/>
        <v>550</v>
      </c>
      <c r="W7">
        <f t="shared" si="1"/>
        <v>25</v>
      </c>
    </row>
    <row r="8" spans="1:23" ht="13.8" thickBot="1" x14ac:dyDescent="0.3">
      <c r="B8" s="13" t="s">
        <v>18</v>
      </c>
      <c r="C8" s="52"/>
      <c r="D8" s="53"/>
      <c r="E8" s="41">
        <v>21</v>
      </c>
      <c r="F8" s="87" t="e">
        <f>AVERAGE($C$8:$D$8)-AVERAGE('Zone G'!$C$8:$D$8)</f>
        <v>#DIV/0!</v>
      </c>
      <c r="G8" s="75" t="s">
        <v>28</v>
      </c>
      <c r="H8" s="25">
        <f>SUM(H6*J6,H7*J7)/J8</f>
        <v>70.90625</v>
      </c>
      <c r="I8" s="26">
        <f>SUM(I6*J6,I7*J7)/J8</f>
        <v>71.9375</v>
      </c>
      <c r="J8" s="23">
        <f>SUM(J4,J5,J7)</f>
        <v>64</v>
      </c>
      <c r="K8" s="78">
        <f>AVERAGE(H8:I8)-AVERAGE('Zone A'!H8:I8)</f>
        <v>16.484375</v>
      </c>
      <c r="L8" s="78">
        <f>AVERAGE(H8:I8)-AVERAGE('Zone G'!H8:I8)</f>
        <v>5.203125</v>
      </c>
      <c r="M8" s="15" t="s">
        <v>28</v>
      </c>
      <c r="N8" s="25">
        <f>SUM(N6*P6,N7*P7)/P8</f>
        <v>63</v>
      </c>
      <c r="O8" s="26">
        <f>SUM(O6*P6,O7*P7)/P8</f>
        <v>67.333333333333329</v>
      </c>
      <c r="P8" s="23">
        <f>SUM(P4,P5,P7)</f>
        <v>63</v>
      </c>
      <c r="Q8" s="100"/>
      <c r="R8" s="107"/>
      <c r="S8">
        <v>37</v>
      </c>
      <c r="T8" s="42">
        <v>21</v>
      </c>
      <c r="U8">
        <v>66</v>
      </c>
      <c r="V8">
        <f t="shared" si="0"/>
        <v>609</v>
      </c>
      <c r="W8">
        <f t="shared" si="1"/>
        <v>29</v>
      </c>
    </row>
    <row r="9" spans="1:23" ht="13.8" thickBot="1" x14ac:dyDescent="0.3">
      <c r="B9" s="14" t="s">
        <v>19</v>
      </c>
      <c r="C9" s="48">
        <v>66.75</v>
      </c>
      <c r="D9" s="49">
        <v>66.75</v>
      </c>
      <c r="E9" s="41">
        <v>20</v>
      </c>
      <c r="F9" s="88">
        <f>AVERAGE($C$9:$D$9)-AVERAGE('Zone G'!$C$9:$D$9)</f>
        <v>5.25</v>
      </c>
      <c r="G9" s="84" t="s">
        <v>29</v>
      </c>
      <c r="H9" s="46">
        <v>59</v>
      </c>
      <c r="I9" s="47">
        <v>63</v>
      </c>
      <c r="J9" s="42">
        <v>21</v>
      </c>
      <c r="K9" s="70">
        <f>AVERAGE(H9:I9)-AVERAGE('Zone A'!H9:I9)</f>
        <v>13.5</v>
      </c>
      <c r="L9" s="70">
        <f>AVERAGE(H9:I9)-AVERAGE('Zone G'!H9:I9)</f>
        <v>6</v>
      </c>
      <c r="M9" s="21" t="s">
        <v>29</v>
      </c>
      <c r="N9" s="46">
        <v>52</v>
      </c>
      <c r="O9" s="47">
        <v>53</v>
      </c>
      <c r="P9" s="42">
        <v>22</v>
      </c>
      <c r="Q9" s="102">
        <f>AVERAGE(N9:O9)-AVERAGE(H9:I9)</f>
        <v>-8.5</v>
      </c>
      <c r="R9" s="102"/>
      <c r="V9">
        <f>SUM(V3:V8)/SUM(T3:T8)</f>
        <v>31.650793650793652</v>
      </c>
    </row>
    <row r="10" spans="1:23" ht="13.8" thickBot="1" x14ac:dyDescent="0.3">
      <c r="B10" s="15" t="s">
        <v>20</v>
      </c>
      <c r="C10" s="25">
        <v>55</v>
      </c>
      <c r="D10" s="25">
        <v>65</v>
      </c>
      <c r="E10" s="83">
        <f>((E7*22)+(E8*21)+(E9*20))/63</f>
        <v>21.031746031746032</v>
      </c>
      <c r="F10" s="78">
        <f>AVERAGE($C$10:$D$10)-AVERAGE('Zone G'!$C$10:$D$10)</f>
        <v>40.476190476190474</v>
      </c>
      <c r="G10" s="13" t="s">
        <v>9</v>
      </c>
      <c r="H10" s="52">
        <v>67</v>
      </c>
      <c r="I10" s="53">
        <v>73</v>
      </c>
      <c r="J10" s="45">
        <v>22</v>
      </c>
      <c r="K10" s="70">
        <f>AVERAGE(H10:I10)-AVERAGE('Zone A'!H10:I10)</f>
        <v>20.5</v>
      </c>
      <c r="L10" s="70">
        <f>AVERAGE(H10:I10)-AVERAGE('Zone G'!H10:I10)</f>
        <v>8</v>
      </c>
      <c r="M10" s="13" t="s">
        <v>9</v>
      </c>
      <c r="N10" s="52">
        <v>59</v>
      </c>
      <c r="O10" s="53">
        <v>60</v>
      </c>
      <c r="P10" s="45">
        <v>22</v>
      </c>
      <c r="Q10" s="102">
        <f>AVERAGE(N10:O10)-AVERAGE(H10:I10)</f>
        <v>-10.5</v>
      </c>
      <c r="R10" s="102"/>
    </row>
    <row r="11" spans="1:23" ht="13.8" thickBot="1" x14ac:dyDescent="0.3">
      <c r="F11" s="85" t="s">
        <v>60</v>
      </c>
      <c r="G11" s="14" t="s">
        <v>10</v>
      </c>
      <c r="H11" s="48">
        <v>85</v>
      </c>
      <c r="I11" s="49">
        <v>90</v>
      </c>
      <c r="J11" s="43">
        <v>21</v>
      </c>
      <c r="K11" s="70">
        <f>AVERAGE(H11:I11)-AVERAGE('Zone A'!H11:I11)</f>
        <v>28.5</v>
      </c>
      <c r="L11" s="70">
        <f>AVERAGE(H11:I11)-AVERAGE('Zone G'!H11:I11)</f>
        <v>11.5</v>
      </c>
      <c r="M11" s="14" t="s">
        <v>10</v>
      </c>
      <c r="N11" s="48">
        <v>76</v>
      </c>
      <c r="O11" s="49">
        <v>78</v>
      </c>
      <c r="P11" s="43">
        <v>20</v>
      </c>
      <c r="Q11" s="102">
        <f>AVERAGE(N11:O11)-AVERAGE(H11:I11)</f>
        <v>-10.5</v>
      </c>
      <c r="R11" s="102"/>
    </row>
    <row r="12" spans="1:23" ht="13.8" thickBot="1" x14ac:dyDescent="0.3">
      <c r="A12" s="35" t="s">
        <v>45</v>
      </c>
      <c r="B12" s="3" t="s">
        <v>46</v>
      </c>
      <c r="C12" s="4" t="s">
        <v>47</v>
      </c>
      <c r="D12" s="36" t="s">
        <v>48</v>
      </c>
      <c r="G12" s="15" t="s">
        <v>30</v>
      </c>
      <c r="H12" s="25">
        <f>SUM(H9*J9,H10*J10,H11*J11)/J12</f>
        <v>70.28125</v>
      </c>
      <c r="I12" s="26">
        <f>SUM(I9*J9,I10*J10,I11*J11)/J12</f>
        <v>75.296875</v>
      </c>
      <c r="J12" s="23">
        <f>SUM(J9,J10,J11)</f>
        <v>64</v>
      </c>
      <c r="K12" s="78">
        <f>AVERAGE(H12:I12)-AVERAGE('Zone A'!H12:I12)</f>
        <v>20.828125</v>
      </c>
      <c r="L12" s="78">
        <f>AVERAGE(H12:I12)-AVERAGE('Zone G'!H12:I12)</f>
        <v>8.4921875</v>
      </c>
      <c r="M12" s="15" t="s">
        <v>30</v>
      </c>
      <c r="N12" s="25">
        <f>SUM(N9*P9,N10*P10,N11*P11)/P12</f>
        <v>61.90625</v>
      </c>
      <c r="O12" s="26">
        <f>SUM(O9*P9,O10*P10,O11*P11)/P12</f>
        <v>63.21875</v>
      </c>
      <c r="P12" s="23">
        <f>SUM(P9,P10,P11)</f>
        <v>64</v>
      </c>
      <c r="Q12" s="100"/>
      <c r="R12" s="107"/>
    </row>
    <row r="13" spans="1:23" ht="13.8" thickBot="1" x14ac:dyDescent="0.3">
      <c r="A13" s="34" t="s">
        <v>35</v>
      </c>
      <c r="B13" s="62">
        <v>74</v>
      </c>
      <c r="C13" s="63">
        <v>77.25</v>
      </c>
      <c r="D13" s="104">
        <v>36830</v>
      </c>
      <c r="G13" s="21" t="s">
        <v>31</v>
      </c>
      <c r="H13" s="46">
        <v>120</v>
      </c>
      <c r="I13" s="49">
        <v>130</v>
      </c>
      <c r="J13" s="42">
        <v>21</v>
      </c>
      <c r="K13" s="70">
        <f>AVERAGE(H13:I13)-AVERAGE('Zone A'!H13:I13)</f>
        <v>49</v>
      </c>
      <c r="L13" s="70">
        <f>AVERAGE(H13:I13)-AVERAGE('Zone G'!H13:I13)</f>
        <v>17.5</v>
      </c>
      <c r="M13" s="21" t="s">
        <v>31</v>
      </c>
      <c r="N13" s="46">
        <v>112</v>
      </c>
      <c r="O13" s="47">
        <v>115</v>
      </c>
      <c r="P13" s="42">
        <v>22</v>
      </c>
      <c r="Q13" s="102">
        <f>AVERAGE(N13:O13)-AVERAGE(H13:I13)</f>
        <v>-11.5</v>
      </c>
      <c r="R13" s="102"/>
    </row>
    <row r="14" spans="1:23" ht="13.8" thickBot="1" x14ac:dyDescent="0.3">
      <c r="A14" s="37" t="s">
        <v>41</v>
      </c>
      <c r="B14" s="62"/>
      <c r="C14" s="63"/>
      <c r="D14" s="80"/>
      <c r="G14" s="14" t="s">
        <v>14</v>
      </c>
      <c r="H14" s="46">
        <v>120</v>
      </c>
      <c r="I14" s="49">
        <v>130</v>
      </c>
      <c r="J14" s="43">
        <v>23</v>
      </c>
      <c r="K14" s="70">
        <f>AVERAGE(H14:I14)-AVERAGE('Zone A'!H14:I14)</f>
        <v>49</v>
      </c>
      <c r="L14" s="70">
        <f>AVERAGE(H14:I14)-AVERAGE('Zone G'!H14:I14)</f>
        <v>17.5</v>
      </c>
      <c r="M14" s="14" t="s">
        <v>14</v>
      </c>
      <c r="N14" s="48">
        <v>112</v>
      </c>
      <c r="O14" s="49">
        <v>115</v>
      </c>
      <c r="P14" s="43">
        <v>22</v>
      </c>
      <c r="Q14" s="102">
        <f>AVERAGE(N14:O14)-AVERAGE(H14:I14)</f>
        <v>-11.5</v>
      </c>
      <c r="R14" s="102"/>
    </row>
    <row r="15" spans="1:23" ht="13.8" thickBot="1" x14ac:dyDescent="0.3">
      <c r="A15" s="37" t="s">
        <v>42</v>
      </c>
      <c r="B15" s="64"/>
      <c r="C15" s="65"/>
      <c r="D15" s="80"/>
      <c r="G15" s="15" t="s">
        <v>32</v>
      </c>
      <c r="H15" s="25">
        <f>SUM(H13*J13,H14*J14)/J15</f>
        <v>120</v>
      </c>
      <c r="I15" s="26">
        <f>SUM(I13*J13,I14*J14)/J15</f>
        <v>130</v>
      </c>
      <c r="J15" s="23">
        <f>SUM(J13,J14)</f>
        <v>44</v>
      </c>
      <c r="K15" s="78">
        <f>AVERAGE(H15:I15)-AVERAGE('Zone A'!H15:I15)</f>
        <v>49</v>
      </c>
      <c r="L15" s="78">
        <f>AVERAGE(H15:I15)-AVERAGE('Zone G'!H15:I15)</f>
        <v>17.5</v>
      </c>
      <c r="M15" s="15" t="s">
        <v>32</v>
      </c>
      <c r="N15" s="25">
        <f>SUM(N13*P13,N14*P14)/P15</f>
        <v>112</v>
      </c>
      <c r="O15" s="26">
        <f>SUM(O13*P13,O14*P14)/P15</f>
        <v>115</v>
      </c>
      <c r="P15" s="23">
        <f>SUM(P13,P14)</f>
        <v>44</v>
      </c>
      <c r="Q15" s="100"/>
      <c r="R15" s="107"/>
    </row>
    <row r="16" spans="1:23" ht="13.8" thickBot="1" x14ac:dyDescent="0.3">
      <c r="A16" s="37" t="s">
        <v>43</v>
      </c>
      <c r="B16" s="64"/>
      <c r="C16" s="65"/>
      <c r="D16" s="80"/>
      <c r="G16" s="24" t="s">
        <v>33</v>
      </c>
      <c r="H16" s="50">
        <v>56</v>
      </c>
      <c r="I16" s="51">
        <v>58</v>
      </c>
      <c r="J16" s="44">
        <v>19</v>
      </c>
      <c r="K16" s="70">
        <f>AVERAGE(H16:I16)-AVERAGE('Zone A'!H16:I16)</f>
        <v>17.5</v>
      </c>
      <c r="L16" s="70">
        <f>AVERAGE(H16:I16)-AVERAGE('Zone G'!H16:I16)</f>
        <v>2.5</v>
      </c>
      <c r="M16" s="24" t="s">
        <v>33</v>
      </c>
      <c r="N16" s="50">
        <v>55</v>
      </c>
      <c r="O16" s="51">
        <v>56</v>
      </c>
      <c r="P16" s="44">
        <v>20</v>
      </c>
      <c r="Q16" s="102">
        <f>AVERAGE(N16:O16)-AVERAGE(H16:I16)</f>
        <v>-1.5</v>
      </c>
      <c r="R16" s="102"/>
    </row>
    <row r="17" spans="1:18" ht="13.8" thickBot="1" x14ac:dyDescent="0.3">
      <c r="A17" s="37" t="s">
        <v>49</v>
      </c>
      <c r="B17" s="64"/>
      <c r="C17" s="65"/>
      <c r="D17" s="80"/>
      <c r="G17" s="15" t="s">
        <v>34</v>
      </c>
      <c r="H17" s="25">
        <f>SUM(H15*J15,H16*J16)/J17</f>
        <v>100.6984126984127</v>
      </c>
      <c r="I17" s="26">
        <f>SUM(I15*J15,I16*J16)/J17</f>
        <v>108.28571428571429</v>
      </c>
      <c r="J17" s="23">
        <f>SUM(J15,J16)</f>
        <v>63</v>
      </c>
      <c r="K17" s="78">
        <f>AVERAGE(H17:I17)-AVERAGE('Zone A'!H17:I17)</f>
        <v>39.5</v>
      </c>
      <c r="L17" s="78">
        <f>AVERAGE(H17:I17)-AVERAGE('Zone G'!H17:I17)</f>
        <v>12.976190476190482</v>
      </c>
      <c r="M17" s="15" t="s">
        <v>34</v>
      </c>
      <c r="N17" s="25">
        <f>SUM(N15*P15,N16*P16)/P17</f>
        <v>94.1875</v>
      </c>
      <c r="O17" s="26">
        <f>SUM(O15*P15,O16*P16)/P17</f>
        <v>96.5625</v>
      </c>
      <c r="P17" s="23">
        <f>SUM(P15,P16)</f>
        <v>64</v>
      </c>
      <c r="Q17" s="100"/>
      <c r="R17" s="107"/>
    </row>
    <row r="18" spans="1:18" ht="13.8" thickBot="1" x14ac:dyDescent="0.3">
      <c r="A18" s="38" t="s">
        <v>44</v>
      </c>
      <c r="B18" s="66"/>
      <c r="C18" s="67"/>
      <c r="D18" s="81"/>
      <c r="G18" s="21" t="s">
        <v>17</v>
      </c>
      <c r="H18" s="46">
        <v>57</v>
      </c>
      <c r="I18" s="47">
        <v>60</v>
      </c>
      <c r="J18" s="42">
        <v>23</v>
      </c>
      <c r="K18" s="70">
        <f>AVERAGE(H18:I18)-AVERAGE('Zone A'!H18:I18)</f>
        <v>21</v>
      </c>
      <c r="L18" s="70">
        <f>AVERAGE(H18:I18)-AVERAGE('Zone G'!H18:I18)</f>
        <v>5</v>
      </c>
      <c r="M18" s="21" t="s">
        <v>17</v>
      </c>
      <c r="N18" s="46">
        <v>53</v>
      </c>
      <c r="O18" s="47">
        <v>54</v>
      </c>
      <c r="P18" s="42">
        <v>23</v>
      </c>
      <c r="Q18" s="102">
        <f>AVERAGE(N18:O18)-AVERAGE(H18:I18)</f>
        <v>-5</v>
      </c>
      <c r="R18" s="102"/>
    </row>
    <row r="19" spans="1:18" x14ac:dyDescent="0.25">
      <c r="G19" s="13" t="s">
        <v>18</v>
      </c>
      <c r="H19" s="52">
        <v>59</v>
      </c>
      <c r="I19" s="53">
        <v>62</v>
      </c>
      <c r="J19" s="45">
        <v>21</v>
      </c>
      <c r="K19" s="70">
        <f>AVERAGE(H19:I19)-AVERAGE('Zone A'!H19:I19)</f>
        <v>22</v>
      </c>
      <c r="L19" s="70">
        <f>AVERAGE(H19:I19)-AVERAGE('Zone G'!H19:I19)</f>
        <v>6</v>
      </c>
      <c r="M19" s="13" t="s">
        <v>18</v>
      </c>
      <c r="N19" s="52">
        <v>54</v>
      </c>
      <c r="O19" s="53">
        <v>55</v>
      </c>
      <c r="P19" s="45">
        <v>20</v>
      </c>
      <c r="Q19" s="102">
        <f>AVERAGE(N19:O19)-AVERAGE(H19:I19)</f>
        <v>-6</v>
      </c>
      <c r="R19" s="102"/>
    </row>
    <row r="20" spans="1:18" ht="13.8" thickBot="1" x14ac:dyDescent="0.3">
      <c r="G20" s="14" t="s">
        <v>19</v>
      </c>
      <c r="H20" s="48">
        <v>60</v>
      </c>
      <c r="I20" s="49">
        <v>63</v>
      </c>
      <c r="J20" s="43">
        <v>20</v>
      </c>
      <c r="K20" s="70">
        <f>AVERAGE(H20:I20)-AVERAGE('Zone A'!H20:I20)</f>
        <v>22</v>
      </c>
      <c r="L20" s="70">
        <f>AVERAGE(H20:I20)-AVERAGE('Zone G'!H20:I20)</f>
        <v>6</v>
      </c>
      <c r="M20" s="14" t="s">
        <v>19</v>
      </c>
      <c r="N20" s="48">
        <v>55</v>
      </c>
      <c r="O20" s="49">
        <v>56</v>
      </c>
      <c r="P20" s="43">
        <v>21</v>
      </c>
      <c r="Q20" s="102">
        <f>AVERAGE(N20:O20)-AVERAGE(H20:I20)</f>
        <v>-6</v>
      </c>
      <c r="R20" s="102"/>
    </row>
    <row r="21" spans="1:18" ht="13.8" thickBot="1" x14ac:dyDescent="0.3">
      <c r="G21" s="15" t="s">
        <v>20</v>
      </c>
      <c r="H21" s="25">
        <f>SUM(H18*J18,H19*J19,H20*J20)/J21</f>
        <v>58.59375</v>
      </c>
      <c r="I21" s="54">
        <f>SUM(I18*J18,I19*J19,I20*J20)/J21</f>
        <v>61.59375</v>
      </c>
      <c r="J21" s="23">
        <f>SUM(J18,J19,J20)</f>
        <v>64</v>
      </c>
      <c r="K21" s="78">
        <f>AVERAGE(H21:I21)-AVERAGE('Zone A'!H21:I21)</f>
        <v>21.640625</v>
      </c>
      <c r="L21" s="78">
        <f>AVERAGE(H21:I21)-AVERAGE('Zone G'!H21:I21)</f>
        <v>5.640625</v>
      </c>
      <c r="M21" s="15" t="s">
        <v>20</v>
      </c>
      <c r="N21" s="25">
        <f>SUM(N18*P18,N19*P19,N20*P20)/P21</f>
        <v>53.96875</v>
      </c>
      <c r="O21" s="54">
        <f>SUM(O18*P18,O19*P19,O20*P20)/P21</f>
        <v>54.96875</v>
      </c>
      <c r="P21" s="23">
        <f>SUM(P18,P19,P20)</f>
        <v>64</v>
      </c>
      <c r="Q21" s="100"/>
      <c r="R21" s="107"/>
    </row>
    <row r="22" spans="1:18" ht="13.8" thickBot="1" x14ac:dyDescent="0.3">
      <c r="G22" s="15" t="s">
        <v>35</v>
      </c>
      <c r="H22" s="25">
        <f>SUM(H8*J8,H12*J12,H17*J17,H21*J21)/J22</f>
        <v>75.019607843137251</v>
      </c>
      <c r="I22" s="26">
        <f>SUM(I8*J8,I12*J12,I17*J17,I21*J21)/J22</f>
        <v>79.164705882352948</v>
      </c>
      <c r="J22" s="74">
        <f>SUM(J8,J12,J17,J21)</f>
        <v>255</v>
      </c>
      <c r="K22" s="78">
        <f>AVERAGE(H22:I22)-AVERAGE('Zone A'!H22:I22)</f>
        <v>24.554901960784321</v>
      </c>
      <c r="L22" s="78">
        <f>AVERAGE(H22:I22)-AVERAGE('Zone G'!H22:I22)</f>
        <v>8.058823529411768</v>
      </c>
      <c r="M22" s="75" t="s">
        <v>38</v>
      </c>
      <c r="N22" s="25">
        <f>SUM(N8*P8,N12*P12,N17*P17,N21*P21)/P22</f>
        <v>68.286274509803917</v>
      </c>
      <c r="O22" s="26">
        <f>SUM(O8*P8,O12*P12,O17*P17,O21*P21)/P22</f>
        <v>70.533333333333331</v>
      </c>
      <c r="P22" s="23">
        <f>SUM(P8,P12,P17,P21)</f>
        <v>255</v>
      </c>
      <c r="Q22" s="100"/>
      <c r="R22" s="107"/>
    </row>
    <row r="23" spans="1:18" ht="13.8" thickBot="1" x14ac:dyDescent="0.3">
      <c r="G23" s="15"/>
      <c r="H23" s="25" t="s">
        <v>36</v>
      </c>
      <c r="I23" s="26"/>
      <c r="J23" s="23"/>
      <c r="K23" s="73"/>
      <c r="L23" s="73"/>
      <c r="M23" s="15" t="s">
        <v>39</v>
      </c>
      <c r="N23" s="25">
        <f>N22-I22</f>
        <v>-10.878431372549031</v>
      </c>
      <c r="O23" s="26">
        <f>O22-H22</f>
        <v>-4.4862745098039198</v>
      </c>
      <c r="P23" s="23"/>
      <c r="Q23" s="101"/>
      <c r="R23" s="101"/>
    </row>
    <row r="24" spans="1:18" x14ac:dyDescent="0.25">
      <c r="L24" t="s">
        <v>69</v>
      </c>
    </row>
    <row r="28" spans="1:18" ht="13.8" thickBot="1" x14ac:dyDescent="0.3"/>
    <row r="29" spans="1:18" ht="13.8" thickBot="1" x14ac:dyDescent="0.3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.8" thickBot="1" x14ac:dyDescent="0.3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</row>
    <row r="31" spans="1:18" x14ac:dyDescent="0.25">
      <c r="A31" s="7" t="s">
        <v>12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9"/>
    </row>
    <row r="32" spans="1:18" ht="13.8" thickBot="1" x14ac:dyDescent="0.3">
      <c r="A32" s="9" t="s">
        <v>13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>
        <v>100</v>
      </c>
      <c r="M32" s="11">
        <v>100</v>
      </c>
      <c r="N32" s="11">
        <v>100</v>
      </c>
    </row>
  </sheetData>
  <pageMargins left="0.75" right="0.75" top="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Zone A</vt:lpstr>
      <vt:lpstr>Zone G</vt:lpstr>
      <vt:lpstr>Zone J</vt:lpstr>
      <vt:lpstr>'Zone A'!Print_Area</vt:lpstr>
      <vt:lpstr>'Zone G'!Print_Area</vt:lpstr>
      <vt:lpstr>'Zone J'!Print_Area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jquenet</dc:creator>
  <cp:lastModifiedBy>Havlíček Jan</cp:lastModifiedBy>
  <cp:lastPrinted>2000-12-26T17:23:17Z</cp:lastPrinted>
  <dcterms:created xsi:type="dcterms:W3CDTF">2000-09-15T21:04:12Z</dcterms:created>
  <dcterms:modified xsi:type="dcterms:W3CDTF">2023-09-10T11:55:42Z</dcterms:modified>
</cp:coreProperties>
</file>