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11340" windowHeight="6792" activeTab="2"/>
  </bookViews>
  <sheets>
    <sheet name="Income Statement" sheetId="4" r:id="rId1"/>
    <sheet name="Balance Sheet" sheetId="1" r:id="rId2"/>
    <sheet name="Answers" sheetId="2" r:id="rId3"/>
    <sheet name="Sheet3" sheetId="3" r:id="rId4"/>
  </sheets>
  <calcPr calcId="0"/>
</workbook>
</file>

<file path=xl/calcChain.xml><?xml version="1.0" encoding="utf-8"?>
<calcChain xmlns="http://schemas.openxmlformats.org/spreadsheetml/2006/main">
  <c r="D14" i="2" l="1"/>
  <c r="D15" i="2"/>
  <c r="D23" i="2"/>
  <c r="D24" i="2"/>
  <c r="D25" i="2"/>
  <c r="D26" i="2"/>
  <c r="D27" i="2"/>
  <c r="D33" i="2"/>
  <c r="D34" i="2"/>
  <c r="D35" i="2"/>
  <c r="D41" i="2"/>
  <c r="D42" i="2"/>
  <c r="D43" i="2"/>
  <c r="D44" i="2"/>
  <c r="D45" i="2"/>
  <c r="D50" i="2"/>
  <c r="D51" i="2"/>
  <c r="B59" i="2"/>
  <c r="D59" i="2"/>
  <c r="B60" i="2"/>
  <c r="D60" i="2"/>
  <c r="D61" i="2"/>
  <c r="H69" i="2"/>
  <c r="D70" i="2"/>
  <c r="H72" i="2"/>
  <c r="D74" i="2"/>
  <c r="H74" i="2"/>
  <c r="D76" i="2"/>
  <c r="H76" i="2"/>
  <c r="G100" i="2"/>
  <c r="H100" i="2"/>
  <c r="I100" i="2"/>
  <c r="H102" i="2"/>
  <c r="I102" i="2"/>
  <c r="G103" i="2"/>
  <c r="H103" i="2"/>
  <c r="I103" i="2"/>
  <c r="G105" i="2"/>
  <c r="I107" i="2"/>
  <c r="I109" i="2"/>
  <c r="G110" i="2"/>
  <c r="H110" i="2"/>
  <c r="I110" i="2"/>
  <c r="G111" i="2"/>
  <c r="C8" i="1"/>
  <c r="E8" i="1"/>
  <c r="G8" i="1"/>
  <c r="C12" i="1"/>
  <c r="E12" i="1"/>
  <c r="G12" i="1"/>
  <c r="C14" i="1"/>
  <c r="E14" i="1"/>
  <c r="G14" i="1"/>
  <c r="C20" i="1"/>
  <c r="E20" i="1"/>
  <c r="G20" i="1"/>
  <c r="C24" i="1"/>
  <c r="E24" i="1"/>
  <c r="G24" i="1"/>
  <c r="C28" i="1"/>
  <c r="E28" i="1"/>
  <c r="G28" i="1"/>
  <c r="C30" i="1"/>
  <c r="E30" i="1"/>
  <c r="G30" i="1"/>
  <c r="C32" i="1"/>
  <c r="E32" i="1"/>
  <c r="G32" i="1"/>
  <c r="C9" i="4"/>
  <c r="C11" i="4"/>
  <c r="C15" i="4"/>
  <c r="C17" i="4"/>
  <c r="C19" i="4"/>
  <c r="C21" i="4"/>
  <c r="C25" i="4"/>
</calcChain>
</file>

<file path=xl/sharedStrings.xml><?xml version="1.0" encoding="utf-8"?>
<sst xmlns="http://schemas.openxmlformats.org/spreadsheetml/2006/main" count="136" uniqueCount="121">
  <si>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</si>
  <si>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</si>
  <si>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</si>
  <si>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</si>
  <si>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</si>
  <si>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</si>
  <si>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</si>
  <si>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</si>
  <si>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</si>
  <si>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</si>
  <si>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</si>
  <si>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</si>
  <si>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</si>
  <si>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</si>
  <si>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</si>
  <si>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</si>
  <si>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</si>
  <si>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</si>
  <si>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</si>
  <si>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</si>
  <si>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</si>
  <si>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</si>
  <si>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</si>
  <si>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</si>
  <si>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</si>
  <si>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</si>
  <si>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</si>
  <si>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</si>
  <si>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</si>
  <si>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</si>
  <si>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</si>
  <si>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</si>
  <si>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</si>
  <si>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</si>
  <si>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</si>
  <si>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</si>
  <si>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</si>
  <si>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</si>
  <si>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</si>
  <si>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</si>
  <si>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</si>
  <si>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</si>
  <si>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</si>
  <si>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</si>
  <si>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</si>
  <si>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</si>
  <si>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</si>
  <si>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</si>
  <si>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</si>
  <si>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</si>
  <si>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</si>
  <si>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</si>
  <si>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</si>
  <si>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</si>
  <si>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</si>
  <si>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</si>
  <si>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</si>
  <si>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</si>
  <si>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</si>
  <si>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</si>
  <si>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</si>
  <si>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</si>
  <si>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</si>
  <si>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</si>
  <si>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</si>
  <si>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</si>
  <si>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</si>
  <si>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</si>
  <si>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</si>
  <si>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</si>
  <si>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</si>
  <si>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</si>
  <si>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</si>
  <si>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</si>
  <si>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</si>
  <si>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</si>
  <si>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</si>
  <si>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</si>
  <si>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</si>
  <si>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</si>
  <si>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</si>
  <si>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</si>
  <si>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</si>
  <si>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</si>
  <si>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</si>
  <si>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</si>
  <si>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</si>
  <si>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</si>
  <si>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</si>
  <si>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</si>
  <si>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</si>
  <si>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</si>
  <si>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</si>
  <si>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Other</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</si>
  <si>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</si>
  <si>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</si>
  <si>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</si>
  <si>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</si>
  <si>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</si>
  <si>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</si>
  <si>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</si>
  <si>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</si>
  <si>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</si>
  <si>
    <t>1. Liquidity</t>
  </si>
  <si>
    <t>2. Asset Management</t>
  </si>
  <si>
    <t>3. Debt Management</t>
  </si>
  <si>
    <t>4. Profitablitity</t>
  </si>
  <si>
    <t>5. Market Value</t>
  </si>
  <si>
    <t>A banker would be most sensitive to liquidity ratios, because a banker is mostly concerned with a parties</t>
  </si>
  <si>
    <t>ability to repay loans/debt and liquidity ratios looks at a companies ability to meet maturing debts.</t>
  </si>
  <si>
    <t>Balance Sheet</t>
  </si>
  <si>
    <t>Income Statement</t>
  </si>
  <si>
    <t>As a bank loan officer, I would hesitate to renew the loan to Computron. I would likely demand repayment of the loan.  However, if I began to see improvements in their financials, I would consider restructuring the terms of the loan agreement to better suit the improved financial situation.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</si>
  <si>
    <t>Ratio Categories:</t>
  </si>
  <si>
    <t>Computron is leveraged more than the industry average, but it has made significant progress since 1998.  Computron is really focused on cutting debt in 1999.</t>
  </si>
  <si>
    <t>Computron</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</si>
  <si>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 thus driving up the stock price.</t>
  </si>
  <si>
    <t xml:space="preserve">i. </t>
  </si>
  <si>
    <t>Inventory appears to be too high.  Cutting inventory would free cash to pay down debt.  Profitability should not be effected, assuming savings from decreased storage and higher delivery costs cancel each other out.  However, a lower debt ratio should improve the stock price as investors would perceive the company as more stable.</t>
  </si>
  <si>
    <t>As a credit manager, I would be highly suspect of Computron. With A/P increasing 3.5x, LT Debt increasing 3x, and negative EBIT in 1998, I would consider them a credit risk.  I would want to sell to them COD, even if that risked losing them as a customer. I would want to understand what their plans were if I were to continue to give them credit and how they would improve their situation in the future.</t>
  </si>
  <si>
    <t>Financial Ratios are useful because They help compare and evaluate the financials of your company with other companies through benchmarking the key ratios.  The ratios are used by managers to improve performance, by lenders to evaluate the likelihood of loan collection, and by investors to forecast earnings, dividends,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</si>
</sst>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5" formatCode="_(* #,##0_);_(* \(#,##0\);_(* &quot;-&quot;??_);_(@_)"/>
    <numFmt numFmtId="166" formatCode="#.#\ \x"/>
    <numFmt numFmtId="167" formatCode="#.##\ \x"/>
    <numFmt numFmtId="170" formatCode="_(&quot;$&quot;* #,##0.000_);_(&quot;$&quot;* \(#,##0.000\);_(&quot;$&quot;* &quot;-&quot;??_);_(@_)"/>
    <numFmt numFmtId="171" formatCode="_(* #,##0.000_);_(* \(#,##0.000\);_(* &quot;-&quot;??_);_(@_)"/>
    <numFmt numFmtId="172" formatCode="0.0%"/>
    <numFmt numFmtId="173" formatCode="0.0"/>
  </numFmts>
  <fonts count="7" x14ac:knownFonts="1">
    <font>
      <sz val="10"/>
      <name val="Arial"/>
    </font>
    <font>
      <sz val="10"/>
      <name val="Arial"/>
    </font>
    <font>
      <b/>
      <sz val="10"/>
      <name val="Arial"/>
      <family val="2"/>
    </font>
    <font>
      <b/>
      <u/>
      <sz val="10"/>
      <name val="Arial"/>
      <family val="2"/>
    </font>
    <font>
      <sz val="10"/>
      <name val="Arial"/>
      <family val="2"/>
    </font>
    <font>
      <u/>
      <sz val="10"/>
      <name val="Arial"/>
      <family val="2"/>
    </font>
    <font>
      <sz val="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0" xfId="0" applyBorder="1" applyAlignment="1">
      <alignment wrapText="1"/>
    </xf>
    <xf numFmtId="0" fontId="3" fillId="0" borderId="0" xfId="0" applyFont="1"/>
    <xf numFmtId="0" fontId="4" fillId="0" borderId="0" xfId="0" applyFont="1"/>
    <xf numFmtId="0" fontId="2" fillId="0" borderId="1" xfId="0" applyFont="1" applyBorder="1" applyAlignment="1">
      <alignment horizontal="left"/>
    </xf>
    <xf numFmtId="0" fontId="5" fillId="0" borderId="0" xfId="0" applyFont="1"/>
    <xf numFmtId="173" fontId="0" fillId="0" borderId="0" xfId="0" applyNumberFormat="1"/>
    <xf numFmtId="172" fontId="0" fillId="0" borderId="0" xfId="0" applyNumberFormat="1"/>
    <xf numFmtId="0" fontId="6" fillId="0" borderId="0" xfId="0" applyFont="1"/>
    <xf numFmtId="167" fontId="0" fillId="0" borderId="0" xfId="3" applyNumberFormat="1" applyFont="1"/>
    <xf numFmtId="0" fontId="5" fillId="0" borderId="0" xfId="0" applyFont="1" applyAlignment="1">
      <alignment horizontal="center" wrapText="1"/>
    </xf>
    <xf numFmtId="0" fontId="5" fillId="0" borderId="0" xfId="0" applyFont="1" applyAlignment="1">
      <alignment horizontal="center"/>
    </xf>
    <xf numFmtId="165" fontId="0" fillId="0" borderId="0" xfId="1" applyNumberFormat="1" applyFont="1" applyAlignment="1">
      <alignment wrapText="1"/>
    </xf>
    <xf numFmtId="165" fontId="0" fillId="0" borderId="2" xfId="1" applyNumberFormat="1" applyFont="1" applyBorder="1" applyAlignment="1">
      <alignment wrapText="1"/>
    </xf>
    <xf numFmtId="165" fontId="0" fillId="0" borderId="0" xfId="1" applyNumberFormat="1" applyFont="1" applyBorder="1" applyAlignment="1">
      <alignment wrapText="1"/>
    </xf>
    <xf numFmtId="0" fontId="2" fillId="0" borderId="0" xfId="0" applyFont="1" applyAlignment="1">
      <alignment horizontal="center"/>
    </xf>
    <xf numFmtId="0" fontId="0" fillId="0" borderId="0" xfId="0" applyAlignment="1">
      <alignment wrapText="1"/>
    </xf>
    <xf numFmtId="0" fontId="0" fillId="0" borderId="0" xfId="0" applyAlignment="1"/>
    <xf numFmtId="0" fontId="0" fillId="0" borderId="0" xfId="0"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topLeftCell="A4" workbookViewId="0">
      <selection activeCell="C4" sqref="C4"/>
    </sheetView>
  </sheetViews>
  <sheetFormatPr defaultRowHeight="13.2" x14ac:dyDescent="0.25"/>
  <cols>
    <col min="1" max="1" width="20.88671875" bestFit="1" customWidth="1"/>
    <col min="3" max="3" width="12.88671875" bestFit="1" customWidth="1"/>
  </cols>
  <sheetData>
    <row r="2" spans="1:3" x14ac:dyDescent="0.25">
      <c r="A2" s="32" t="s">
        <v>111</v>
      </c>
      <c r="B2" s="32"/>
      <c r="C2" s="32"/>
    </row>
    <row r="3" spans="1:3" x14ac:dyDescent="0.25">
      <c r="C3" t="s">
        <v>19</v>
      </c>
    </row>
    <row r="4" spans="1:3" x14ac:dyDescent="0.25">
      <c r="A4" t="s">
        <v>23</v>
      </c>
      <c r="C4" s="2">
        <v>7035600</v>
      </c>
    </row>
    <row r="5" spans="1:3" x14ac:dyDescent="0.25">
      <c r="C5" s="2"/>
    </row>
    <row r="6" spans="1:3" x14ac:dyDescent="0.25">
      <c r="A6" t="s">
        <v>24</v>
      </c>
      <c r="C6" s="2">
        <v>5728000</v>
      </c>
    </row>
    <row r="7" spans="1:3" x14ac:dyDescent="0.25">
      <c r="A7" t="s">
        <v>25</v>
      </c>
      <c r="C7" s="2">
        <v>680000</v>
      </c>
    </row>
    <row r="8" spans="1:3" x14ac:dyDescent="0.25">
      <c r="A8" t="s">
        <v>26</v>
      </c>
      <c r="C8" s="2">
        <v>116960</v>
      </c>
    </row>
    <row r="9" spans="1:3" x14ac:dyDescent="0.25">
      <c r="A9" t="s">
        <v>27</v>
      </c>
      <c r="C9" s="3">
        <f>SUM(C6:C8)</f>
        <v>6524960</v>
      </c>
    </row>
    <row r="10" spans="1:3" x14ac:dyDescent="0.25">
      <c r="C10" s="2"/>
    </row>
    <row r="11" spans="1:3" x14ac:dyDescent="0.25">
      <c r="A11" t="s">
        <v>28</v>
      </c>
      <c r="C11" s="3">
        <f>C4-C9</f>
        <v>510640</v>
      </c>
    </row>
    <row r="12" spans="1:3" x14ac:dyDescent="0.25">
      <c r="C12" s="2"/>
    </row>
    <row r="13" spans="1:3" x14ac:dyDescent="0.25">
      <c r="A13" t="s">
        <v>29</v>
      </c>
      <c r="C13" s="2">
        <v>88000</v>
      </c>
    </row>
    <row r="14" spans="1:3" x14ac:dyDescent="0.25">
      <c r="C14" s="2"/>
    </row>
    <row r="15" spans="1:3" x14ac:dyDescent="0.25">
      <c r="A15" t="s">
        <v>32</v>
      </c>
      <c r="C15" s="3">
        <f>C11-C13</f>
        <v>422640</v>
      </c>
    </row>
    <row r="16" spans="1:3" x14ac:dyDescent="0.25">
      <c r="C16" s="2"/>
    </row>
    <row r="17" spans="1:3" x14ac:dyDescent="0.25">
      <c r="A17" t="s">
        <v>30</v>
      </c>
      <c r="B17" s="5">
        <v>0.4</v>
      </c>
      <c r="C17" s="2">
        <f>C15*$B$17</f>
        <v>169056</v>
      </c>
    </row>
    <row r="18" spans="1:3" x14ac:dyDescent="0.25">
      <c r="C18" s="2"/>
    </row>
    <row r="19" spans="1:3" ht="13.8" thickBot="1" x14ac:dyDescent="0.3">
      <c r="A19" t="s">
        <v>31</v>
      </c>
      <c r="C19" s="4">
        <f>C15-C17</f>
        <v>253584</v>
      </c>
    </row>
    <row r="20" spans="1:3" ht="13.8" thickTop="1" x14ac:dyDescent="0.25">
      <c r="C20" s="2"/>
    </row>
    <row r="21" spans="1:3" x14ac:dyDescent="0.25">
      <c r="A21" t="s">
        <v>49</v>
      </c>
      <c r="C21" s="9">
        <f>C19/C29</f>
        <v>1.0143359999999999</v>
      </c>
    </row>
    <row r="22" spans="1:3" x14ac:dyDescent="0.25">
      <c r="C22" s="2"/>
    </row>
    <row r="23" spans="1:3" x14ac:dyDescent="0.25">
      <c r="A23" t="s">
        <v>50</v>
      </c>
    </row>
    <row r="24" spans="1:3" x14ac:dyDescent="0.25">
      <c r="C24" s="2"/>
    </row>
    <row r="25" spans="1:3" x14ac:dyDescent="0.25">
      <c r="A25" t="s">
        <v>51</v>
      </c>
      <c r="C25" s="10">
        <f>'Balance Sheet'!C28/'Income Statement'!C29</f>
        <v>6.2094079999999998</v>
      </c>
    </row>
    <row r="26" spans="1:3" x14ac:dyDescent="0.25">
      <c r="C26" s="2"/>
    </row>
    <row r="27" spans="1:3" x14ac:dyDescent="0.25">
      <c r="A27" t="s">
        <v>52</v>
      </c>
      <c r="C27" s="10">
        <v>12.17</v>
      </c>
    </row>
    <row r="28" spans="1:3" x14ac:dyDescent="0.25">
      <c r="C28" s="2"/>
    </row>
    <row r="29" spans="1:3" x14ac:dyDescent="0.25">
      <c r="A29" t="s">
        <v>53</v>
      </c>
      <c r="C29" s="2">
        <v>250000</v>
      </c>
    </row>
    <row r="30" spans="1:3" x14ac:dyDescent="0.25">
      <c r="C30" s="2"/>
    </row>
    <row r="31" spans="1:3" x14ac:dyDescent="0.25">
      <c r="A31" t="s">
        <v>54</v>
      </c>
      <c r="C31" s="2">
        <v>0.4</v>
      </c>
    </row>
    <row r="33" spans="1:3" x14ac:dyDescent="0.25">
      <c r="A33" t="s">
        <v>55</v>
      </c>
      <c r="C33" s="2">
        <v>40000</v>
      </c>
    </row>
    <row r="35" spans="1:3" x14ac:dyDescent="0.25">
      <c r="A35" t="s">
        <v>56</v>
      </c>
      <c r="C35">
        <v>0</v>
      </c>
    </row>
  </sheetData>
  <mergeCells count="1">
    <mergeCell ref="A2:C2"/>
  </mergeCells>
  <pageMargins left="0.75" right="0.75" top="1" bottom="1" header="0.5" footer="0.5"/>
  <pageSetup orientation="portrait" r:id="rId1"/>
  <headerFooter alignWithMargins="0">
    <oddHeader>&amp;LBrandon Neff
Ben Rogers&amp;C&amp;"Arial,Bold"Ch. 3 Case&amp;R6/19/00</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C5" sqref="C5"/>
    </sheetView>
  </sheetViews>
  <sheetFormatPr defaultRowHeight="13.2" x14ac:dyDescent="0.25"/>
  <cols>
    <col min="3" max="3" width="12.88671875" bestFit="1" customWidth="1"/>
    <col min="5" max="5" width="10.33203125" bestFit="1" customWidth="1"/>
    <col min="7" max="7" width="10.33203125" bestFit="1" customWidth="1"/>
  </cols>
  <sheetData>
    <row r="1" spans="1:7" x14ac:dyDescent="0.25">
      <c r="A1" s="32" t="s">
        <v>110</v>
      </c>
      <c r="B1" s="32"/>
      <c r="C1" s="32"/>
      <c r="D1" s="32"/>
      <c r="E1" s="32"/>
      <c r="F1" s="32"/>
      <c r="G1" s="32"/>
    </row>
    <row r="2" spans="1:7" x14ac:dyDescent="0.25">
      <c r="C2" s="1" t="s">
        <v>19</v>
      </c>
      <c r="D2" s="1"/>
      <c r="E2" s="21">
        <v>1998</v>
      </c>
      <c r="F2" s="21"/>
      <c r="G2" s="21">
        <v>1997</v>
      </c>
    </row>
    <row r="3" spans="1:7" x14ac:dyDescent="0.25">
      <c r="A3" t="s">
        <v>0</v>
      </c>
      <c r="C3" s="2">
        <v>14000</v>
      </c>
      <c r="D3" s="2"/>
      <c r="E3" s="2">
        <v>7282</v>
      </c>
      <c r="F3" s="2"/>
      <c r="G3" s="2">
        <v>9000</v>
      </c>
    </row>
    <row r="4" spans="1:7" x14ac:dyDescent="0.25">
      <c r="A4" t="s">
        <v>1</v>
      </c>
      <c r="C4" s="2">
        <v>71632</v>
      </c>
      <c r="D4" s="2"/>
      <c r="E4" s="2">
        <v>0</v>
      </c>
      <c r="F4" s="2"/>
      <c r="G4" s="2">
        <v>48600</v>
      </c>
    </row>
    <row r="5" spans="1:7" x14ac:dyDescent="0.25">
      <c r="A5" t="s">
        <v>2</v>
      </c>
      <c r="C5" s="2">
        <v>878000</v>
      </c>
      <c r="D5" s="2"/>
      <c r="E5" s="2">
        <v>632160</v>
      </c>
      <c r="F5" s="2"/>
      <c r="G5" s="2">
        <v>351200</v>
      </c>
    </row>
    <row r="6" spans="1:7" x14ac:dyDescent="0.25">
      <c r="A6" t="s">
        <v>3</v>
      </c>
      <c r="C6" s="2">
        <v>1716480</v>
      </c>
      <c r="D6" s="2"/>
      <c r="E6" s="2">
        <v>1287360</v>
      </c>
      <c r="F6" s="2"/>
      <c r="G6" s="2">
        <v>715200</v>
      </c>
    </row>
    <row r="7" spans="1:7" x14ac:dyDescent="0.25">
      <c r="C7" s="2"/>
      <c r="D7" s="2"/>
      <c r="E7" s="2"/>
      <c r="F7" s="2"/>
      <c r="G7" s="2"/>
    </row>
    <row r="8" spans="1:7" x14ac:dyDescent="0.25">
      <c r="A8" t="s">
        <v>4</v>
      </c>
      <c r="C8" s="3">
        <f>SUM(C3:C6)</f>
        <v>2680112</v>
      </c>
      <c r="D8" s="3"/>
      <c r="E8" s="3">
        <f>SUM(E3:E6)</f>
        <v>1926802</v>
      </c>
      <c r="F8" s="3"/>
      <c r="G8" s="3">
        <f>SUM(G3:G6)</f>
        <v>1124000</v>
      </c>
    </row>
    <row r="9" spans="1:7" x14ac:dyDescent="0.25">
      <c r="C9" s="2"/>
      <c r="D9" s="2"/>
      <c r="E9" s="2"/>
      <c r="F9" s="2"/>
      <c r="G9" s="2"/>
    </row>
    <row r="10" spans="1:7" x14ac:dyDescent="0.25">
      <c r="A10" t="s">
        <v>5</v>
      </c>
      <c r="C10" s="2">
        <v>1197160</v>
      </c>
      <c r="D10" s="2"/>
      <c r="E10" s="2">
        <v>1202950</v>
      </c>
      <c r="F10" s="2"/>
      <c r="G10" s="2">
        <v>491000</v>
      </c>
    </row>
    <row r="11" spans="1:7" x14ac:dyDescent="0.25">
      <c r="A11" t="s">
        <v>6</v>
      </c>
      <c r="C11" s="2">
        <v>-380120</v>
      </c>
      <c r="D11" s="2"/>
      <c r="E11" s="2">
        <v>-263160</v>
      </c>
      <c r="F11" s="2"/>
      <c r="G11" s="2">
        <v>-146200</v>
      </c>
    </row>
    <row r="12" spans="1:7" x14ac:dyDescent="0.25">
      <c r="A12" t="s">
        <v>7</v>
      </c>
      <c r="C12" s="3">
        <f>SUM(C10:C11)</f>
        <v>817040</v>
      </c>
      <c r="D12" s="3"/>
      <c r="E12" s="3">
        <f>SUM(E10:E11)</f>
        <v>939790</v>
      </c>
      <c r="F12" s="3"/>
      <c r="G12" s="3">
        <f>SUM(G10:G11)</f>
        <v>344800</v>
      </c>
    </row>
    <row r="13" spans="1:7" x14ac:dyDescent="0.25">
      <c r="C13" s="2"/>
      <c r="D13" s="2"/>
      <c r="E13" s="2"/>
      <c r="F13" s="2"/>
      <c r="G13" s="2"/>
    </row>
    <row r="14" spans="1:7" ht="13.8" thickBot="1" x14ac:dyDescent="0.3">
      <c r="A14" t="s">
        <v>8</v>
      </c>
      <c r="C14" s="4">
        <f>C12+C8</f>
        <v>3497152</v>
      </c>
      <c r="D14" s="4"/>
      <c r="E14" s="4">
        <f>E12+E8</f>
        <v>2866592</v>
      </c>
      <c r="F14" s="4"/>
      <c r="G14" s="4">
        <f>G12+G8</f>
        <v>1468800</v>
      </c>
    </row>
    <row r="15" spans="1:7" ht="13.8" thickTop="1" x14ac:dyDescent="0.25">
      <c r="C15" s="2"/>
      <c r="D15" s="2"/>
      <c r="E15" s="2"/>
      <c r="F15" s="2"/>
      <c r="G15" s="2"/>
    </row>
    <row r="16" spans="1:7" x14ac:dyDescent="0.25">
      <c r="A16" t="s">
        <v>9</v>
      </c>
      <c r="C16" s="2">
        <v>436800</v>
      </c>
      <c r="D16" s="2"/>
      <c r="E16" s="2">
        <v>524160</v>
      </c>
      <c r="F16" s="2"/>
      <c r="G16" s="2">
        <v>145600</v>
      </c>
    </row>
    <row r="17" spans="1:7" x14ac:dyDescent="0.25">
      <c r="A17" t="s">
        <v>10</v>
      </c>
      <c r="C17" s="2">
        <v>600000</v>
      </c>
      <c r="D17" s="2"/>
      <c r="E17" s="2">
        <v>720000</v>
      </c>
      <c r="F17" s="2"/>
      <c r="G17" s="2">
        <v>200000</v>
      </c>
    </row>
    <row r="18" spans="1:7" x14ac:dyDescent="0.25">
      <c r="A18" t="s">
        <v>11</v>
      </c>
      <c r="C18" s="2">
        <v>408000</v>
      </c>
      <c r="D18" s="2"/>
      <c r="E18" s="2">
        <v>489600</v>
      </c>
      <c r="F18" s="2"/>
      <c r="G18" s="2">
        <v>136000</v>
      </c>
    </row>
    <row r="19" spans="1:7" x14ac:dyDescent="0.25">
      <c r="C19" s="2"/>
      <c r="D19" s="2"/>
      <c r="E19" s="2"/>
      <c r="F19" s="2"/>
      <c r="G19" s="2"/>
    </row>
    <row r="20" spans="1:7" x14ac:dyDescent="0.25">
      <c r="A20" t="s">
        <v>12</v>
      </c>
      <c r="C20" s="3">
        <f>SUM(C15:C18)</f>
        <v>1444800</v>
      </c>
      <c r="D20" s="3"/>
      <c r="E20" s="3">
        <f>SUM(E15:E18)</f>
        <v>1733760</v>
      </c>
      <c r="F20" s="3"/>
      <c r="G20" s="3">
        <f>SUM(G15:G18)</f>
        <v>481600</v>
      </c>
    </row>
    <row r="21" spans="1:7" x14ac:dyDescent="0.25">
      <c r="C21" s="2"/>
      <c r="D21" s="2"/>
      <c r="E21" s="2"/>
      <c r="F21" s="2"/>
      <c r="G21" s="2"/>
    </row>
    <row r="22" spans="1:7" x14ac:dyDescent="0.25">
      <c r="A22" t="s">
        <v>13</v>
      </c>
      <c r="C22" s="2">
        <v>500000</v>
      </c>
      <c r="D22" s="2"/>
      <c r="E22" s="2">
        <v>1000000</v>
      </c>
      <c r="F22" s="2"/>
      <c r="G22" s="2">
        <v>323432</v>
      </c>
    </row>
    <row r="23" spans="1:7" x14ac:dyDescent="0.25">
      <c r="C23" s="2"/>
      <c r="D23" s="2"/>
      <c r="E23" s="2"/>
      <c r="F23" s="2"/>
      <c r="G23" s="2"/>
    </row>
    <row r="24" spans="1:7" x14ac:dyDescent="0.25">
      <c r="A24" t="s">
        <v>14</v>
      </c>
      <c r="C24" s="3">
        <f>+C22+C20</f>
        <v>1944800</v>
      </c>
      <c r="D24" s="3"/>
      <c r="E24" s="3">
        <f>+E22+E20</f>
        <v>2733760</v>
      </c>
      <c r="F24" s="3"/>
      <c r="G24" s="3">
        <f>+G22+G20</f>
        <v>805032</v>
      </c>
    </row>
    <row r="25" spans="1:7" x14ac:dyDescent="0.25">
      <c r="C25" s="2"/>
      <c r="D25" s="2"/>
      <c r="E25" s="2"/>
      <c r="F25" s="2"/>
      <c r="G25" s="2"/>
    </row>
    <row r="26" spans="1:7" x14ac:dyDescent="0.25">
      <c r="A26" t="s">
        <v>15</v>
      </c>
      <c r="C26" s="2">
        <v>1680936</v>
      </c>
      <c r="D26" s="2"/>
      <c r="E26" s="2">
        <v>460000</v>
      </c>
      <c r="F26" s="2"/>
      <c r="G26" s="2">
        <v>460000</v>
      </c>
    </row>
    <row r="27" spans="1:7" x14ac:dyDescent="0.25">
      <c r="A27" t="s">
        <v>16</v>
      </c>
      <c r="C27" s="2">
        <v>-128584</v>
      </c>
      <c r="D27" s="2"/>
      <c r="E27" s="2">
        <v>-327168</v>
      </c>
      <c r="F27" s="2"/>
      <c r="G27" s="2">
        <v>203768</v>
      </c>
    </row>
    <row r="28" spans="1:7" x14ac:dyDescent="0.25">
      <c r="A28" t="s">
        <v>17</v>
      </c>
      <c r="C28" s="3">
        <f>SUM(C26:C27)</f>
        <v>1552352</v>
      </c>
      <c r="D28" s="3"/>
      <c r="E28" s="3">
        <f>SUM(E26:E27)</f>
        <v>132832</v>
      </c>
      <c r="F28" s="3"/>
      <c r="G28" s="3">
        <f>SUM(G26:G27)</f>
        <v>663768</v>
      </c>
    </row>
    <row r="29" spans="1:7" x14ac:dyDescent="0.25">
      <c r="C29" s="2"/>
      <c r="D29" s="2"/>
      <c r="E29" s="2"/>
      <c r="F29" s="2"/>
      <c r="G29" s="2"/>
    </row>
    <row r="30" spans="1:7" ht="13.8" thickBot="1" x14ac:dyDescent="0.3">
      <c r="A30" t="s">
        <v>18</v>
      </c>
      <c r="C30" s="4">
        <f>C28+C24</f>
        <v>3497152</v>
      </c>
      <c r="D30" s="4"/>
      <c r="E30" s="4">
        <f>E28+E24</f>
        <v>2866592</v>
      </c>
      <c r="F30" s="4"/>
      <c r="G30" s="4">
        <f>G28+G24</f>
        <v>1468800</v>
      </c>
    </row>
    <row r="31" spans="1:7" ht="13.8" thickTop="1" x14ac:dyDescent="0.25">
      <c r="C31" s="2"/>
      <c r="D31" s="2"/>
      <c r="E31" s="2"/>
      <c r="F31" s="2"/>
      <c r="G31" s="2"/>
    </row>
    <row r="32" spans="1:7" x14ac:dyDescent="0.25">
      <c r="B32" t="s">
        <v>20</v>
      </c>
      <c r="C32" s="2">
        <f>C14-C30</f>
        <v>0</v>
      </c>
      <c r="D32" s="2"/>
      <c r="E32" s="2">
        <f>E14-E30</f>
        <v>0</v>
      </c>
      <c r="F32" s="2"/>
      <c r="G32" s="2">
        <f>G14-G30</f>
        <v>0</v>
      </c>
    </row>
    <row r="33" spans="3:7" x14ac:dyDescent="0.25">
      <c r="C33" s="2"/>
      <c r="D33" s="2"/>
      <c r="E33" s="2"/>
      <c r="F33" s="2"/>
      <c r="G33" s="2"/>
    </row>
    <row r="34" spans="3:7" x14ac:dyDescent="0.25">
      <c r="C34" s="2"/>
      <c r="D34" s="2"/>
      <c r="E34" s="2"/>
      <c r="F34" s="2"/>
      <c r="G34" s="2"/>
    </row>
    <row r="35" spans="3:7" x14ac:dyDescent="0.25">
      <c r="D35" s="2"/>
      <c r="E35" s="2"/>
      <c r="F35" s="2"/>
      <c r="G35" s="2"/>
    </row>
    <row r="36" spans="3:7" x14ac:dyDescent="0.25">
      <c r="D36" s="2"/>
      <c r="E36" s="2"/>
      <c r="F36" s="2"/>
      <c r="G36" s="2"/>
    </row>
    <row r="37" spans="3:7" x14ac:dyDescent="0.25">
      <c r="D37" s="2"/>
      <c r="E37" s="2"/>
      <c r="F37" s="2"/>
      <c r="G37" s="2"/>
    </row>
    <row r="38" spans="3:7" x14ac:dyDescent="0.25">
      <c r="D38" s="2"/>
      <c r="E38" s="2"/>
      <c r="F38" s="2"/>
      <c r="G38" s="2"/>
    </row>
    <row r="39" spans="3:7" x14ac:dyDescent="0.25">
      <c r="D39" s="2"/>
      <c r="E39" s="2"/>
      <c r="F39" s="2"/>
      <c r="G39" s="2"/>
    </row>
    <row r="40" spans="3:7" x14ac:dyDescent="0.25">
      <c r="D40" s="2"/>
      <c r="E40" s="2"/>
      <c r="F40" s="2"/>
      <c r="G40" s="2"/>
    </row>
    <row r="45" spans="3:7" x14ac:dyDescent="0.25">
      <c r="C45" s="2"/>
    </row>
    <row r="46" spans="3:7" x14ac:dyDescent="0.25">
      <c r="C46" s="2"/>
    </row>
    <row r="47" spans="3:7" x14ac:dyDescent="0.25">
      <c r="E47" s="14"/>
    </row>
  </sheetData>
  <mergeCells count="1">
    <mergeCell ref="A1:G1"/>
  </mergeCells>
  <pageMargins left="0.75" right="0.75" top="1" bottom="1" header="0.5" footer="0.5"/>
  <pageSetup orientation="portrait" r:id="rId1"/>
  <headerFooter alignWithMargins="0">
    <oddHeader>&amp;LBrandon Neff
Ben Rogers&amp;C&amp;"Arial,Bold"Ch. 3 Case&amp;R6/19/00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abSelected="1" view="pageBreakPreview" topLeftCell="A76" zoomScale="50" zoomScaleNormal="100" zoomScaleSheetLayoutView="50" workbookViewId="0">
      <selection activeCell="A141" sqref="A141"/>
    </sheetView>
  </sheetViews>
  <sheetFormatPr defaultRowHeight="13.2" x14ac:dyDescent="0.25"/>
  <cols>
    <col min="2" max="2" width="20.88671875" bestFit="1" customWidth="1"/>
    <col min="7" max="9" width="10.6640625" customWidth="1"/>
  </cols>
  <sheetData>
    <row r="1" spans="1:9" ht="15" x14ac:dyDescent="0.25">
      <c r="A1" s="25"/>
    </row>
    <row r="2" spans="1:9" x14ac:dyDescent="0.25">
      <c r="A2" t="s">
        <v>21</v>
      </c>
      <c r="B2" s="33" t="s">
        <v>120</v>
      </c>
      <c r="C2" s="33"/>
      <c r="D2" s="33"/>
      <c r="E2" s="33"/>
      <c r="F2" s="33"/>
      <c r="G2" s="33"/>
      <c r="H2" s="33"/>
      <c r="I2" s="33"/>
    </row>
    <row r="3" spans="1:9" x14ac:dyDescent="0.25">
      <c r="B3" s="33"/>
      <c r="C3" s="33"/>
      <c r="D3" s="33"/>
      <c r="E3" s="33"/>
      <c r="F3" s="33"/>
      <c r="G3" s="33"/>
      <c r="H3" s="33"/>
      <c r="I3" s="33"/>
    </row>
    <row r="4" spans="1:9" x14ac:dyDescent="0.25">
      <c r="B4" s="33"/>
      <c r="C4" s="33"/>
      <c r="D4" s="33"/>
      <c r="E4" s="33"/>
      <c r="F4" s="33"/>
      <c r="G4" s="33"/>
      <c r="H4" s="33"/>
      <c r="I4" s="33"/>
    </row>
    <row r="5" spans="1:9" x14ac:dyDescent="0.25">
      <c r="B5" s="33"/>
      <c r="C5" s="33"/>
      <c r="D5" s="33"/>
      <c r="E5" s="33"/>
      <c r="F5" s="33"/>
      <c r="G5" s="33"/>
      <c r="H5" s="33"/>
      <c r="I5" s="33"/>
    </row>
    <row r="7" spans="1:9" x14ac:dyDescent="0.25">
      <c r="B7" s="19" t="s">
        <v>113</v>
      </c>
    </row>
    <row r="8" spans="1:9" x14ac:dyDescent="0.25">
      <c r="B8" t="s">
        <v>103</v>
      </c>
    </row>
    <row r="9" spans="1:9" x14ac:dyDescent="0.25">
      <c r="B9" t="s">
        <v>104</v>
      </c>
    </row>
    <row r="10" spans="1:9" x14ac:dyDescent="0.25">
      <c r="B10" t="s">
        <v>105</v>
      </c>
    </row>
    <row r="11" spans="1:9" x14ac:dyDescent="0.25">
      <c r="B11" t="s">
        <v>106</v>
      </c>
    </row>
    <row r="12" spans="1:9" x14ac:dyDescent="0.25">
      <c r="B12" t="s">
        <v>107</v>
      </c>
    </row>
    <row r="14" spans="1:9" x14ac:dyDescent="0.25">
      <c r="A14" t="s">
        <v>22</v>
      </c>
      <c r="B14" t="s">
        <v>35</v>
      </c>
      <c r="D14" s="7">
        <f>'Balance Sheet'!C8/'Balance Sheet'!C20</f>
        <v>1.8550055370985603</v>
      </c>
    </row>
    <row r="15" spans="1:9" x14ac:dyDescent="0.25">
      <c r="B15" t="s">
        <v>36</v>
      </c>
      <c r="D15" s="7">
        <f>('Balance Sheet'!C8-'Balance Sheet'!C6)/'Balance Sheet'!C20</f>
        <v>0.66696566998892581</v>
      </c>
    </row>
    <row r="17" spans="1:9" x14ac:dyDescent="0.25">
      <c r="B17" s="33" t="s">
        <v>33</v>
      </c>
      <c r="C17" s="33"/>
      <c r="D17" s="33"/>
      <c r="E17" s="33"/>
      <c r="F17" s="33"/>
      <c r="G17" s="33"/>
      <c r="H17" s="33"/>
      <c r="I17" s="33"/>
    </row>
    <row r="18" spans="1:9" x14ac:dyDescent="0.25">
      <c r="B18" s="33"/>
      <c r="C18" s="33"/>
      <c r="D18" s="33"/>
      <c r="E18" s="33"/>
      <c r="F18" s="33"/>
      <c r="G18" s="33"/>
      <c r="H18" s="33"/>
      <c r="I18" s="33"/>
    </row>
    <row r="20" spans="1:9" x14ac:dyDescent="0.25">
      <c r="B20" t="s">
        <v>108</v>
      </c>
      <c r="E20" s="6"/>
      <c r="F20" s="13"/>
      <c r="G20" s="6"/>
    </row>
    <row r="21" spans="1:9" x14ac:dyDescent="0.25">
      <c r="B21" s="20" t="s">
        <v>109</v>
      </c>
      <c r="E21" s="6"/>
      <c r="F21" s="6"/>
      <c r="G21" s="6"/>
    </row>
    <row r="22" spans="1:9" x14ac:dyDescent="0.25">
      <c r="E22" s="6"/>
      <c r="F22" s="6"/>
      <c r="G22" s="6"/>
    </row>
    <row r="23" spans="1:9" x14ac:dyDescent="0.25">
      <c r="A23" t="s">
        <v>34</v>
      </c>
      <c r="B23" t="s">
        <v>37</v>
      </c>
      <c r="D23" s="7">
        <f>'Income Statement'!C4/'Balance Sheet'!C6</f>
        <v>4.0988534675615211</v>
      </c>
      <c r="E23" s="6"/>
      <c r="F23" s="6"/>
      <c r="G23" s="6"/>
    </row>
    <row r="24" spans="1:9" x14ac:dyDescent="0.25">
      <c r="B24" t="s">
        <v>38</v>
      </c>
      <c r="D24" s="7">
        <f>'Balance Sheet'!C5/('Income Statement'!C4/360)</f>
        <v>44.925805901415657</v>
      </c>
    </row>
    <row r="25" spans="1:9" x14ac:dyDescent="0.25">
      <c r="B25" t="s">
        <v>39</v>
      </c>
      <c r="D25" s="7">
        <f>'Income Statement'!$C$4/'Balance Sheet'!C12</f>
        <v>8.6110839126603356</v>
      </c>
    </row>
    <row r="26" spans="1:9" x14ac:dyDescent="0.25">
      <c r="B26" t="s">
        <v>40</v>
      </c>
      <c r="D26" s="11">
        <f>(('Balance Sheet'!C8-'Balance Sheet'!C4)+'Balance Sheet'!C12-('Balance Sheet'!C20-'Balance Sheet'!C17))/'Income Statement'!C4</f>
        <v>0.3668088009551424</v>
      </c>
      <c r="E26" s="33" t="s">
        <v>42</v>
      </c>
      <c r="F26" s="33"/>
      <c r="G26" s="33"/>
      <c r="H26" s="33"/>
      <c r="I26" s="33"/>
    </row>
    <row r="27" spans="1:9" x14ac:dyDescent="0.25">
      <c r="B27" t="s">
        <v>41</v>
      </c>
      <c r="D27" s="7">
        <f>'Income Statement'!$C$4/'Balance Sheet'!C14</f>
        <v>2.01180846586022</v>
      </c>
      <c r="E27" s="33"/>
      <c r="F27" s="33"/>
      <c r="G27" s="33"/>
      <c r="H27" s="33"/>
      <c r="I27" s="33"/>
    </row>
    <row r="29" spans="1:9" x14ac:dyDescent="0.25">
      <c r="B29" s="33" t="s">
        <v>43</v>
      </c>
      <c r="C29" s="33"/>
      <c r="D29" s="33"/>
      <c r="E29" s="33"/>
      <c r="F29" s="33"/>
      <c r="G29" s="33"/>
      <c r="H29" s="33"/>
      <c r="I29" s="33"/>
    </row>
    <row r="30" spans="1:9" x14ac:dyDescent="0.25">
      <c r="B30" s="33"/>
      <c r="C30" s="33"/>
      <c r="D30" s="33"/>
      <c r="E30" s="33"/>
      <c r="F30" s="33"/>
      <c r="G30" s="33"/>
      <c r="H30" s="33"/>
      <c r="I30" s="33"/>
    </row>
    <row r="31" spans="1:9" x14ac:dyDescent="0.25">
      <c r="B31" s="33"/>
      <c r="C31" s="33"/>
      <c r="D31" s="33"/>
      <c r="E31" s="33"/>
      <c r="F31" s="33"/>
      <c r="G31" s="33"/>
      <c r="H31" s="33"/>
      <c r="I31" s="33"/>
    </row>
    <row r="33" spans="1:9" x14ac:dyDescent="0.25">
      <c r="A33" t="s">
        <v>44</v>
      </c>
      <c r="B33" t="s">
        <v>45</v>
      </c>
      <c r="D33" s="11">
        <f>'Balance Sheet'!C24/'Balance Sheet'!C14</f>
        <v>0.55610965722965433</v>
      </c>
    </row>
    <row r="34" spans="1:9" x14ac:dyDescent="0.25">
      <c r="B34" t="s">
        <v>46</v>
      </c>
      <c r="D34" s="7">
        <f>'Income Statement'!C11/'Income Statement'!C13</f>
        <v>5.8027272727272727</v>
      </c>
    </row>
    <row r="35" spans="1:9" x14ac:dyDescent="0.25">
      <c r="B35" t="s">
        <v>47</v>
      </c>
      <c r="D35" s="7">
        <f>('Income Statement'!C11+'Income Statement'!C33)/('Income Statement'!C13+'Income Statement'!C33)</f>
        <v>4.3018749999999999</v>
      </c>
      <c r="E35" s="33" t="s">
        <v>48</v>
      </c>
      <c r="F35" s="33"/>
      <c r="G35" s="33"/>
      <c r="H35" s="33"/>
      <c r="I35" s="33"/>
    </row>
    <row r="36" spans="1:9" x14ac:dyDescent="0.25">
      <c r="E36" s="33"/>
      <c r="F36" s="33"/>
      <c r="G36" s="33"/>
      <c r="H36" s="33"/>
      <c r="I36" s="33"/>
    </row>
    <row r="38" spans="1:9" x14ac:dyDescent="0.25">
      <c r="B38" s="33" t="s">
        <v>114</v>
      </c>
      <c r="C38" s="33"/>
      <c r="D38" s="33"/>
      <c r="E38" s="33"/>
      <c r="F38" s="33"/>
      <c r="G38" s="33"/>
      <c r="H38" s="33"/>
      <c r="I38" s="33"/>
    </row>
    <row r="39" spans="1:9" x14ac:dyDescent="0.25">
      <c r="B39" s="33"/>
      <c r="C39" s="33"/>
      <c r="D39" s="33"/>
      <c r="E39" s="33"/>
      <c r="F39" s="33"/>
      <c r="G39" s="33"/>
      <c r="H39" s="33"/>
      <c r="I39" s="33"/>
    </row>
    <row r="41" spans="1:9" x14ac:dyDescent="0.25">
      <c r="A41" t="s">
        <v>57</v>
      </c>
      <c r="B41" t="s">
        <v>59</v>
      </c>
      <c r="D41" s="11">
        <f>'Income Statement'!C11*(1-'Income Statement'!C31)/'Income Statement'!C4</f>
        <v>4.3547671840354768E-2</v>
      </c>
    </row>
    <row r="42" spans="1:9" x14ac:dyDescent="0.25">
      <c r="B42" t="s">
        <v>60</v>
      </c>
      <c r="D42" s="11">
        <f>'Income Statement'!C19/'Income Statement'!C4</f>
        <v>3.6042981408835065E-2</v>
      </c>
    </row>
    <row r="43" spans="1:9" x14ac:dyDescent="0.25">
      <c r="B43" t="s">
        <v>61</v>
      </c>
      <c r="D43" s="11">
        <f>'Income Statement'!C11/'Balance Sheet'!C14</f>
        <v>0.14601595812821405</v>
      </c>
    </row>
    <row r="44" spans="1:9" x14ac:dyDescent="0.25">
      <c r="B44" t="s">
        <v>58</v>
      </c>
      <c r="D44" s="11">
        <f>'Income Statement'!C19/'Balance Sheet'!C14</f>
        <v>7.2511575133136913E-2</v>
      </c>
    </row>
    <row r="45" spans="1:9" x14ac:dyDescent="0.25">
      <c r="B45" t="s">
        <v>62</v>
      </c>
      <c r="D45" s="11">
        <f>'Income Statement'!C19/'Balance Sheet'!C28</f>
        <v>0.16335470305703861</v>
      </c>
    </row>
    <row r="47" spans="1:9" x14ac:dyDescent="0.25">
      <c r="B47" s="33" t="s">
        <v>63</v>
      </c>
      <c r="C47" s="33"/>
      <c r="D47" s="33"/>
      <c r="E47" s="33"/>
      <c r="F47" s="33"/>
      <c r="G47" s="33"/>
      <c r="H47" s="33"/>
      <c r="I47" s="33"/>
    </row>
    <row r="48" spans="1:9" x14ac:dyDescent="0.25">
      <c r="B48" s="33"/>
      <c r="C48" s="33"/>
      <c r="D48" s="33"/>
      <c r="E48" s="33"/>
      <c r="F48" s="33"/>
      <c r="G48" s="33"/>
      <c r="H48" s="33"/>
      <c r="I48" s="33"/>
    </row>
    <row r="50" spans="1:9" x14ac:dyDescent="0.25">
      <c r="A50" t="s">
        <v>64</v>
      </c>
      <c r="B50" t="s">
        <v>65</v>
      </c>
      <c r="D50" s="26">
        <f>'Income Statement'!C27/'Income Statement'!C21</f>
        <v>11.997996719035902</v>
      </c>
    </row>
    <row r="51" spans="1:9" x14ac:dyDescent="0.25">
      <c r="B51" t="s">
        <v>66</v>
      </c>
      <c r="D51" s="26">
        <f>'Income Statement'!C27/'Income Statement'!C25</f>
        <v>1.9599291913174333</v>
      </c>
    </row>
    <row r="53" spans="1:9" x14ac:dyDescent="0.25">
      <c r="B53" t="s">
        <v>67</v>
      </c>
    </row>
    <row r="55" spans="1:9" x14ac:dyDescent="0.25">
      <c r="A55" t="s">
        <v>68</v>
      </c>
      <c r="B55" t="s">
        <v>87</v>
      </c>
    </row>
    <row r="56" spans="1:9" x14ac:dyDescent="0.25">
      <c r="B56" t="s">
        <v>88</v>
      </c>
    </row>
    <row r="58" spans="1:9" x14ac:dyDescent="0.25">
      <c r="D58" s="22" t="s">
        <v>115</v>
      </c>
      <c r="F58" s="22" t="s">
        <v>90</v>
      </c>
    </row>
    <row r="59" spans="1:9" x14ac:dyDescent="0.25">
      <c r="B59" t="str">
        <f>B42</f>
        <v>1999 Profit Margin</v>
      </c>
      <c r="D59" s="11">
        <f>D42</f>
        <v>3.6042981408835065E-2</v>
      </c>
      <c r="F59" s="24">
        <v>3.5000000000000003E-2</v>
      </c>
    </row>
    <row r="60" spans="1:9" x14ac:dyDescent="0.25">
      <c r="B60" t="str">
        <f>B27</f>
        <v>1999 TTL Asset Turnover</v>
      </c>
      <c r="D60" s="7">
        <f>D27</f>
        <v>2.01180846586022</v>
      </c>
      <c r="F60" s="7">
        <v>2.6</v>
      </c>
    </row>
    <row r="61" spans="1:9" x14ac:dyDescent="0.25">
      <c r="B61" t="s">
        <v>89</v>
      </c>
      <c r="D61" s="7">
        <f>'Balance Sheet'!C14/'Balance Sheet'!C28</f>
        <v>2.2528086413390778</v>
      </c>
      <c r="F61" s="23">
        <v>2</v>
      </c>
    </row>
    <row r="62" spans="1:9" x14ac:dyDescent="0.25">
      <c r="D62" s="7"/>
    </row>
    <row r="63" spans="1:9" ht="11.25" customHeight="1" x14ac:dyDescent="0.25">
      <c r="B63" t="s">
        <v>91</v>
      </c>
      <c r="D63" s="7"/>
    </row>
    <row r="64" spans="1:9" ht="21" customHeight="1" x14ac:dyDescent="0.25">
      <c r="B64" s="33" t="s">
        <v>92</v>
      </c>
      <c r="C64" s="33"/>
      <c r="D64" s="33"/>
      <c r="E64" s="33"/>
      <c r="F64" s="33"/>
      <c r="G64" s="33"/>
      <c r="H64" s="33"/>
      <c r="I64" s="33"/>
    </row>
    <row r="65" spans="1:9" ht="21" customHeight="1" x14ac:dyDescent="0.25">
      <c r="B65" s="33"/>
      <c r="C65" s="33"/>
      <c r="D65" s="33"/>
      <c r="E65" s="33"/>
      <c r="F65" s="33"/>
      <c r="G65" s="33"/>
      <c r="H65" s="33"/>
      <c r="I65" s="33"/>
    </row>
    <row r="66" spans="1:9" x14ac:dyDescent="0.25">
      <c r="B66" s="8"/>
      <c r="C66" s="8"/>
      <c r="D66" s="8"/>
      <c r="E66" s="8"/>
      <c r="F66" s="8"/>
      <c r="G66" s="8"/>
      <c r="H66" s="8"/>
      <c r="I66" s="8"/>
    </row>
    <row r="67" spans="1:9" x14ac:dyDescent="0.25">
      <c r="A67" t="s">
        <v>69</v>
      </c>
      <c r="B67" t="s">
        <v>2</v>
      </c>
      <c r="D67" s="2">
        <v>878</v>
      </c>
      <c r="F67" t="s">
        <v>13</v>
      </c>
      <c r="H67" s="2">
        <v>1945</v>
      </c>
    </row>
    <row r="68" spans="1:9" x14ac:dyDescent="0.25">
      <c r="B68" t="s">
        <v>93</v>
      </c>
      <c r="D68" s="2">
        <v>1802</v>
      </c>
      <c r="H68" s="2"/>
    </row>
    <row r="69" spans="1:9" x14ac:dyDescent="0.25">
      <c r="D69" s="2"/>
      <c r="F69" t="s">
        <v>14</v>
      </c>
      <c r="H69" s="3">
        <f>H67</f>
        <v>1945</v>
      </c>
    </row>
    <row r="70" spans="1:9" x14ac:dyDescent="0.25">
      <c r="B70" t="s">
        <v>4</v>
      </c>
      <c r="D70" s="3">
        <f>SUM(D67:D68)</f>
        <v>2680</v>
      </c>
      <c r="H70" s="2"/>
    </row>
    <row r="71" spans="1:9" x14ac:dyDescent="0.25">
      <c r="D71" s="2"/>
      <c r="F71" t="s">
        <v>15</v>
      </c>
      <c r="H71" s="2">
        <v>1552</v>
      </c>
    </row>
    <row r="72" spans="1:9" x14ac:dyDescent="0.25">
      <c r="B72" t="s">
        <v>5</v>
      </c>
      <c r="D72" s="2">
        <v>817</v>
      </c>
      <c r="F72" t="s">
        <v>17</v>
      </c>
      <c r="H72" s="3">
        <f>SUM(H71:H71)</f>
        <v>1552</v>
      </c>
    </row>
    <row r="73" spans="1:9" x14ac:dyDescent="0.25">
      <c r="B73" t="s">
        <v>6</v>
      </c>
      <c r="D73" s="2">
        <v>0</v>
      </c>
      <c r="H73" s="2"/>
    </row>
    <row r="74" spans="1:9" ht="13.8" thickBot="1" x14ac:dyDescent="0.3">
      <c r="B74" t="s">
        <v>7</v>
      </c>
      <c r="D74" s="3">
        <f>SUM(D72:D73)</f>
        <v>817</v>
      </c>
      <c r="F74" t="s">
        <v>18</v>
      </c>
      <c r="H74" s="4">
        <f>H72+H69</f>
        <v>3497</v>
      </c>
    </row>
    <row r="75" spans="1:9" ht="13.8" thickTop="1" x14ac:dyDescent="0.25">
      <c r="D75" s="15"/>
      <c r="H75" s="2"/>
    </row>
    <row r="76" spans="1:9" ht="13.8" thickBot="1" x14ac:dyDescent="0.3">
      <c r="B76" t="s">
        <v>8</v>
      </c>
      <c r="D76" s="4">
        <f>D74+D70</f>
        <v>3497</v>
      </c>
      <c r="G76" t="s">
        <v>20</v>
      </c>
      <c r="H76" s="2">
        <f>Answers!D76-H74</f>
        <v>0</v>
      </c>
    </row>
    <row r="77" spans="1:9" ht="13.8" thickTop="1" x14ac:dyDescent="0.25">
      <c r="D77" s="15"/>
    </row>
    <row r="78" spans="1:9" x14ac:dyDescent="0.25">
      <c r="B78" s="33" t="s">
        <v>116</v>
      </c>
      <c r="C78" s="33"/>
      <c r="D78" s="33"/>
      <c r="E78" s="33"/>
      <c r="F78" s="33"/>
      <c r="G78" s="33"/>
      <c r="H78" s="33"/>
      <c r="I78" s="33"/>
    </row>
    <row r="79" spans="1:9" x14ac:dyDescent="0.25">
      <c r="B79" s="33"/>
      <c r="C79" s="33"/>
      <c r="D79" s="33"/>
      <c r="E79" s="33"/>
      <c r="F79" s="33"/>
      <c r="G79" s="33"/>
      <c r="H79" s="33"/>
      <c r="I79" s="33"/>
    </row>
    <row r="80" spans="1:9" x14ac:dyDescent="0.25">
      <c r="B80" s="33"/>
      <c r="C80" s="33"/>
      <c r="D80" s="33"/>
      <c r="E80" s="33"/>
      <c r="F80" s="33"/>
      <c r="G80" s="33"/>
      <c r="H80" s="33"/>
      <c r="I80" s="33"/>
    </row>
    <row r="81" spans="1:9" x14ac:dyDescent="0.25">
      <c r="B81" s="33"/>
      <c r="C81" s="33"/>
      <c r="D81" s="33"/>
      <c r="E81" s="33"/>
      <c r="F81" s="33"/>
      <c r="G81" s="33"/>
      <c r="H81" s="33"/>
      <c r="I81" s="33"/>
    </row>
    <row r="82" spans="1:9" x14ac:dyDescent="0.25">
      <c r="B82" s="8"/>
      <c r="C82" s="8"/>
      <c r="D82" s="8"/>
      <c r="E82" s="8"/>
      <c r="F82" s="8"/>
      <c r="G82" s="8"/>
      <c r="H82" s="8"/>
    </row>
    <row r="83" spans="1:9" x14ac:dyDescent="0.25">
      <c r="A83" s="20" t="s">
        <v>117</v>
      </c>
      <c r="B83" s="33" t="s">
        <v>118</v>
      </c>
      <c r="C83" s="33"/>
      <c r="D83" s="33"/>
      <c r="E83" s="33"/>
      <c r="F83" s="33"/>
      <c r="G83" s="33"/>
      <c r="H83" s="33"/>
      <c r="I83" s="33"/>
    </row>
    <row r="84" spans="1:9" x14ac:dyDescent="0.25">
      <c r="B84" s="33"/>
      <c r="C84" s="33"/>
      <c r="D84" s="33"/>
      <c r="E84" s="33"/>
      <c r="F84" s="33"/>
      <c r="G84" s="33"/>
      <c r="H84" s="33"/>
      <c r="I84" s="33"/>
    </row>
    <row r="85" spans="1:9" x14ac:dyDescent="0.25">
      <c r="B85" s="33"/>
      <c r="C85" s="33"/>
      <c r="D85" s="33"/>
      <c r="E85" s="33"/>
      <c r="F85" s="33"/>
      <c r="G85" s="33"/>
      <c r="H85" s="33"/>
      <c r="I85" s="33"/>
    </row>
    <row r="86" spans="1:9" x14ac:dyDescent="0.25">
      <c r="B86" s="33"/>
      <c r="C86" s="33"/>
      <c r="D86" s="33"/>
      <c r="E86" s="33"/>
      <c r="F86" s="33"/>
      <c r="G86" s="33"/>
      <c r="H86" s="33"/>
      <c r="I86" s="33"/>
    </row>
    <row r="88" spans="1:9" x14ac:dyDescent="0.25">
      <c r="A88" t="s">
        <v>70</v>
      </c>
      <c r="B88" s="33" t="s">
        <v>119</v>
      </c>
      <c r="C88" s="33"/>
      <c r="D88" s="33"/>
      <c r="E88" s="33"/>
      <c r="F88" s="33"/>
      <c r="G88" s="33"/>
      <c r="H88" s="33"/>
      <c r="I88" s="33"/>
    </row>
    <row r="89" spans="1:9" x14ac:dyDescent="0.25">
      <c r="B89" s="33"/>
      <c r="C89" s="33"/>
      <c r="D89" s="33"/>
      <c r="E89" s="33"/>
      <c r="F89" s="33"/>
      <c r="G89" s="33"/>
      <c r="H89" s="33"/>
      <c r="I89" s="33"/>
    </row>
    <row r="90" spans="1:9" x14ac:dyDescent="0.25">
      <c r="B90" s="33"/>
      <c r="C90" s="33"/>
      <c r="D90" s="33"/>
      <c r="E90" s="33"/>
      <c r="F90" s="33"/>
      <c r="G90" s="33"/>
      <c r="H90" s="33"/>
      <c r="I90" s="33"/>
    </row>
    <row r="91" spans="1:9" x14ac:dyDescent="0.25">
      <c r="B91" s="33"/>
      <c r="C91" s="33"/>
      <c r="D91" s="33"/>
      <c r="E91" s="33"/>
      <c r="F91" s="33"/>
      <c r="G91" s="33"/>
      <c r="H91" s="33"/>
      <c r="I91" s="33"/>
    </row>
    <row r="92" spans="1:9" x14ac:dyDescent="0.25">
      <c r="B92" s="8"/>
      <c r="C92" s="8"/>
      <c r="D92" s="8"/>
      <c r="E92" s="8"/>
      <c r="F92" s="8"/>
      <c r="G92" s="8"/>
      <c r="H92" s="8"/>
    </row>
    <row r="93" spans="1:9" ht="20.25" customHeight="1" x14ac:dyDescent="0.25">
      <c r="B93" s="33" t="s">
        <v>112</v>
      </c>
      <c r="C93" s="33"/>
      <c r="D93" s="33"/>
      <c r="E93" s="33"/>
      <c r="F93" s="33"/>
      <c r="G93" s="33"/>
      <c r="H93" s="33"/>
      <c r="I93" s="33"/>
    </row>
    <row r="94" spans="1:9" x14ac:dyDescent="0.25">
      <c r="B94" s="33"/>
      <c r="C94" s="33"/>
      <c r="D94" s="33"/>
      <c r="E94" s="33"/>
      <c r="F94" s="33"/>
      <c r="G94" s="33"/>
      <c r="H94" s="33"/>
      <c r="I94" s="33"/>
    </row>
    <row r="95" spans="1:9" x14ac:dyDescent="0.25">
      <c r="B95" s="33"/>
      <c r="C95" s="33"/>
      <c r="D95" s="33"/>
      <c r="E95" s="33"/>
      <c r="F95" s="33"/>
      <c r="G95" s="33"/>
      <c r="H95" s="33"/>
      <c r="I95" s="33"/>
    </row>
    <row r="96" spans="1:9" x14ac:dyDescent="0.25">
      <c r="B96" s="33"/>
      <c r="C96" s="33"/>
      <c r="D96" s="33"/>
      <c r="E96" s="33"/>
      <c r="F96" s="33"/>
      <c r="G96" s="33"/>
      <c r="H96" s="33"/>
      <c r="I96" s="33"/>
    </row>
    <row r="97" spans="2:9" ht="16.5" customHeight="1" x14ac:dyDescent="0.25">
      <c r="B97" s="33"/>
      <c r="C97" s="33"/>
      <c r="D97" s="33"/>
      <c r="E97" s="33"/>
      <c r="F97" s="33"/>
      <c r="G97" s="33"/>
      <c r="H97" s="33"/>
      <c r="I97" s="33"/>
    </row>
    <row r="98" spans="2:9" x14ac:dyDescent="0.25">
      <c r="B98" s="8"/>
      <c r="C98" s="8"/>
      <c r="D98" s="8"/>
      <c r="E98" s="8"/>
      <c r="F98" s="8"/>
      <c r="G98" s="8"/>
      <c r="H98" s="8"/>
    </row>
    <row r="99" spans="2:9" x14ac:dyDescent="0.25">
      <c r="B99" s="8"/>
      <c r="C99" s="8"/>
      <c r="D99" s="8"/>
      <c r="E99" s="8"/>
      <c r="F99" s="8"/>
      <c r="G99" s="27" t="s">
        <v>94</v>
      </c>
      <c r="H99" s="27" t="s">
        <v>95</v>
      </c>
      <c r="I99" s="28" t="s">
        <v>96</v>
      </c>
    </row>
    <row r="100" spans="2:9" x14ac:dyDescent="0.25">
      <c r="B100" s="16">
        <v>1998</v>
      </c>
      <c r="C100" s="16"/>
      <c r="D100" s="17"/>
      <c r="E100" s="16"/>
      <c r="F100" s="17"/>
      <c r="G100" s="29">
        <f>G102</f>
        <v>2733</v>
      </c>
      <c r="H100" s="29">
        <f>H102-1200</f>
        <v>2866</v>
      </c>
      <c r="I100" s="6">
        <f>G100/H100</f>
        <v>0.95359385903698535</v>
      </c>
    </row>
    <row r="101" spans="2:9" x14ac:dyDescent="0.25">
      <c r="B101" s="16"/>
      <c r="C101" s="16"/>
      <c r="D101" s="17"/>
      <c r="E101" s="16"/>
      <c r="F101" s="17"/>
      <c r="G101" s="29"/>
      <c r="H101" s="29"/>
      <c r="I101" s="6"/>
    </row>
    <row r="102" spans="2:9" ht="12.75" customHeight="1" x14ac:dyDescent="0.25">
      <c r="B102" s="16" t="s">
        <v>97</v>
      </c>
      <c r="C102" s="17"/>
      <c r="D102" s="17"/>
      <c r="E102" s="17"/>
      <c r="F102" s="17"/>
      <c r="G102" s="29">
        <v>2733</v>
      </c>
      <c r="H102" s="29">
        <f>2866+1200</f>
        <v>4066</v>
      </c>
      <c r="I102" s="6">
        <f>G102/H102</f>
        <v>0.67215937038858831</v>
      </c>
    </row>
    <row r="103" spans="2:9" ht="12.75" customHeight="1" x14ac:dyDescent="0.25">
      <c r="B103" s="35" t="s">
        <v>98</v>
      </c>
      <c r="C103" s="35"/>
      <c r="D103" s="35"/>
      <c r="E103" s="35"/>
      <c r="F103" s="35"/>
      <c r="G103" s="29">
        <f>G102-H102+H103</f>
        <v>1333</v>
      </c>
      <c r="H103" s="29">
        <f>(H102-G102)*2</f>
        <v>2666</v>
      </c>
      <c r="I103" s="6">
        <f>G103/H103</f>
        <v>0.5</v>
      </c>
    </row>
    <row r="104" spans="2:9" x14ac:dyDescent="0.25">
      <c r="B104" s="35"/>
      <c r="C104" s="35"/>
      <c r="D104" s="35"/>
      <c r="E104" s="35"/>
      <c r="F104" s="35"/>
      <c r="G104" s="29"/>
      <c r="H104" s="29"/>
      <c r="I104" s="6"/>
    </row>
    <row r="105" spans="2:9" x14ac:dyDescent="0.25">
      <c r="B105" s="16"/>
      <c r="C105" s="16"/>
      <c r="D105" s="16"/>
      <c r="E105" s="35" t="s">
        <v>101</v>
      </c>
      <c r="F105" s="34"/>
      <c r="G105" s="30">
        <f>G102-G103</f>
        <v>1400</v>
      </c>
      <c r="H105" s="29"/>
      <c r="I105" s="6"/>
    </row>
    <row r="106" spans="2:9" x14ac:dyDescent="0.25">
      <c r="B106" s="16"/>
      <c r="C106" s="16"/>
      <c r="D106" s="16"/>
      <c r="E106" s="16"/>
      <c r="F106" s="12"/>
      <c r="G106" s="31"/>
      <c r="H106" s="29"/>
      <c r="I106" s="6"/>
    </row>
    <row r="107" spans="2:9" x14ac:dyDescent="0.25">
      <c r="B107" s="16" t="s">
        <v>19</v>
      </c>
      <c r="C107" s="16"/>
      <c r="D107" s="16"/>
      <c r="E107" s="16"/>
      <c r="F107" s="16"/>
      <c r="G107" s="2">
        <v>1944</v>
      </c>
      <c r="H107" s="2">
        <v>3500</v>
      </c>
      <c r="I107" s="6">
        <f>G107/H107</f>
        <v>0.55542857142857138</v>
      </c>
    </row>
    <row r="108" spans="2:9" x14ac:dyDescent="0.25">
      <c r="B108" s="16"/>
      <c r="C108" s="16"/>
      <c r="D108" s="16"/>
      <c r="E108" s="16"/>
      <c r="F108" s="16"/>
      <c r="G108" s="2"/>
      <c r="H108" s="2"/>
      <c r="I108" s="6"/>
    </row>
    <row r="109" spans="2:9" x14ac:dyDescent="0.25">
      <c r="B109" s="8" t="s">
        <v>99</v>
      </c>
      <c r="C109" s="8"/>
      <c r="D109" s="8"/>
      <c r="E109" s="8"/>
      <c r="F109" s="8"/>
      <c r="G109" s="29">
        <v>1944</v>
      </c>
      <c r="H109" s="29">
        <v>3700</v>
      </c>
      <c r="I109" s="6">
        <f>G109/H109</f>
        <v>0.52540540540540537</v>
      </c>
    </row>
    <row r="110" spans="2:9" x14ac:dyDescent="0.25">
      <c r="B110" s="33" t="s">
        <v>100</v>
      </c>
      <c r="C110" s="33"/>
      <c r="D110" s="33"/>
      <c r="E110" s="33"/>
      <c r="F110" s="33"/>
      <c r="G110" s="29">
        <f>G109-H109+H110</f>
        <v>1756</v>
      </c>
      <c r="H110" s="29">
        <f>2*(H109-G109)</f>
        <v>3512</v>
      </c>
      <c r="I110" s="6">
        <f>G110/H110</f>
        <v>0.5</v>
      </c>
    </row>
    <row r="111" spans="2:9" x14ac:dyDescent="0.25">
      <c r="B111" s="8"/>
      <c r="C111" s="8"/>
      <c r="D111" s="8"/>
      <c r="E111" s="35" t="s">
        <v>101</v>
      </c>
      <c r="F111" s="34"/>
      <c r="G111" s="30">
        <f>G109-G110</f>
        <v>188</v>
      </c>
      <c r="H111" s="29"/>
      <c r="I111" s="6"/>
    </row>
    <row r="112" spans="2:9" x14ac:dyDescent="0.25">
      <c r="B112" s="8"/>
      <c r="C112" s="8"/>
      <c r="D112" s="8"/>
      <c r="E112" s="16"/>
      <c r="F112" s="12"/>
      <c r="G112" s="18"/>
      <c r="H112" s="8"/>
      <c r="I112" s="6"/>
    </row>
    <row r="113" spans="1:9" x14ac:dyDescent="0.25">
      <c r="B113" s="8"/>
      <c r="C113" s="8"/>
      <c r="D113" s="8"/>
      <c r="E113" s="16"/>
      <c r="F113" s="12"/>
      <c r="G113" s="18"/>
      <c r="H113" s="8"/>
      <c r="I113" s="6"/>
    </row>
    <row r="114" spans="1:9" x14ac:dyDescent="0.25">
      <c r="A114" t="s">
        <v>71</v>
      </c>
      <c r="B114" s="33" t="s">
        <v>102</v>
      </c>
      <c r="C114" s="33"/>
      <c r="D114" s="33"/>
      <c r="E114" s="33"/>
      <c r="F114" s="33"/>
      <c r="G114" s="33"/>
      <c r="H114" s="33"/>
      <c r="I114" s="33"/>
    </row>
    <row r="115" spans="1:9" x14ac:dyDescent="0.25">
      <c r="B115" s="33"/>
      <c r="C115" s="33"/>
      <c r="D115" s="33"/>
      <c r="E115" s="33"/>
      <c r="F115" s="33"/>
      <c r="G115" s="33"/>
      <c r="H115" s="33"/>
      <c r="I115" s="33"/>
    </row>
    <row r="116" spans="1:9" x14ac:dyDescent="0.25">
      <c r="B116" s="33"/>
      <c r="C116" s="33"/>
      <c r="D116" s="33"/>
      <c r="E116" s="33"/>
      <c r="F116" s="33"/>
      <c r="G116" s="33"/>
      <c r="H116" s="33"/>
      <c r="I116" s="33"/>
    </row>
    <row r="117" spans="1:9" x14ac:dyDescent="0.25">
      <c r="B117" s="33"/>
      <c r="C117" s="33"/>
      <c r="D117" s="33"/>
      <c r="E117" s="33"/>
      <c r="F117" s="33"/>
      <c r="G117" s="33"/>
      <c r="H117" s="33"/>
      <c r="I117" s="33"/>
    </row>
    <row r="118" spans="1:9" x14ac:dyDescent="0.25">
      <c r="B118" s="33"/>
      <c r="C118" s="33"/>
      <c r="D118" s="33"/>
      <c r="E118" s="33"/>
      <c r="F118" s="33"/>
      <c r="G118" s="33"/>
      <c r="H118" s="33"/>
      <c r="I118" s="33"/>
    </row>
    <row r="120" spans="1:9" x14ac:dyDescent="0.25">
      <c r="A120" t="s">
        <v>72</v>
      </c>
      <c r="B120" s="34" t="s">
        <v>81</v>
      </c>
      <c r="C120" s="34"/>
      <c r="D120" s="34"/>
      <c r="E120" s="34"/>
      <c r="F120" s="34"/>
      <c r="G120" s="34"/>
      <c r="H120" s="34"/>
    </row>
    <row r="121" spans="1:9" x14ac:dyDescent="0.25">
      <c r="B121" s="34" t="s">
        <v>82</v>
      </c>
      <c r="C121" s="34"/>
      <c r="D121" s="34"/>
      <c r="E121" s="34"/>
      <c r="F121" s="34"/>
      <c r="G121" s="34"/>
      <c r="H121" s="34"/>
    </row>
    <row r="122" spans="1:9" x14ac:dyDescent="0.25">
      <c r="B122" s="34" t="s">
        <v>83</v>
      </c>
      <c r="C122" s="34"/>
      <c r="D122" s="34"/>
      <c r="E122" s="34"/>
      <c r="F122" s="34"/>
      <c r="G122" s="34"/>
      <c r="H122" s="34"/>
    </row>
    <row r="123" spans="1:9" x14ac:dyDescent="0.25">
      <c r="B123" s="34" t="s">
        <v>84</v>
      </c>
      <c r="C123" s="34"/>
      <c r="D123" s="34"/>
      <c r="E123" s="34"/>
      <c r="F123" s="34"/>
      <c r="G123" s="34"/>
      <c r="H123" s="34"/>
    </row>
    <row r="124" spans="1:9" x14ac:dyDescent="0.25">
      <c r="B124" s="34" t="s">
        <v>85</v>
      </c>
      <c r="C124" s="34"/>
      <c r="D124" s="34"/>
      <c r="E124" s="34"/>
      <c r="F124" s="34"/>
      <c r="G124" s="34"/>
      <c r="H124" s="34"/>
    </row>
    <row r="125" spans="1:9" x14ac:dyDescent="0.25">
      <c r="B125" s="34" t="s">
        <v>86</v>
      </c>
      <c r="C125" s="34"/>
      <c r="D125" s="34"/>
      <c r="E125" s="34"/>
      <c r="F125" s="34"/>
      <c r="G125" s="34"/>
      <c r="H125" s="34"/>
    </row>
    <row r="127" spans="1:9" x14ac:dyDescent="0.25">
      <c r="A127" t="s">
        <v>73</v>
      </c>
      <c r="B127" s="34" t="s">
        <v>74</v>
      </c>
      <c r="C127" s="34"/>
      <c r="D127" s="34"/>
      <c r="E127" s="34"/>
      <c r="F127" s="34"/>
      <c r="G127" s="34"/>
      <c r="H127" s="34"/>
    </row>
    <row r="128" spans="1:9" x14ac:dyDescent="0.25">
      <c r="B128" s="34" t="s">
        <v>75</v>
      </c>
      <c r="C128" s="34"/>
      <c r="D128" s="34"/>
      <c r="E128" s="34"/>
      <c r="F128" s="34"/>
      <c r="G128" s="34"/>
      <c r="H128" s="34"/>
    </row>
    <row r="129" spans="2:8" x14ac:dyDescent="0.25">
      <c r="B129" s="34" t="s">
        <v>76</v>
      </c>
      <c r="C129" s="34"/>
      <c r="D129" s="34"/>
      <c r="E129" s="34"/>
      <c r="F129" s="34"/>
      <c r="G129" s="34"/>
      <c r="H129" s="34"/>
    </row>
    <row r="130" spans="2:8" x14ac:dyDescent="0.25">
      <c r="B130" s="34" t="s">
        <v>77</v>
      </c>
      <c r="C130" s="34"/>
      <c r="D130" s="34"/>
      <c r="E130" s="34"/>
      <c r="F130" s="34"/>
      <c r="G130" s="34"/>
      <c r="H130" s="34"/>
    </row>
    <row r="131" spans="2:8" x14ac:dyDescent="0.25">
      <c r="B131" s="34" t="s">
        <v>78</v>
      </c>
      <c r="C131" s="34"/>
      <c r="D131" s="34"/>
      <c r="E131" s="34"/>
      <c r="F131" s="34"/>
      <c r="G131" s="34"/>
      <c r="H131" s="34"/>
    </row>
    <row r="132" spans="2:8" x14ac:dyDescent="0.25">
      <c r="B132" s="34" t="s">
        <v>79</v>
      </c>
      <c r="C132" s="34"/>
      <c r="D132" s="34"/>
      <c r="E132" s="34"/>
      <c r="F132" s="34"/>
      <c r="G132" s="34"/>
      <c r="H132" s="34"/>
    </row>
    <row r="133" spans="2:8" x14ac:dyDescent="0.25">
      <c r="B133" s="34" t="s">
        <v>80</v>
      </c>
      <c r="C133" s="34"/>
      <c r="D133" s="34"/>
      <c r="E133" s="34"/>
      <c r="F133" s="34"/>
      <c r="G133" s="34"/>
      <c r="H133" s="34"/>
    </row>
  </sheetData>
  <mergeCells count="30">
    <mergeCell ref="E105:F105"/>
    <mergeCell ref="B93:I97"/>
    <mergeCell ref="B64:I65"/>
    <mergeCell ref="B78:I81"/>
    <mergeCell ref="B88:I91"/>
    <mergeCell ref="B103:F104"/>
    <mergeCell ref="B83:I86"/>
    <mergeCell ref="B131:H131"/>
    <mergeCell ref="B132:H132"/>
    <mergeCell ref="B130:H130"/>
    <mergeCell ref="E111:F111"/>
    <mergeCell ref="B114:I118"/>
    <mergeCell ref="B110:F110"/>
    <mergeCell ref="B133:H133"/>
    <mergeCell ref="B120:H120"/>
    <mergeCell ref="B121:H121"/>
    <mergeCell ref="B122:H122"/>
    <mergeCell ref="B123:H123"/>
    <mergeCell ref="B124:H124"/>
    <mergeCell ref="B125:H125"/>
    <mergeCell ref="B127:H127"/>
    <mergeCell ref="B128:H128"/>
    <mergeCell ref="B129:H129"/>
    <mergeCell ref="B2:I5"/>
    <mergeCell ref="E35:I36"/>
    <mergeCell ref="B38:I39"/>
    <mergeCell ref="B47:I48"/>
    <mergeCell ref="B17:I18"/>
    <mergeCell ref="E26:I27"/>
    <mergeCell ref="B29:I31"/>
  </mergeCells>
  <pageMargins left="0.75" right="0.75" top="1" bottom="1" header="0.5" footer="0.5"/>
  <pageSetup scale="81" orientation="portrait" r:id="rId1"/>
  <headerFooter alignWithMargins="0">
    <oddHeader>&amp;L&amp;14Brandon Neff
Ben Rogers
Ch. 3 Case&amp;R&amp;D</oddHeader>
    <oddFooter>&amp;C&amp;P</oddFooter>
  </headerFooter>
  <rowBreaks count="2" manualBreakCount="2">
    <brk id="53" max="16383" man="1"/>
    <brk id="11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Havlíček Jan</cp:lastModifiedBy>
  <cp:lastPrinted>2000-06-19T21:11:25Z</cp:lastPrinted>
  <dcterms:created xsi:type="dcterms:W3CDTF">2000-06-18T20:25:14Z</dcterms:created>
  <dcterms:modified xsi:type="dcterms:W3CDTF">2023-09-10T11:55:46Z</dcterms:modified>
</cp:coreProperties>
</file>