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Options!$A$2:$L$35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29" i="29"/>
  <c r="C29" i="29"/>
  <c r="D29" i="29"/>
  <c r="E29" i="29"/>
  <c r="F29" i="29"/>
  <c r="G29" i="29"/>
  <c r="H29" i="29"/>
  <c r="I29" i="29"/>
  <c r="J29" i="29"/>
  <c r="K29" i="29"/>
  <c r="L29" i="29"/>
  <c r="C31" i="29"/>
  <c r="D31" i="29"/>
  <c r="E31" i="29"/>
  <c r="F31" i="29"/>
  <c r="G31" i="29"/>
  <c r="H31" i="29"/>
  <c r="I31" i="29"/>
  <c r="J31" i="29"/>
  <c r="K31" i="29"/>
  <c r="L31" i="29"/>
  <c r="C34" i="29"/>
  <c r="D34" i="29"/>
  <c r="E34" i="29"/>
  <c r="F34" i="29"/>
  <c r="G34" i="29"/>
  <c r="H34" i="29"/>
  <c r="I34" i="29"/>
  <c r="J34" i="29"/>
  <c r="K34" i="29"/>
  <c r="L34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<sst xmlns="http://schemas.openxmlformats.org/spreadsheetml/2006/main" count="1005" uniqueCount="503">
  <si>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</si>
  <si>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</si>
  <si>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</si>
  <si>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</si>
  <si>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</si>
  <si>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</si>
  <si>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</si>
  <si>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</si>
  <si>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</si>
  <si>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</si>
  <si>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</si>
  <si>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</si>
  <si>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</si>
  <si>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</si>
  <si>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</si>
  <si>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</si>
  <si>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</si>
  <si>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</si>
  <si>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</si>
  <si>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</si>
  <si>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</si>
  <si>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</si>
  <si>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</si>
  <si>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</si>
  <si>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</si>
  <si>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</si>
  <si>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</si>
  <si>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</si>
  <si>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</si>
  <si>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</si>
  <si>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</si>
  <si>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</si>
  <si>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</si>
  <si>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</si>
  <si>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</si>
  <si>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</si>
  <si>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</si>
  <si>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</si>
  <si>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</si>
  <si>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</si>
  <si>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</si>
  <si>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</si>
  <si>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</si>
  <si>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</si>
  <si>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</si>
  <si>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</si>
  <si>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</si>
  <si>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</si>
  <si>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</si>
  <si>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</si>
  <si>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</si>
  <si>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</si>
  <si>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</si>
  <si>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</si>
  <si>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</si>
  <si>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</si>
  <si>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</si>
  <si>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</si>
  <si>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</si>
  <si>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</si>
  <si>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</si>
  <si>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</si>
  <si>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</si>
  <si>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</si>
  <si>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</si>
  <si>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</si>
  <si>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</si>
  <si>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</si>
  <si>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</si>
  <si>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</si>
  <si>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</si>
  <si>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</si>
  <si>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</si>
  <si>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</si>
  <si>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</si>
  <si>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</si>
  <si>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</si>
  <si>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</si>
  <si>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</si>
  <si>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</si>
  <si>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</si>
  <si>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</si>
  <si>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</si>
  <si>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</si>
  <si>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</si>
  <si>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</si>
  <si>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</si>
  <si>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</si>
  <si>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</si>
  <si>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</si>
  <si>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</si>
  <si>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</si>
  <si>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</si>
  <si>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</si>
  <si>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</si>
  <si>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</si>
  <si>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</si>
  <si>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</si>
  <si>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</si>
  <si>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</si>
  <si>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</si>
  <si>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</si>
  <si>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</si>
  <si>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</si>
  <si>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</si>
  <si>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</si>
  <si>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</si>
  <si>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</si>
  <si>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</si>
  <si>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</si>
  <si>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</si>
  <si>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</si>
  <si>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</si>
  <si>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</si>
  <si>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</si>
  <si>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</si>
  <si>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</si>
  <si>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</si>
  <si>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</si>
  <si>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</si>
  <si>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</si>
  <si>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</si>
  <si>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</si>
  <si>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</si>
  <si>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</si>
  <si>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</si>
  <si>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</si>
  <si>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</si>
  <si>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</si>
  <si>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</si>
  <si>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</si>
  <si>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</si>
  <si>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</si>
  <si>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</si>
  <si>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</si>
  <si>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</si>
  <si>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</si>
  <si>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</si>
  <si>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</si>
  <si>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</si>
  <si>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</si>
  <si>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</si>
  <si>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</si>
  <si>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</si>
  <si>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</si>
  <si>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</si>
  <si>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</si>
  <si>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</si>
  <si>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</si>
  <si>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</si>
  <si>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</si>
  <si>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</si>
  <si>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</si>
  <si>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</si>
  <si>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</si>
  <si>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</si>
  <si>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</si>
  <si>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</si>
  <si>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</si>
  <si>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</si>
  <si>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</si>
  <si>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</si>
  <si>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</si>
  <si>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</si>
  <si>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</si>
  <si>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</si>
  <si>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</si>
  <si>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</si>
  <si>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</si>
  <si>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</si>
  <si>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</si>
  <si>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</si>
  <si>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</si>
  <si>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</si>
  <si>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</si>
  <si>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</si>
  <si>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</si>
  <si>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</si>
  <si>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</si>
  <si>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</si>
  <si>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</si>
  <si>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</si>
  <si>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</si>
  <si>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</si>
  <si>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</si>
  <si>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</si>
  <si>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</si>
  <si>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</si>
  <si>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</si>
  <si>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</si>
  <si>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</si>
  <si>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</si>
  <si>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</si>
  <si>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</si>
  <si>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</si>
  <si>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</si>
  <si>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</si>
  <si>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</si>
  <si>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</si>
  <si>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</si>
  <si>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</si>
  <si>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</si>
  <si>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</si>
  <si>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</si>
  <si>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</si>
  <si>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</si>
  <si>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</si>
  <si>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</si>
  <si>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</si>
  <si>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</si>
  <si>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</si>
  <si>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</si>
  <si>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</si>
  <si>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</si>
  <si>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</si>
  <si>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</si>
  <si>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</si>
  <si>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</si>
  <si>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</si>
  <si>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</si>
  <si>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</si>
  <si>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</si>
  <si>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</si>
  <si>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</si>
  <si>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</si>
  <si>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</si>
  <si>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</si>
  <si>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</si>
  <si>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</si>
  <si>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</si>
  <si>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</si>
  <si>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</si>
  <si>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</si>
  <si>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</si>
  <si>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</si>
  <si>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</si>
  <si>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</si>
  <si>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</si>
  <si>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</si>
  <si>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</si>
  <si>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</si>
  <si>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</si>
  <si>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</si>
  <si>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</si>
  <si>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</si>
  <si>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</si>
  <si>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</si>
  <si>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</si>
  <si>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</si>
  <si>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</si>
  <si>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</si>
  <si>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</si>
  <si>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</si>
  <si>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</si>
  <si>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</si>
  <si>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</si>
  <si>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</si>
  <si>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</si>
  <si>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</si>
  <si>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</si>
  <si>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</si>
  <si>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</si>
  <si>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</si>
  <si>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</si>
  <si>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</si>
  <si>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</si>
  <si>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</si>
  <si>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</si>
  <si>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</si>
  <si>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</si>
  <si>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</si>
  <si>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</si>
  <si>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</si>
  <si>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</si>
  <si>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</si>
  <si>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</si>
  <si>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</si>
  <si>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</si>
  <si>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</si>
  <si>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</si>
  <si>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</si>
  <si>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</si>
  <si>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</si>
  <si>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</si>
  <si>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</si>
  <si>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</si>
  <si>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</si>
  <si>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</si>
  <si>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</si>
  <si>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</si>
  <si>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</si>
  <si>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</si>
  <si>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</si>
  <si>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</si>
  <si>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</si>
  <si>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</si>
  <si>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</si>
  <si>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</si>
  <si>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</si>
  <si>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</si>
  <si>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</si>
  <si>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</si>
  <si>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</si>
  <si>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</si>
  <si>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</si>
  <si>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</si>
  <si>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</si>
  <si>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</si>
  <si>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</si>
  <si>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</si>
  <si>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</si>
  <si>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</si>
  <si>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</si>
  <si>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</si>
  <si>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</si>
  <si>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</si>
  <si>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</si>
  <si>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</si>
  <si>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</si>
  <si>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</si>
  <si>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</si>
  <si>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</si>
  <si>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</si>
  <si>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</si>
  <si>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</si>
  <si>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</si>
  <si>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</si>
  <si>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</si>
  <si>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</si>
  <si>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</si>
  <si>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</si>
  <si>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</si>
  <si>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</si>
  <si>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</si>
  <si>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</si>
  <si>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</si>
  <si>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</si>
  <si>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</si>
  <si>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</si>
  <si>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</si>
  <si>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</si>
  <si>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</si>
  <si>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</si>
  <si>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</si>
  <si>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</si>
  <si>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</si>
  <si>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</si>
  <si>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</si>
  <si>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</si>
  <si>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</si>
  <si>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</si>
  <si>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</si>
  <si>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</si>
  <si>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</si>
  <si>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</si>
  <si>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</si>
  <si>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</si>
  <si>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</si>
  <si>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</si>
  <si>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</si>
  <si>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</si>
  <si>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</si>
  <si>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</si>
  <si>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</si>
  <si>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</si>
  <si>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</si>
  <si>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</si>
  <si>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</si>
  <si>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</si>
  <si>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</si>
  <si>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</si>
  <si>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</si>
  <si>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</si>
  <si>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</si>
  <si>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</si>
  <si>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</si>
  <si>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</si>
  <si>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</si>
  <si>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</si>
  <si>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</si>
  <si>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</si>
  <si>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</si>
  <si>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</si>
  <si>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</si>
  <si>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</si>
  <si>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</si>
  <si>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</si>
  <si>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</si>
  <si>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</si>
  <si>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</si>
  <si>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</si>
  <si>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</si>
  <si>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</si>
  <si>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</si>
  <si>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</si>
  <si>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</si>
  <si>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</si>
  <si>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</si>
  <si>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</si>
  <si>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</si>
  <si>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</si>
  <si>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</si>
  <si>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</si>
  <si>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</si>
  <si>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</si>
  <si>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</si>
  <si>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</si>
  <si>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</si>
  <si>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</si>
  <si>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</si>
  <si>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</si>
  <si>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</si>
  <si>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</si>
  <si>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</si>
  <si>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</si>
  <si>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</si>
  <si>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</si>
  <si>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</si>
  <si>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</si>
  <si>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</si>
  <si>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</si>
  <si>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</si>
  <si>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</si>
  <si>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</si>
  <si>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</si>
  <si>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</si>
  <si>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</si>
  <si>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</si>
  <si>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</si>
  <si>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</si>
  <si>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</si>
  <si>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</si>
  <si>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</si>
  <si>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</si>
  <si>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</si>
  <si>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</si>
  <si>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</si>
  <si>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</si>
  <si>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</si>
  <si>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</si>
  <si>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</si>
  <si>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</si>
  <si>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</si>
  <si>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</si>
  <si>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</si>
  <si>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</si>
  <si>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</si>
  <si>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</si>
  <si>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</si>
  <si>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</si>
  <si>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</si>
  <si>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</si>
  <si>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</si>
  <si>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</si>
  <si>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</si>
  <si>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</si>
  <si>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</si>
  <si>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</si>
  <si>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</si>
  <si>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</si>
  <si>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</si>
  <si>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</si>
  <si>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</si>
  <si>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</si>
  <si>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</si>
  <si>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</si>
  <si>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</si>
  <si>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</si>
  <si>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</si>
  <si>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</si>
  <si>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</si>
  <si>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</si>
  <si>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</si>
  <si>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</si>
  <si>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</si>
  <si>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</si>
  <si>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</si>
  <si>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</si>
  <si>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</si>
  <si>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</si>
  <si>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</si>
  <si>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</si>
  <si>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</si>
  <si>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</si>
  <si>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</si>
  <si>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</si>
  <si>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</si>
  <si>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</si>
  <si>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</si>
  <si>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</si>
  <si>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</si>
  <si>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</si>
  <si>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</si>
  <si>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</si>
  <si>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</si>
  <si>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</si>
  <si>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</si>
  <si>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</si>
  <si>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</si>
  <si>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</si>
  <si>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</si>
  <si>
    <t>EQUITY IRR WITH $ 250/kW</t>
  </si>
  <si>
    <t>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</si>
</sst>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B-4964-85D9-751AD958F0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B-4964-85D9-751AD958F09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B-4964-85D9-751AD958F09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B-4964-85D9-751AD958F09A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B-4964-85D9-751AD958F09A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B-4964-85D9-751AD958F09A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EB-4964-85D9-751AD958F09A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EB-4964-85D9-751AD958F09A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EB-4964-85D9-751AD958F09A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EB-4964-85D9-751AD958F09A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EB-4964-85D9-751AD958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0352"/>
        <c:axId val="1"/>
      </c:lineChart>
      <c:catAx>
        <c:axId val="15217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7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C-43A5-9A6F-8E7B000474AE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C-43A5-9A6F-8E7B000474AE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C-43A5-9A6F-8E7B000474AE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C-43A5-9A6F-8E7B000474AE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C-43A5-9A6F-8E7B000474AE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C-43A5-9A6F-8E7B000474AE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C-43A5-9A6F-8E7B000474AE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C-43A5-9A6F-8E7B000474AE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6C-43A5-9A6F-8E7B000474AE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C-43A5-9A6F-8E7B000474AE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C-43A5-9A6F-8E7B0004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7328"/>
        <c:axId val="1"/>
      </c:lineChart>
      <c:catAx>
        <c:axId val="18153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205740</xdr:rowOff>
        </xdr:from>
        <xdr:to>
          <xdr:col>7</xdr:col>
          <xdr:colOff>1226820</xdr:colOff>
          <xdr:row>58</xdr:row>
          <xdr:rowOff>198120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7620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416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411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420</v>
      </c>
      <c r="F40" s="12"/>
      <c r="G40" s="12"/>
      <c r="H40" s="12" t="s">
        <v>421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412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7" t="s">
        <v>326</v>
      </c>
      <c r="C61" s="648"/>
      <c r="D61" s="648"/>
      <c r="E61" s="6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1" t="s">
        <v>426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8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8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5" t="s">
        <v>429</v>
      </c>
    </row>
    <row r="2" spans="2:146">
      <c r="C2" t="s">
        <v>430</v>
      </c>
      <c r="O2" t="s">
        <v>431</v>
      </c>
      <c r="AA2" t="s">
        <v>432</v>
      </c>
      <c r="AM2" t="s">
        <v>433</v>
      </c>
      <c r="AY2" t="s">
        <v>434</v>
      </c>
      <c r="BK2" t="s">
        <v>435</v>
      </c>
      <c r="BW2" t="s">
        <v>436</v>
      </c>
      <c r="CI2" t="s">
        <v>437</v>
      </c>
      <c r="CU2" t="s">
        <v>438</v>
      </c>
      <c r="DG2" t="s">
        <v>439</v>
      </c>
      <c r="DS2" t="s">
        <v>440</v>
      </c>
      <c r="EE2" t="s">
        <v>441</v>
      </c>
    </row>
    <row r="3" spans="2:146">
      <c r="B3" s="526" t="s">
        <v>23</v>
      </c>
      <c r="C3" s="527" t="s">
        <v>442</v>
      </c>
      <c r="D3" s="527" t="s">
        <v>443</v>
      </c>
      <c r="E3" s="527" t="s">
        <v>444</v>
      </c>
      <c r="F3" s="527" t="s">
        <v>445</v>
      </c>
      <c r="G3" s="527" t="s">
        <v>446</v>
      </c>
      <c r="H3" s="527" t="s">
        <v>447</v>
      </c>
      <c r="I3" s="527" t="s">
        <v>448</v>
      </c>
      <c r="J3" s="527" t="s">
        <v>449</v>
      </c>
      <c r="K3" s="527" t="s">
        <v>450</v>
      </c>
      <c r="L3" s="527" t="s">
        <v>451</v>
      </c>
      <c r="M3" s="527" t="s">
        <v>452</v>
      </c>
      <c r="N3" s="527" t="s">
        <v>453</v>
      </c>
      <c r="O3" s="527" t="s">
        <v>442</v>
      </c>
      <c r="P3" s="527" t="s">
        <v>443</v>
      </c>
      <c r="Q3" s="527" t="s">
        <v>444</v>
      </c>
      <c r="R3" s="527" t="s">
        <v>445</v>
      </c>
      <c r="S3" s="527" t="s">
        <v>446</v>
      </c>
      <c r="T3" s="527" t="s">
        <v>447</v>
      </c>
      <c r="U3" s="527" t="s">
        <v>448</v>
      </c>
      <c r="V3" s="527" t="s">
        <v>449</v>
      </c>
      <c r="W3" s="527" t="s">
        <v>450</v>
      </c>
      <c r="X3" s="527" t="s">
        <v>451</v>
      </c>
      <c r="Y3" s="527" t="s">
        <v>452</v>
      </c>
      <c r="Z3" s="527" t="s">
        <v>453</v>
      </c>
      <c r="AA3" s="527" t="s">
        <v>442</v>
      </c>
      <c r="AB3" s="527" t="s">
        <v>443</v>
      </c>
      <c r="AC3" s="527" t="s">
        <v>444</v>
      </c>
      <c r="AD3" s="527" t="s">
        <v>445</v>
      </c>
      <c r="AE3" s="527" t="s">
        <v>446</v>
      </c>
      <c r="AF3" s="527" t="s">
        <v>447</v>
      </c>
      <c r="AG3" s="527" t="s">
        <v>448</v>
      </c>
      <c r="AH3" s="527" t="s">
        <v>449</v>
      </c>
      <c r="AI3" s="527" t="s">
        <v>450</v>
      </c>
      <c r="AJ3" s="527" t="s">
        <v>451</v>
      </c>
      <c r="AK3" s="527" t="s">
        <v>452</v>
      </c>
      <c r="AL3" s="527" t="s">
        <v>453</v>
      </c>
      <c r="AM3" s="527" t="s">
        <v>442</v>
      </c>
      <c r="AN3" s="527" t="s">
        <v>443</v>
      </c>
      <c r="AO3" s="527" t="s">
        <v>444</v>
      </c>
      <c r="AP3" s="527" t="s">
        <v>445</v>
      </c>
      <c r="AQ3" s="527" t="s">
        <v>446</v>
      </c>
      <c r="AR3" s="527" t="s">
        <v>447</v>
      </c>
      <c r="AS3" s="527" t="s">
        <v>448</v>
      </c>
      <c r="AT3" s="527" t="s">
        <v>449</v>
      </c>
      <c r="AU3" s="527" t="s">
        <v>450</v>
      </c>
      <c r="AV3" s="527" t="s">
        <v>451</v>
      </c>
      <c r="AW3" s="527" t="s">
        <v>452</v>
      </c>
      <c r="AX3" s="527" t="s">
        <v>453</v>
      </c>
      <c r="AY3" s="527" t="s">
        <v>442</v>
      </c>
      <c r="AZ3" s="527" t="s">
        <v>443</v>
      </c>
      <c r="BA3" s="527" t="s">
        <v>444</v>
      </c>
      <c r="BB3" s="527" t="s">
        <v>445</v>
      </c>
      <c r="BC3" s="527" t="s">
        <v>446</v>
      </c>
      <c r="BD3" s="527" t="s">
        <v>447</v>
      </c>
      <c r="BE3" s="527" t="s">
        <v>448</v>
      </c>
      <c r="BF3" s="527" t="s">
        <v>449</v>
      </c>
      <c r="BG3" s="527" t="s">
        <v>450</v>
      </c>
      <c r="BH3" s="527" t="s">
        <v>451</v>
      </c>
      <c r="BI3" s="527" t="s">
        <v>452</v>
      </c>
      <c r="BJ3" s="527" t="s">
        <v>453</v>
      </c>
      <c r="BK3" s="527" t="s">
        <v>442</v>
      </c>
      <c r="BL3" s="527" t="s">
        <v>443</v>
      </c>
      <c r="BM3" s="527" t="s">
        <v>444</v>
      </c>
      <c r="BN3" s="527" t="s">
        <v>445</v>
      </c>
      <c r="BO3" s="527" t="s">
        <v>446</v>
      </c>
      <c r="BP3" s="527" t="s">
        <v>447</v>
      </c>
      <c r="BQ3" s="527" t="s">
        <v>448</v>
      </c>
      <c r="BR3" s="527" t="s">
        <v>449</v>
      </c>
      <c r="BS3" s="527" t="s">
        <v>450</v>
      </c>
      <c r="BT3" s="527" t="s">
        <v>451</v>
      </c>
      <c r="BU3" s="527" t="s">
        <v>452</v>
      </c>
      <c r="BV3" s="527" t="s">
        <v>453</v>
      </c>
      <c r="BW3" s="527" t="s">
        <v>442</v>
      </c>
      <c r="BX3" s="527" t="s">
        <v>443</v>
      </c>
      <c r="BY3" s="527" t="s">
        <v>444</v>
      </c>
      <c r="BZ3" s="527" t="s">
        <v>445</v>
      </c>
      <c r="CA3" s="527" t="s">
        <v>446</v>
      </c>
      <c r="CB3" s="527" t="s">
        <v>447</v>
      </c>
      <c r="CC3" s="527" t="s">
        <v>448</v>
      </c>
      <c r="CD3" s="527" t="s">
        <v>449</v>
      </c>
      <c r="CE3" s="527" t="s">
        <v>450</v>
      </c>
      <c r="CF3" s="527" t="s">
        <v>451</v>
      </c>
      <c r="CG3" s="527" t="s">
        <v>452</v>
      </c>
      <c r="CH3" s="527" t="s">
        <v>453</v>
      </c>
      <c r="CI3" s="527" t="s">
        <v>442</v>
      </c>
      <c r="CJ3" s="527" t="s">
        <v>443</v>
      </c>
      <c r="CK3" s="527" t="s">
        <v>444</v>
      </c>
      <c r="CL3" s="527" t="s">
        <v>445</v>
      </c>
      <c r="CM3" s="527" t="s">
        <v>446</v>
      </c>
      <c r="CN3" s="527" t="s">
        <v>447</v>
      </c>
      <c r="CO3" s="527" t="s">
        <v>448</v>
      </c>
      <c r="CP3" s="527" t="s">
        <v>449</v>
      </c>
      <c r="CQ3" s="527" t="s">
        <v>450</v>
      </c>
      <c r="CR3" s="527" t="s">
        <v>451</v>
      </c>
      <c r="CS3" s="527" t="s">
        <v>452</v>
      </c>
      <c r="CT3" s="527" t="s">
        <v>453</v>
      </c>
      <c r="CU3" s="527" t="s">
        <v>442</v>
      </c>
      <c r="CV3" s="527" t="s">
        <v>443</v>
      </c>
      <c r="CW3" s="527" t="s">
        <v>444</v>
      </c>
      <c r="CX3" s="527" t="s">
        <v>445</v>
      </c>
      <c r="CY3" s="527" t="s">
        <v>446</v>
      </c>
      <c r="CZ3" s="527" t="s">
        <v>447</v>
      </c>
      <c r="DA3" s="527" t="s">
        <v>448</v>
      </c>
      <c r="DB3" s="527" t="s">
        <v>449</v>
      </c>
      <c r="DC3" s="527" t="s">
        <v>450</v>
      </c>
      <c r="DD3" s="527" t="s">
        <v>451</v>
      </c>
      <c r="DE3" s="527" t="s">
        <v>452</v>
      </c>
      <c r="DF3" s="527" t="s">
        <v>453</v>
      </c>
      <c r="DG3" s="527" t="s">
        <v>442</v>
      </c>
      <c r="DH3" s="527" t="s">
        <v>443</v>
      </c>
      <c r="DI3" s="527" t="s">
        <v>444</v>
      </c>
      <c r="DJ3" s="527" t="s">
        <v>445</v>
      </c>
      <c r="DK3" s="527" t="s">
        <v>446</v>
      </c>
      <c r="DL3" s="527" t="s">
        <v>447</v>
      </c>
      <c r="DM3" s="527" t="s">
        <v>448</v>
      </c>
      <c r="DN3" s="527" t="s">
        <v>449</v>
      </c>
      <c r="DO3" s="527" t="s">
        <v>450</v>
      </c>
      <c r="DP3" s="527" t="s">
        <v>451</v>
      </c>
      <c r="DQ3" s="527" t="s">
        <v>452</v>
      </c>
      <c r="DR3" s="527" t="s">
        <v>453</v>
      </c>
      <c r="DS3" s="527" t="s">
        <v>442</v>
      </c>
      <c r="DT3" s="527" t="s">
        <v>443</v>
      </c>
      <c r="DU3" s="527" t="s">
        <v>444</v>
      </c>
      <c r="DV3" s="527" t="s">
        <v>445</v>
      </c>
      <c r="DW3" s="527" t="s">
        <v>446</v>
      </c>
      <c r="DX3" s="527" t="s">
        <v>447</v>
      </c>
      <c r="DY3" s="527" t="s">
        <v>448</v>
      </c>
      <c r="DZ3" s="527" t="s">
        <v>449</v>
      </c>
      <c r="EA3" s="527" t="s">
        <v>450</v>
      </c>
      <c r="EB3" s="527" t="s">
        <v>451</v>
      </c>
      <c r="EC3" s="527" t="s">
        <v>452</v>
      </c>
      <c r="ED3" s="527" t="s">
        <v>453</v>
      </c>
      <c r="EE3" s="527" t="s">
        <v>442</v>
      </c>
      <c r="EF3" s="527" t="s">
        <v>443</v>
      </c>
      <c r="EG3" s="527" t="s">
        <v>444</v>
      </c>
      <c r="EH3" s="527" t="s">
        <v>445</v>
      </c>
      <c r="EI3" s="527" t="s">
        <v>446</v>
      </c>
      <c r="EJ3" s="527" t="s">
        <v>447</v>
      </c>
      <c r="EK3" s="527" t="s">
        <v>448</v>
      </c>
      <c r="EL3" s="527" t="s">
        <v>449</v>
      </c>
      <c r="EM3" s="527" t="s">
        <v>450</v>
      </c>
      <c r="EN3" s="527" t="s">
        <v>451</v>
      </c>
      <c r="EO3" s="527" t="s">
        <v>452</v>
      </c>
      <c r="EP3" s="527" t="s">
        <v>453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430</v>
      </c>
      <c r="O16" t="s">
        <v>431</v>
      </c>
      <c r="AA16" t="s">
        <v>432</v>
      </c>
      <c r="AM16" t="s">
        <v>433</v>
      </c>
      <c r="AY16" t="s">
        <v>434</v>
      </c>
      <c r="BK16" t="s">
        <v>435</v>
      </c>
      <c r="BW16" t="s">
        <v>436</v>
      </c>
      <c r="CI16" t="s">
        <v>437</v>
      </c>
      <c r="CU16" t="s">
        <v>438</v>
      </c>
      <c r="DG16" t="s">
        <v>439</v>
      </c>
      <c r="DS16" t="s">
        <v>440</v>
      </c>
      <c r="EE16" t="s">
        <v>441</v>
      </c>
    </row>
    <row r="17" spans="2:146">
      <c r="B17" s="526" t="s">
        <v>23</v>
      </c>
      <c r="C17" s="527" t="s">
        <v>442</v>
      </c>
      <c r="D17" s="527" t="s">
        <v>443</v>
      </c>
      <c r="E17" s="527" t="s">
        <v>444</v>
      </c>
      <c r="F17" s="527" t="s">
        <v>445</v>
      </c>
      <c r="G17" s="527" t="s">
        <v>446</v>
      </c>
      <c r="H17" s="527" t="s">
        <v>447</v>
      </c>
      <c r="I17" s="527" t="s">
        <v>448</v>
      </c>
      <c r="J17" s="527" t="s">
        <v>449</v>
      </c>
      <c r="K17" s="527" t="s">
        <v>450</v>
      </c>
      <c r="L17" s="527" t="s">
        <v>451</v>
      </c>
      <c r="M17" s="527" t="s">
        <v>452</v>
      </c>
      <c r="N17" s="527" t="s">
        <v>453</v>
      </c>
      <c r="O17" s="527" t="s">
        <v>442</v>
      </c>
      <c r="P17" s="527" t="s">
        <v>443</v>
      </c>
      <c r="Q17" s="527" t="s">
        <v>444</v>
      </c>
      <c r="R17" s="527" t="s">
        <v>445</v>
      </c>
      <c r="S17" s="527" t="s">
        <v>446</v>
      </c>
      <c r="T17" s="527" t="s">
        <v>447</v>
      </c>
      <c r="U17" s="527" t="s">
        <v>448</v>
      </c>
      <c r="V17" s="527" t="s">
        <v>449</v>
      </c>
      <c r="W17" s="527" t="s">
        <v>450</v>
      </c>
      <c r="X17" s="527" t="s">
        <v>451</v>
      </c>
      <c r="Y17" s="527" t="s">
        <v>452</v>
      </c>
      <c r="Z17" s="527" t="s">
        <v>453</v>
      </c>
      <c r="AA17" s="527" t="s">
        <v>442</v>
      </c>
      <c r="AB17" s="527" t="s">
        <v>443</v>
      </c>
      <c r="AC17" s="527" t="s">
        <v>444</v>
      </c>
      <c r="AD17" s="527" t="s">
        <v>445</v>
      </c>
      <c r="AE17" s="527" t="s">
        <v>446</v>
      </c>
      <c r="AF17" s="527" t="s">
        <v>447</v>
      </c>
      <c r="AG17" s="527" t="s">
        <v>448</v>
      </c>
      <c r="AH17" s="527" t="s">
        <v>449</v>
      </c>
      <c r="AI17" s="527" t="s">
        <v>450</v>
      </c>
      <c r="AJ17" s="527" t="s">
        <v>451</v>
      </c>
      <c r="AK17" s="527" t="s">
        <v>452</v>
      </c>
      <c r="AL17" s="527" t="s">
        <v>453</v>
      </c>
      <c r="AM17" s="527" t="s">
        <v>442</v>
      </c>
      <c r="AN17" s="527" t="s">
        <v>443</v>
      </c>
      <c r="AO17" s="527" t="s">
        <v>444</v>
      </c>
      <c r="AP17" s="527" t="s">
        <v>445</v>
      </c>
      <c r="AQ17" s="527" t="s">
        <v>446</v>
      </c>
      <c r="AR17" s="527" t="s">
        <v>447</v>
      </c>
      <c r="AS17" s="527" t="s">
        <v>448</v>
      </c>
      <c r="AT17" s="527" t="s">
        <v>449</v>
      </c>
      <c r="AU17" s="527" t="s">
        <v>450</v>
      </c>
      <c r="AV17" s="527" t="s">
        <v>451</v>
      </c>
      <c r="AW17" s="527" t="s">
        <v>452</v>
      </c>
      <c r="AX17" s="527" t="s">
        <v>453</v>
      </c>
      <c r="AY17" s="527" t="s">
        <v>442</v>
      </c>
      <c r="AZ17" s="527" t="s">
        <v>443</v>
      </c>
      <c r="BA17" s="527" t="s">
        <v>444</v>
      </c>
      <c r="BB17" s="527" t="s">
        <v>445</v>
      </c>
      <c r="BC17" s="527" t="s">
        <v>446</v>
      </c>
      <c r="BD17" s="527" t="s">
        <v>447</v>
      </c>
      <c r="BE17" s="527" t="s">
        <v>448</v>
      </c>
      <c r="BF17" s="527" t="s">
        <v>449</v>
      </c>
      <c r="BG17" s="527" t="s">
        <v>450</v>
      </c>
      <c r="BH17" s="527" t="s">
        <v>451</v>
      </c>
      <c r="BI17" s="527" t="s">
        <v>452</v>
      </c>
      <c r="BJ17" s="527" t="s">
        <v>453</v>
      </c>
      <c r="BK17" s="527" t="s">
        <v>442</v>
      </c>
      <c r="BL17" s="527" t="s">
        <v>443</v>
      </c>
      <c r="BM17" s="527" t="s">
        <v>444</v>
      </c>
      <c r="BN17" s="527" t="s">
        <v>445</v>
      </c>
      <c r="BO17" s="527" t="s">
        <v>446</v>
      </c>
      <c r="BP17" s="527" t="s">
        <v>447</v>
      </c>
      <c r="BQ17" s="527" t="s">
        <v>448</v>
      </c>
      <c r="BR17" s="527" t="s">
        <v>449</v>
      </c>
      <c r="BS17" s="527" t="s">
        <v>450</v>
      </c>
      <c r="BT17" s="527" t="s">
        <v>451</v>
      </c>
      <c r="BU17" s="527" t="s">
        <v>452</v>
      </c>
      <c r="BV17" s="527" t="s">
        <v>453</v>
      </c>
      <c r="BW17" s="527" t="s">
        <v>442</v>
      </c>
      <c r="BX17" s="527" t="s">
        <v>443</v>
      </c>
      <c r="BY17" s="527" t="s">
        <v>444</v>
      </c>
      <c r="BZ17" s="527" t="s">
        <v>445</v>
      </c>
      <c r="CA17" s="527" t="s">
        <v>446</v>
      </c>
      <c r="CB17" s="527" t="s">
        <v>447</v>
      </c>
      <c r="CC17" s="527" t="s">
        <v>448</v>
      </c>
      <c r="CD17" s="527" t="s">
        <v>449</v>
      </c>
      <c r="CE17" s="527" t="s">
        <v>450</v>
      </c>
      <c r="CF17" s="527" t="s">
        <v>451</v>
      </c>
      <c r="CG17" s="527" t="s">
        <v>452</v>
      </c>
      <c r="CH17" s="527" t="s">
        <v>453</v>
      </c>
      <c r="CI17" s="527" t="s">
        <v>442</v>
      </c>
      <c r="CJ17" s="527" t="s">
        <v>443</v>
      </c>
      <c r="CK17" s="527" t="s">
        <v>444</v>
      </c>
      <c r="CL17" s="527" t="s">
        <v>445</v>
      </c>
      <c r="CM17" s="527" t="s">
        <v>446</v>
      </c>
      <c r="CN17" s="527" t="s">
        <v>447</v>
      </c>
      <c r="CO17" s="527" t="s">
        <v>448</v>
      </c>
      <c r="CP17" s="527" t="s">
        <v>449</v>
      </c>
      <c r="CQ17" s="527" t="s">
        <v>450</v>
      </c>
      <c r="CR17" s="527" t="s">
        <v>451</v>
      </c>
      <c r="CS17" s="527" t="s">
        <v>452</v>
      </c>
      <c r="CT17" s="527" t="s">
        <v>453</v>
      </c>
      <c r="CU17" s="527" t="s">
        <v>442</v>
      </c>
      <c r="CV17" s="527" t="s">
        <v>443</v>
      </c>
      <c r="CW17" s="527" t="s">
        <v>444</v>
      </c>
      <c r="CX17" s="527" t="s">
        <v>445</v>
      </c>
      <c r="CY17" s="527" t="s">
        <v>446</v>
      </c>
      <c r="CZ17" s="527" t="s">
        <v>447</v>
      </c>
      <c r="DA17" s="527" t="s">
        <v>448</v>
      </c>
      <c r="DB17" s="527" t="s">
        <v>449</v>
      </c>
      <c r="DC17" s="527" t="s">
        <v>450</v>
      </c>
      <c r="DD17" s="527" t="s">
        <v>451</v>
      </c>
      <c r="DE17" s="527" t="s">
        <v>452</v>
      </c>
      <c r="DF17" s="527" t="s">
        <v>453</v>
      </c>
      <c r="DG17" s="527" t="s">
        <v>442</v>
      </c>
      <c r="DH17" s="527" t="s">
        <v>443</v>
      </c>
      <c r="DI17" s="527" t="s">
        <v>444</v>
      </c>
      <c r="DJ17" s="527" t="s">
        <v>445</v>
      </c>
      <c r="DK17" s="527" t="s">
        <v>446</v>
      </c>
      <c r="DL17" s="527" t="s">
        <v>447</v>
      </c>
      <c r="DM17" s="527" t="s">
        <v>448</v>
      </c>
      <c r="DN17" s="527" t="s">
        <v>449</v>
      </c>
      <c r="DO17" s="527" t="s">
        <v>450</v>
      </c>
      <c r="DP17" s="527" t="s">
        <v>451</v>
      </c>
      <c r="DQ17" s="527" t="s">
        <v>452</v>
      </c>
      <c r="DR17" s="527" t="s">
        <v>453</v>
      </c>
      <c r="DS17" s="527" t="s">
        <v>442</v>
      </c>
      <c r="DT17" s="527" t="s">
        <v>443</v>
      </c>
      <c r="DU17" s="527" t="s">
        <v>444</v>
      </c>
      <c r="DV17" s="527" t="s">
        <v>445</v>
      </c>
      <c r="DW17" s="527" t="s">
        <v>446</v>
      </c>
      <c r="DX17" s="527" t="s">
        <v>447</v>
      </c>
      <c r="DY17" s="527" t="s">
        <v>448</v>
      </c>
      <c r="DZ17" s="527" t="s">
        <v>449</v>
      </c>
      <c r="EA17" s="527" t="s">
        <v>450</v>
      </c>
      <c r="EB17" s="527" t="s">
        <v>451</v>
      </c>
      <c r="EC17" s="527" t="s">
        <v>452</v>
      </c>
      <c r="ED17" s="527" t="s">
        <v>453</v>
      </c>
      <c r="EE17" s="527" t="s">
        <v>442</v>
      </c>
      <c r="EF17" s="527" t="s">
        <v>443</v>
      </c>
      <c r="EG17" s="527" t="s">
        <v>444</v>
      </c>
      <c r="EH17" s="527" t="s">
        <v>445</v>
      </c>
      <c r="EI17" s="527" t="s">
        <v>446</v>
      </c>
      <c r="EJ17" s="527" t="s">
        <v>447</v>
      </c>
      <c r="EK17" s="527" t="s">
        <v>448</v>
      </c>
      <c r="EL17" s="527" t="s">
        <v>449</v>
      </c>
      <c r="EM17" s="527" t="s">
        <v>450</v>
      </c>
      <c r="EN17" s="527" t="s">
        <v>451</v>
      </c>
      <c r="EO17" s="527" t="s">
        <v>452</v>
      </c>
      <c r="EP17" s="527" t="s">
        <v>453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454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430</v>
      </c>
      <c r="D32" s="528" t="s">
        <v>431</v>
      </c>
      <c r="E32" s="535" t="s">
        <v>432</v>
      </c>
      <c r="F32" s="528" t="s">
        <v>433</v>
      </c>
      <c r="G32" s="535" t="s">
        <v>434</v>
      </c>
      <c r="H32" s="528" t="s">
        <v>435</v>
      </c>
      <c r="I32" s="535" t="s">
        <v>436</v>
      </c>
      <c r="J32" s="528" t="s">
        <v>437</v>
      </c>
      <c r="K32" s="535" t="s">
        <v>438</v>
      </c>
      <c r="L32" s="528" t="s">
        <v>439</v>
      </c>
      <c r="M32" s="535" t="s">
        <v>440</v>
      </c>
      <c r="N32" s="528" t="s">
        <v>441</v>
      </c>
      <c r="O32" s="536" t="s">
        <v>455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>
      <selection activeCell="B7" sqref="B7"/>
    </sheetView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7"/>
      <c r="B7" s="473" t="s">
        <v>501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415</v>
      </c>
    </row>
    <row r="9" spans="1:4" ht="13.8" thickBot="1">
      <c r="A9" s="478" t="s">
        <v>121</v>
      </c>
      <c r="B9" s="479">
        <f>Assumptions!C71</f>
        <v>0.12001051306724544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8" thickBot="1"/>
    <row r="12" spans="1:4">
      <c r="A12" s="483" t="s">
        <v>374</v>
      </c>
      <c r="B12" s="484">
        <f>B9</f>
        <v>0.12001051306724544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H13" sqref="H13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457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423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6">
      <c r="A16" s="119" t="s">
        <v>462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417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456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418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478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464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481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6">
      <c r="A32" s="102" t="s">
        <v>424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425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428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427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414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465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474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476</v>
      </c>
      <c r="G56" s="13"/>
      <c r="H56" s="608">
        <v>0</v>
      </c>
      <c r="I56" s="13"/>
      <c r="J56" s="40"/>
    </row>
    <row r="57" spans="1:16" ht="15.6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2" thickBot="1">
      <c r="A59" s="13"/>
      <c r="B59" s="13"/>
      <c r="C59" s="82"/>
      <c r="D59" s="13"/>
      <c r="E59" s="13"/>
      <c r="F59" s="102" t="s">
        <v>414</v>
      </c>
      <c r="G59" s="98"/>
      <c r="H59" s="153"/>
      <c r="I59" s="111"/>
      <c r="J59" s="40"/>
    </row>
    <row r="60" spans="1:16" ht="15.6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6">
      <c r="A61" s="41"/>
      <c r="B61" s="13"/>
      <c r="C61" s="13"/>
      <c r="D61" s="40"/>
      <c r="E61" s="13"/>
      <c r="F61" s="102" t="s">
        <v>422</v>
      </c>
      <c r="G61" s="98"/>
      <c r="H61" s="153">
        <f>P17</f>
        <v>2.23</v>
      </c>
      <c r="I61" s="111"/>
      <c r="J61" s="40"/>
    </row>
    <row r="62" spans="1:16" ht="15.6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2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2" thickBot="1">
      <c r="A64" s="102"/>
      <c r="B64" s="98"/>
      <c r="C64" s="97" t="s">
        <v>34</v>
      </c>
      <c r="D64" s="170" t="s">
        <v>33</v>
      </c>
      <c r="E64" s="13"/>
    </row>
    <row r="65" spans="1:10" ht="15.6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6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471</v>
      </c>
      <c r="E70" s="13"/>
      <c r="F70" s="41"/>
      <c r="G70" s="13"/>
      <c r="H70" s="13"/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6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2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6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6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6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2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205740</xdr:rowOff>
                  </from>
                  <to>
                    <xdr:col>7</xdr:col>
                    <xdr:colOff>1226820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7620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0" zoomScale="75" zoomScaleNormal="75" workbookViewId="0">
      <selection activeCell="D12" sqref="D12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413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410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419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468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5"/>
  <sheetViews>
    <sheetView workbookViewId="0">
      <selection activeCell="C9" sqref="C9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4" spans="1:32">
      <c r="A4" s="226" t="s">
        <v>461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486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498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499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497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487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 hidden="1">
      <c r="A11" s="12" t="s">
        <v>500</v>
      </c>
      <c r="B11" s="641"/>
      <c r="C11" s="643">
        <f>IF(Assumptions!$H$56=0%,Options!C8,IF(Assumptions!$H$56=10%,Options!C9,IF(Assumptions!$H$56=-10%,Options!C7)))</f>
        <v>3.88</v>
      </c>
      <c r="D11" s="643">
        <f>IF(Assumptions!$H$56=0%,Options!D8,IF(Assumptions!$H$56=10%,Options!D9,IF(Assumptions!$H$56=-10%,Options!D7)))</f>
        <v>3.77</v>
      </c>
      <c r="E11" s="643">
        <f>IF(Assumptions!$H$56=0%,Options!E8,IF(Assumptions!$H$56=10%,Options!E9,IF(Assumptions!$H$56=-10%,Options!E7)))</f>
        <v>3.72</v>
      </c>
      <c r="F11" s="643">
        <f>IF(Assumptions!$H$56=0%,Options!F8,IF(Assumptions!$H$56=10%,Options!F9,IF(Assumptions!$H$56=-10%,Options!F7)))</f>
        <v>3.73</v>
      </c>
      <c r="G11" s="643">
        <f>IF(Assumptions!$H$56=0%,Options!G8,IF(Assumptions!$H$56=10%,Options!G9,IF(Assumptions!$H$56=-10%,Options!G7)))</f>
        <v>3.74</v>
      </c>
      <c r="H11" s="643">
        <f>IF(Assumptions!$H$56=0%,Options!H8,IF(Assumptions!$H$56=10%,Options!H9,IF(Assumptions!$H$56=-10%,Options!H7)))</f>
        <v>3.79</v>
      </c>
      <c r="I11" s="643">
        <f>IF(Assumptions!$H$56=0%,Options!I8,IF(Assumptions!$H$56=10%,Options!I9,IF(Assumptions!$H$56=-10%,Options!I7)))</f>
        <v>3.83</v>
      </c>
      <c r="J11" s="643">
        <f>IF(Assumptions!$H$56=0%,Options!J8,IF(Assumptions!$H$56=10%,Options!J9,IF(Assumptions!$H$56=-10%,Options!J7)))</f>
        <v>3.86</v>
      </c>
      <c r="K11" s="643">
        <f>IF(Assumptions!$H$56=0%,Options!K8,IF(Assumptions!$H$56=10%,Options!K9,IF(Assumptions!$H$56=-10%,Options!K7)))</f>
        <v>3.96</v>
      </c>
      <c r="L11" s="643">
        <f>IF(Assumptions!$H$56=0%,Options!L8,IF(Assumptions!$H$56=10%,Options!L9,IF(Assumptions!$H$56=-10%,Options!L7)))</f>
        <v>3.98</v>
      </c>
    </row>
    <row r="12" spans="1:32">
      <c r="B12" s="641"/>
      <c r="C12" s="642"/>
      <c r="D12" s="642"/>
      <c r="E12" s="642"/>
      <c r="F12" s="642"/>
      <c r="G12" s="642"/>
      <c r="H12" s="642"/>
      <c r="I12" s="642"/>
      <c r="J12" s="642"/>
      <c r="K12" s="642"/>
      <c r="L12" s="642"/>
    </row>
    <row r="13" spans="1:32" hidden="1">
      <c r="A13" s="12" t="s">
        <v>488</v>
      </c>
      <c r="C13" s="545">
        <v>15206.799000000001</v>
      </c>
      <c r="D13" s="545">
        <v>15739.444</v>
      </c>
      <c r="E13" s="545">
        <v>16041.814</v>
      </c>
      <c r="F13" s="545">
        <v>16456.276000000002</v>
      </c>
      <c r="G13" s="545">
        <v>16683.259999999998</v>
      </c>
      <c r="H13" s="545">
        <v>16872.562999999998</v>
      </c>
      <c r="I13" s="545">
        <v>17029.12</v>
      </c>
      <c r="J13" s="545">
        <v>17170.03</v>
      </c>
      <c r="K13" s="545">
        <v>17245.233</v>
      </c>
      <c r="L13" s="545">
        <v>17360.898000000001</v>
      </c>
    </row>
    <row r="14" spans="1:32" hidden="1">
      <c r="A14" s="11" t="s">
        <v>489</v>
      </c>
    </row>
    <row r="15" spans="1:32" hidden="1">
      <c r="A15" s="12" t="s">
        <v>235</v>
      </c>
      <c r="C15" s="545">
        <v>14580.003000000001</v>
      </c>
      <c r="D15" s="545">
        <v>14997.486999999999</v>
      </c>
      <c r="E15" s="545">
        <v>15203.159</v>
      </c>
      <c r="F15" s="545">
        <v>15546.749</v>
      </c>
      <c r="G15" s="545">
        <v>15741.839</v>
      </c>
      <c r="H15" s="545">
        <v>15910.637000000001</v>
      </c>
      <c r="I15" s="545">
        <v>16076.874</v>
      </c>
      <c r="J15" s="545">
        <v>16234.955</v>
      </c>
      <c r="K15" s="545">
        <v>16321.38</v>
      </c>
      <c r="L15" s="545">
        <v>16456.793000000001</v>
      </c>
    </row>
    <row r="16" spans="1:32" hidden="1">
      <c r="A16" s="12" t="s">
        <v>244</v>
      </c>
      <c r="C16" s="545">
        <v>964.93700000000001</v>
      </c>
      <c r="D16" s="545">
        <v>998.73299999999995</v>
      </c>
      <c r="E16" s="545">
        <v>996.89599999999996</v>
      </c>
      <c r="F16" s="545">
        <v>999.42600000000004</v>
      </c>
      <c r="G16" s="545">
        <v>992.70100000000002</v>
      </c>
      <c r="H16" s="545">
        <v>982.09699999999998</v>
      </c>
      <c r="I16" s="545">
        <v>972.29</v>
      </c>
      <c r="J16" s="545">
        <v>960.90499999999997</v>
      </c>
      <c r="K16" s="545">
        <v>946.08500000000004</v>
      </c>
      <c r="L16" s="545">
        <v>937.00400000000002</v>
      </c>
    </row>
    <row r="17" spans="1:12">
      <c r="A17" s="226" t="s">
        <v>484</v>
      </c>
    </row>
    <row r="18" spans="1:12">
      <c r="A18" s="12" t="s">
        <v>469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19" spans="1:12" hidden="1">
      <c r="A19" s="12" t="s">
        <v>463</v>
      </c>
      <c r="C19" s="553">
        <v>16212.968999999999</v>
      </c>
      <c r="D19" s="553">
        <v>16706.766</v>
      </c>
      <c r="E19" s="553">
        <v>17054.900000000001</v>
      </c>
      <c r="F19" s="553">
        <v>17542.91</v>
      </c>
      <c r="G19" s="553">
        <v>17820.478999999999</v>
      </c>
      <c r="H19" s="553">
        <v>17994.330999999998</v>
      </c>
      <c r="I19" s="553">
        <v>18236.170999999998</v>
      </c>
      <c r="J19" s="553">
        <v>18473.848000000002</v>
      </c>
      <c r="K19" s="553">
        <v>18632.525000000001</v>
      </c>
      <c r="L19" s="553">
        <v>18794.405999999999</v>
      </c>
    </row>
    <row r="20" spans="1:12" hidden="1"/>
    <row r="21" spans="1:12">
      <c r="A21" s="226" t="s">
        <v>485</v>
      </c>
    </row>
    <row r="22" spans="1:12">
      <c r="A22" s="12" t="s">
        <v>469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 hidden="1">
      <c r="A24" s="12" t="s">
        <v>463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5" spans="1:12" hidden="1"/>
    <row r="26" spans="1:12" hidden="1"/>
    <row r="27" spans="1:12">
      <c r="A27" s="226" t="s">
        <v>502</v>
      </c>
    </row>
    <row r="28" spans="1:12">
      <c r="A28" s="12" t="s">
        <v>459</v>
      </c>
      <c r="B28" s="227" t="s">
        <v>472</v>
      </c>
      <c r="C28" s="18">
        <v>444454.18</v>
      </c>
      <c r="D28" s="18">
        <v>780058.98</v>
      </c>
      <c r="E28" s="18">
        <v>853098.52</v>
      </c>
      <c r="F28" s="18">
        <v>895576.95</v>
      </c>
      <c r="G28" s="18">
        <v>890978.86</v>
      </c>
      <c r="H28" s="18">
        <v>884420.04</v>
      </c>
      <c r="I28" s="18">
        <v>829190.78</v>
      </c>
      <c r="J28" s="18">
        <v>839458.88</v>
      </c>
      <c r="K28" s="18">
        <v>829528.9</v>
      </c>
      <c r="L28" s="18">
        <v>563847.9</v>
      </c>
    </row>
    <row r="29" spans="1:12">
      <c r="A29" s="12" t="s">
        <v>470</v>
      </c>
      <c r="B29" s="563">
        <f>Assumptions!H56</f>
        <v>0</v>
      </c>
      <c r="C29" s="586">
        <f>15094.311*(1+B29)</f>
        <v>15094.311</v>
      </c>
      <c r="D29" s="586">
        <f>24529.596*(1+B29)</f>
        <v>24529.596000000001</v>
      </c>
      <c r="E29" s="586">
        <f>26860.987*(1+B29)</f>
        <v>26860.987000000001</v>
      </c>
      <c r="F29" s="586">
        <f>28207.44*(1+B29)</f>
        <v>28207.439999999999</v>
      </c>
      <c r="G29" s="586">
        <f>28131.985*(1+B29)</f>
        <v>28131.985000000001</v>
      </c>
      <c r="H29" s="586">
        <f>28053.979*(1+B29)</f>
        <v>28053.978999999999</v>
      </c>
      <c r="I29" s="586">
        <f>26286.585*(1+B29)</f>
        <v>26286.584999999999</v>
      </c>
      <c r="J29" s="586">
        <f>26802.971*(1+B29)</f>
        <v>26802.971000000001</v>
      </c>
      <c r="K29" s="586">
        <f>26892.872*(1+B29)</f>
        <v>26892.871999999999</v>
      </c>
      <c r="L29" s="586">
        <f>19682.798*(1+B29)</f>
        <v>19682.797999999999</v>
      </c>
    </row>
    <row r="30" spans="1:12">
      <c r="A30" s="226" t="s">
        <v>483</v>
      </c>
    </row>
    <row r="31" spans="1:12">
      <c r="A31" s="12" t="s">
        <v>459</v>
      </c>
      <c r="C31" s="66">
        <f>C28</f>
        <v>444454.18</v>
      </c>
      <c r="D31" s="66">
        <f t="shared" ref="D31:L31" si="0">D28</f>
        <v>780058.98</v>
      </c>
      <c r="E31" s="66">
        <f t="shared" si="0"/>
        <v>853098.52</v>
      </c>
      <c r="F31" s="66">
        <f t="shared" si="0"/>
        <v>895576.95</v>
      </c>
      <c r="G31" s="66">
        <f t="shared" si="0"/>
        <v>890978.86</v>
      </c>
      <c r="H31" s="66">
        <f t="shared" si="0"/>
        <v>884420.04</v>
      </c>
      <c r="I31" s="66">
        <f t="shared" si="0"/>
        <v>829190.78</v>
      </c>
      <c r="J31" s="66">
        <f t="shared" si="0"/>
        <v>839458.88</v>
      </c>
      <c r="K31" s="66">
        <f t="shared" si="0"/>
        <v>829528.9</v>
      </c>
      <c r="L31" s="66">
        <f t="shared" si="0"/>
        <v>563847.9</v>
      </c>
    </row>
    <row r="32" spans="1:12">
      <c r="A32" s="12" t="s">
        <v>470</v>
      </c>
      <c r="C32" s="553">
        <v>16603.742999999999</v>
      </c>
      <c r="D32" s="553">
        <v>26982.556</v>
      </c>
      <c r="E32" s="553">
        <v>29547.084999999999</v>
      </c>
      <c r="F32" s="553">
        <v>31028.184000000001</v>
      </c>
      <c r="G32" s="553">
        <v>30945.183000000001</v>
      </c>
      <c r="H32" s="553">
        <v>30859.377</v>
      </c>
      <c r="I32" s="553">
        <v>28915.242999999999</v>
      </c>
      <c r="J32" s="553">
        <v>29483.268</v>
      </c>
      <c r="K32" s="553">
        <v>29582.159</v>
      </c>
      <c r="L32" s="553">
        <v>21651.078000000001</v>
      </c>
    </row>
    <row r="33" spans="1:12">
      <c r="A33" s="226" t="s">
        <v>482</v>
      </c>
    </row>
    <row r="34" spans="1:12">
      <c r="A34" s="12" t="s">
        <v>459</v>
      </c>
      <c r="C34" s="66">
        <f>C28</f>
        <v>444454.18</v>
      </c>
      <c r="D34" s="66">
        <f t="shared" ref="D34:L34" si="1">D28</f>
        <v>780058.98</v>
      </c>
      <c r="E34" s="66">
        <f t="shared" si="1"/>
        <v>853098.52</v>
      </c>
      <c r="F34" s="66">
        <f t="shared" si="1"/>
        <v>895576.95</v>
      </c>
      <c r="G34" s="66">
        <f t="shared" si="1"/>
        <v>890978.86</v>
      </c>
      <c r="H34" s="66">
        <f t="shared" si="1"/>
        <v>884420.04</v>
      </c>
      <c r="I34" s="66">
        <f t="shared" si="1"/>
        <v>829190.78</v>
      </c>
      <c r="J34" s="66">
        <f t="shared" si="1"/>
        <v>839458.88</v>
      </c>
      <c r="K34" s="66">
        <f t="shared" si="1"/>
        <v>829528.9</v>
      </c>
      <c r="L34" s="66">
        <f t="shared" si="1"/>
        <v>563847.9</v>
      </c>
    </row>
    <row r="35" spans="1:12">
      <c r="A35" s="12" t="s">
        <v>470</v>
      </c>
      <c r="C35" s="553">
        <v>13584.88</v>
      </c>
      <c r="D35" s="553">
        <v>22076.635999999999</v>
      </c>
      <c r="E35" s="553">
        <v>24174.887999999999</v>
      </c>
      <c r="F35" s="553">
        <v>25386.696</v>
      </c>
      <c r="G35" s="553">
        <v>25318.786</v>
      </c>
      <c r="H35" s="553">
        <v>25248.580999999998</v>
      </c>
      <c r="I35" s="553">
        <v>23657.925999999999</v>
      </c>
      <c r="J35" s="553">
        <v>24122.673999999999</v>
      </c>
      <c r="K35" s="553">
        <v>24203.583999999999</v>
      </c>
      <c r="L35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topLeftCell="L1" workbookViewId="0">
      <selection activeCell="O36" sqref="O36"/>
    </sheetView>
  </sheetViews>
  <sheetFormatPr defaultColWidth="9.109375" defaultRowHeight="13.2"/>
  <cols>
    <col min="1" max="1" width="1.6640625" style="12" hidden="1" customWidth="1"/>
    <col min="2" max="2" width="18" style="12" hidden="1" customWidth="1"/>
    <col min="3" max="3" width="1.44140625" style="12" hidden="1" customWidth="1"/>
    <col min="4" max="4" width="10.5546875" style="12" hidden="1" customWidth="1"/>
    <col min="5" max="5" width="1.88671875" style="12" hidden="1" customWidth="1"/>
    <col min="6" max="6" width="9.44140625" style="12" hidden="1" customWidth="1"/>
    <col min="7" max="7" width="1.88671875" style="12" hidden="1" customWidth="1"/>
    <col min="8" max="8" width="9.5546875" style="12" hidden="1" customWidth="1"/>
    <col min="9" max="9" width="1.44140625" style="12" hidden="1" customWidth="1"/>
    <col min="10" max="10" width="16.5546875" style="12" hidden="1" customWidth="1"/>
    <col min="11" max="11" width="1.88671875" style="12" hidden="1" customWidth="1"/>
    <col min="12" max="12" width="8.6640625" style="12" customWidth="1"/>
    <col min="13" max="15" width="8.6640625" style="612" customWidth="1"/>
    <col min="16" max="16" width="9.44140625" style="612" customWidth="1"/>
    <col min="17" max="28" width="8.6640625" style="612" customWidth="1"/>
    <col min="29" max="36" width="9.109375" style="612"/>
    <col min="37" max="41" width="9.109375" style="610"/>
    <col min="42" max="16384" width="9.109375" style="12"/>
  </cols>
  <sheetData>
    <row r="2" spans="1:14" hidden="1">
      <c r="A2" s="226"/>
    </row>
    <row r="3" spans="1:14" hidden="1">
      <c r="B3" s="598" t="s">
        <v>480</v>
      </c>
      <c r="L3" s="562"/>
      <c r="M3" s="613"/>
      <c r="N3" s="613"/>
    </row>
    <row r="4" spans="1:14" ht="13.8" hidden="1" thickBot="1">
      <c r="B4" s="544"/>
      <c r="L4" s="562"/>
      <c r="M4" s="613"/>
      <c r="N4" s="613"/>
    </row>
    <row r="5" spans="1:14" hidden="1">
      <c r="B5" s="565" t="s">
        <v>473</v>
      </c>
      <c r="C5" s="38"/>
      <c r="D5" s="566" t="s">
        <v>465</v>
      </c>
      <c r="E5" s="38"/>
      <c r="F5" s="566" t="s">
        <v>474</v>
      </c>
      <c r="G5" s="38"/>
      <c r="H5" s="579" t="s">
        <v>475</v>
      </c>
      <c r="I5" s="38"/>
      <c r="J5" s="566" t="s">
        <v>476</v>
      </c>
      <c r="K5" s="38"/>
      <c r="L5" s="566" t="s">
        <v>319</v>
      </c>
      <c r="M5" s="614"/>
      <c r="N5" s="615" t="s">
        <v>477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473</v>
      </c>
      <c r="C10" s="57"/>
      <c r="D10" s="588" t="s">
        <v>465</v>
      </c>
      <c r="E10" s="57"/>
      <c r="F10" s="588" t="s">
        <v>474</v>
      </c>
      <c r="G10" s="57"/>
      <c r="H10" s="589" t="s">
        <v>475</v>
      </c>
      <c r="I10" s="57"/>
      <c r="J10" s="588" t="s">
        <v>476</v>
      </c>
      <c r="K10" s="57"/>
      <c r="L10" s="588" t="s">
        <v>319</v>
      </c>
      <c r="M10" s="618"/>
      <c r="N10" s="619" t="s">
        <v>477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473</v>
      </c>
      <c r="C15" s="13"/>
      <c r="D15" s="574" t="s">
        <v>465</v>
      </c>
      <c r="E15" s="13"/>
      <c r="F15" s="574" t="s">
        <v>474</v>
      </c>
      <c r="G15" s="13"/>
      <c r="H15" s="580" t="s">
        <v>475</v>
      </c>
      <c r="I15" s="13"/>
      <c r="J15" s="574" t="s">
        <v>476</v>
      </c>
      <c r="K15" s="13"/>
      <c r="L15" s="574" t="s">
        <v>319</v>
      </c>
      <c r="M15" s="623"/>
      <c r="N15" s="624" t="s">
        <v>477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8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8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476</v>
      </c>
      <c r="C20" s="38"/>
      <c r="D20" s="566" t="s">
        <v>465</v>
      </c>
      <c r="E20" s="38"/>
      <c r="F20" s="566" t="s">
        <v>474</v>
      </c>
      <c r="G20" s="38"/>
      <c r="H20" s="566" t="s">
        <v>475</v>
      </c>
      <c r="I20" s="38"/>
      <c r="J20" s="566" t="s">
        <v>473</v>
      </c>
      <c r="K20" s="38"/>
      <c r="L20" s="566" t="s">
        <v>319</v>
      </c>
      <c r="M20" s="614"/>
      <c r="N20" s="615" t="s">
        <v>477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8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8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474</v>
      </c>
      <c r="C25" s="279"/>
      <c r="D25" s="566" t="s">
        <v>465</v>
      </c>
      <c r="E25" s="279"/>
      <c r="F25" s="566" t="s">
        <v>475</v>
      </c>
      <c r="G25" s="279"/>
      <c r="H25" s="566" t="s">
        <v>476</v>
      </c>
      <c r="I25" s="279"/>
      <c r="J25" s="566" t="s">
        <v>473</v>
      </c>
      <c r="K25" s="38"/>
      <c r="L25" s="566" t="s">
        <v>319</v>
      </c>
      <c r="M25" s="614"/>
      <c r="N25" s="615" t="s">
        <v>477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8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8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6">
      <c r="B32" s="599" t="s">
        <v>479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6" t="s">
        <v>492</v>
      </c>
      <c r="O32" s="646"/>
      <c r="P32" s="646"/>
      <c r="Q32" s="646"/>
    </row>
    <row r="33" spans="2:17" ht="13.8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473</v>
      </c>
      <c r="C34" s="38"/>
      <c r="D34" s="566" t="s">
        <v>465</v>
      </c>
      <c r="E34" s="38"/>
      <c r="F34" s="566" t="s">
        <v>474</v>
      </c>
      <c r="G34" s="38"/>
      <c r="H34" s="579" t="s">
        <v>475</v>
      </c>
      <c r="I34" s="38"/>
      <c r="J34" s="567" t="s">
        <v>476</v>
      </c>
      <c r="K34" s="13"/>
      <c r="L34" s="574"/>
      <c r="M34" s="629"/>
      <c r="N34" s="629"/>
      <c r="O34" s="644" t="s">
        <v>1</v>
      </c>
      <c r="P34" s="644"/>
      <c r="Q34" s="644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5" t="s">
        <v>490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5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5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473</v>
      </c>
      <c r="C39" s="57"/>
      <c r="D39" s="588" t="s">
        <v>465</v>
      </c>
      <c r="E39" s="57"/>
      <c r="F39" s="588" t="s">
        <v>474</v>
      </c>
      <c r="G39" s="57"/>
      <c r="H39" s="589" t="s">
        <v>475</v>
      </c>
      <c r="I39" s="57"/>
      <c r="J39" s="601" t="s">
        <v>476</v>
      </c>
      <c r="K39" s="13"/>
      <c r="L39" s="574"/>
      <c r="M39" s="616"/>
      <c r="N39" s="616" t="s">
        <v>491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4" t="s">
        <v>476</v>
      </c>
      <c r="P41" s="644"/>
      <c r="Q41" s="644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5" t="s">
        <v>490</v>
      </c>
      <c r="N42" s="634"/>
      <c r="O42" s="636" t="s">
        <v>493</v>
      </c>
      <c r="P42" s="637">
        <v>0</v>
      </c>
      <c r="Q42" s="636" t="s">
        <v>494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5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473</v>
      </c>
      <c r="C44" s="13"/>
      <c r="D44" s="574" t="s">
        <v>465</v>
      </c>
      <c r="E44" s="13"/>
      <c r="F44" s="574" t="s">
        <v>474</v>
      </c>
      <c r="G44" s="13"/>
      <c r="H44" s="580" t="s">
        <v>475</v>
      </c>
      <c r="I44" s="13"/>
      <c r="J44" s="575" t="s">
        <v>476</v>
      </c>
      <c r="K44" s="13"/>
      <c r="L44" s="574"/>
      <c r="M44" s="645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495</v>
      </c>
    </row>
    <row r="47" spans="2:17" ht="13.8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8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4" t="s">
        <v>474</v>
      </c>
      <c r="P48" s="644"/>
      <c r="Q48" s="644"/>
    </row>
    <row r="49" spans="2:41">
      <c r="B49" s="565" t="s">
        <v>476</v>
      </c>
      <c r="C49" s="38"/>
      <c r="D49" s="566" t="s">
        <v>465</v>
      </c>
      <c r="E49" s="38"/>
      <c r="F49" s="566" t="s">
        <v>474</v>
      </c>
      <c r="G49" s="38"/>
      <c r="H49" s="566" t="s">
        <v>475</v>
      </c>
      <c r="I49" s="38"/>
      <c r="J49" s="567" t="s">
        <v>473</v>
      </c>
      <c r="K49" s="13"/>
      <c r="L49" s="574"/>
      <c r="M49" s="645" t="s">
        <v>490</v>
      </c>
      <c r="N49" s="634"/>
      <c r="O49" s="637">
        <v>0.7</v>
      </c>
      <c r="P49" s="637">
        <v>0.6</v>
      </c>
      <c r="Q49" s="637">
        <v>0.5</v>
      </c>
    </row>
    <row r="50" spans="2:41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5"/>
      <c r="N50" s="638">
        <v>250</v>
      </c>
      <c r="O50" s="635">
        <v>45.67</v>
      </c>
      <c r="P50" s="640">
        <v>44.9</v>
      </c>
      <c r="Q50" s="640">
        <v>44.19</v>
      </c>
    </row>
    <row r="51" spans="2:41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5"/>
      <c r="N51" s="639">
        <v>200</v>
      </c>
      <c r="O51" s="635">
        <v>47.02</v>
      </c>
      <c r="P51" s="635">
        <v>46.27</v>
      </c>
      <c r="Q51" s="635">
        <v>45.57</v>
      </c>
    </row>
    <row r="52" spans="2:41" ht="13.8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41" ht="13.8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496</v>
      </c>
    </row>
    <row r="54" spans="2:41">
      <c r="B54" s="565" t="s">
        <v>474</v>
      </c>
      <c r="C54" s="279"/>
      <c r="D54" s="566" t="s">
        <v>465</v>
      </c>
      <c r="E54" s="279"/>
      <c r="F54" s="566" t="s">
        <v>475</v>
      </c>
      <c r="G54" s="279"/>
      <c r="H54" s="566" t="s">
        <v>476</v>
      </c>
      <c r="I54" s="279"/>
      <c r="J54" s="567" t="s">
        <v>473</v>
      </c>
      <c r="K54" s="13"/>
      <c r="L54" s="574"/>
      <c r="M54" s="616"/>
      <c r="N54" s="616"/>
    </row>
    <row r="55" spans="2:41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AF55" s="610"/>
      <c r="AG55" s="610"/>
      <c r="AH55" s="610"/>
      <c r="AI55" s="610"/>
      <c r="AJ55" s="610"/>
      <c r="AK55" s="12"/>
      <c r="AL55" s="12"/>
      <c r="AM55" s="12"/>
      <c r="AN55" s="12"/>
      <c r="AO55" s="12"/>
    </row>
    <row r="56" spans="2:41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AF56" s="610"/>
      <c r="AG56" s="610"/>
      <c r="AH56" s="610"/>
      <c r="AI56" s="610"/>
      <c r="AJ56" s="610"/>
      <c r="AK56" s="12"/>
      <c r="AL56" s="12"/>
      <c r="AM56" s="12"/>
      <c r="AN56" s="12"/>
      <c r="AO56" s="12"/>
    </row>
    <row r="57" spans="2:41" ht="13.8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AF57" s="610"/>
      <c r="AG57" s="610"/>
      <c r="AH57" s="610"/>
      <c r="AI57" s="610"/>
      <c r="AJ57" s="610"/>
      <c r="AK57" s="12"/>
      <c r="AL57" s="12"/>
      <c r="AM57" s="12"/>
      <c r="AN57" s="12"/>
      <c r="AO57" s="12"/>
    </row>
    <row r="58" spans="2:41">
      <c r="AF58" s="610"/>
      <c r="AG58" s="610"/>
      <c r="AH58" s="610"/>
      <c r="AI58" s="610"/>
      <c r="AJ58" s="610"/>
      <c r="AK58" s="12"/>
      <c r="AL58" s="12"/>
      <c r="AM58" s="12"/>
      <c r="AN58" s="12"/>
      <c r="AO58" s="12"/>
    </row>
    <row r="59" spans="2:41">
      <c r="AF59" s="610"/>
      <c r="AG59" s="610"/>
      <c r="AH59" s="610"/>
      <c r="AI59" s="610"/>
      <c r="AJ59" s="610"/>
      <c r="AK59" s="12"/>
      <c r="AL59" s="12"/>
      <c r="AM59" s="12"/>
      <c r="AN59" s="12"/>
      <c r="AO59" s="12"/>
    </row>
    <row r="60" spans="2:41">
      <c r="AF60" s="610"/>
      <c r="AG60" s="610"/>
      <c r="AH60" s="610"/>
      <c r="AI60" s="610"/>
      <c r="AJ60" s="610"/>
      <c r="AK60" s="12"/>
      <c r="AL60" s="12"/>
      <c r="AM60" s="12"/>
      <c r="AN60" s="12"/>
      <c r="AO60" s="12"/>
    </row>
    <row r="61" spans="2:41">
      <c r="AF61" s="610"/>
      <c r="AG61" s="610"/>
      <c r="AH61" s="610"/>
      <c r="AI61" s="610"/>
      <c r="AJ61" s="610"/>
      <c r="AK61" s="12"/>
      <c r="AL61" s="12"/>
      <c r="AM61" s="12"/>
      <c r="AN61" s="12"/>
      <c r="AO61" s="12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34" sqref="C34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466</v>
      </c>
      <c r="C10" s="74">
        <f>IF(Assumptions!$H$55=70%,Options!C11*12*Assumptions!$H$67,IF(Assumptions!$H$55=60%,Options!C18*12*Assumptions!$H$67,IF(Assumptions!$H$55=50%,Options!C22*12*Assumptions!$H$67)))</f>
        <v>8753.2800000000007</v>
      </c>
      <c r="D10" s="74">
        <f>IF(Assumptions!$H$55=70%,Options!D11*12*Assumptions!$H$67,IF(Assumptions!$H$55=60%,Options!D18*12*Assumptions!$H$67,IF(Assumptions!$H$55=50%,Options!D22*12*Assumptions!$H$67)))</f>
        <v>8505.1200000000008</v>
      </c>
      <c r="E10" s="74">
        <f>IF(Assumptions!$H$55=70%,Options!E11*12*Assumptions!$H$67,IF(Assumptions!$H$55=60%,Options!E18*12*Assumptions!$H$67,IF(Assumptions!$H$55=50%,Options!E22*12*Assumptions!$H$67)))</f>
        <v>8392.32</v>
      </c>
      <c r="F10" s="74">
        <f>IF(Assumptions!$H$55=70%,Options!F11*12*Assumptions!$H$67,IF(Assumptions!$H$55=60%,Options!F18*12*Assumptions!$H$67,IF(Assumptions!$H$55=50%,Options!F22*12*Assumptions!$H$67)))</f>
        <v>8414.8799999999992</v>
      </c>
      <c r="G10" s="74">
        <f>IF(Assumptions!$H$55=70%,Options!G11*12*Assumptions!$H$67,IF(Assumptions!$H$55=60%,Options!G18*12*Assumptions!$H$67,IF(Assumptions!$H$55=50%,Options!G22*12*Assumptions!$H$67)))</f>
        <v>8437.44</v>
      </c>
      <c r="H10" s="74">
        <f>IF(Assumptions!$H$55=70%,Options!H11*12*Assumptions!$H$67,IF(Assumptions!$H$55=60%,Options!H18*12*Assumptions!$H$67,IF(Assumptions!$H$55=50%,Options!H22*12*Assumptions!$H$67)))</f>
        <v>8550.2400000000016</v>
      </c>
      <c r="I10" s="74">
        <f>IF(Assumptions!$H$55=70%,Options!I11*12*Assumptions!$H$67,IF(Assumptions!$H$55=60%,Options!I18*12*Assumptions!$H$67,IF(Assumptions!$H$55=50%,Options!I22*12*Assumptions!$H$67)))</f>
        <v>8640.48</v>
      </c>
      <c r="J10" s="74">
        <f>IF(Assumptions!$H$55=70%,Options!J11*12*Assumptions!$H$67,IF(Assumptions!$H$55=60%,Options!J18*12*Assumptions!$H$67,IF(Assumptions!$H$55=50%,Options!J22*12*Assumptions!$H$67)))</f>
        <v>8708.16</v>
      </c>
      <c r="K10" s="74">
        <f>IF(Assumptions!$H$55=70%,Options!K11*12*Assumptions!$H$67,IF(Assumptions!$H$55=60%,Options!K18*12*Assumptions!$H$67,IF(Assumptions!$H$55=50%,Options!K22*12*Assumptions!$H$67)))</f>
        <v>8933.7599999999984</v>
      </c>
      <c r="L10" s="74">
        <f>IF(Assumptions!$H$55=70%,Options!L11*12*Assumptions!$H$67,IF(Assumptions!$H$55=60%,Options!L18*12*Assumptions!$H$67,IF(Assumptions!$H$55=50%,Options!L22*12*Assumptions!$H$67)))</f>
        <v>8978.8799999999992</v>
      </c>
      <c r="M10" s="74">
        <f>IF(Assumptions!$H$55=70%,Options!M11*12*Assumptions!$H$67,IF(Assumptions!$H$55=60%,Options!M18*12*Assumptions!$H$67,IF(Assumptions!$H$55=50%,Options!M22*12*Assumptions!$H$67)))</f>
        <v>0</v>
      </c>
      <c r="N10" s="74">
        <f>IF(Assumptions!$H$55=70%,Options!N11*12*Assumptions!$H$67,IF(Assumptions!$H$55=60%,Options!N18*12*Assumptions!$H$67,IF(Assumptions!$H$55=50%,Options!N22*12*Assumptions!$H$67)))</f>
        <v>0</v>
      </c>
      <c r="O10" s="74">
        <f>IF(Assumptions!$H$55=70%,Options!O11*12*Assumptions!$H$67,IF(Assumptions!$H$55=60%,Options!O18*12*Assumptions!$H$67,IF(Assumptions!$H$55=50%,Options!O22*12*Assumptions!$H$67)))</f>
        <v>0</v>
      </c>
      <c r="P10" s="74">
        <f>IF(Assumptions!$H$55=70%,Options!P11*12*Assumptions!$H$67,IF(Assumptions!$H$55=60%,Options!P18*12*Assumptions!$H$67,IF(Assumptions!$H$55=50%,Options!P22*12*Assumptions!$H$67)))</f>
        <v>0</v>
      </c>
      <c r="Q10" s="74">
        <f>IF(Assumptions!$H$55=70%,Options!Q11*12*Assumptions!$H$67,IF(Assumptions!$H$55=60%,Options!Q18*12*Assumptions!$H$67,IF(Assumptions!$H$55=50%,Options!Q22*12*Assumptions!$H$67)))</f>
        <v>0</v>
      </c>
      <c r="R10" s="74">
        <f>IF(Assumptions!$H$55=70%,Options!R11*12*Assumptions!$H$67,IF(Assumptions!$H$55=60%,Options!R18*12*Assumptions!$H$67,IF(Assumptions!$H$55=50%,Options!R22*12*Assumptions!$H$67)))</f>
        <v>0</v>
      </c>
      <c r="S10" s="74">
        <f>IF(Assumptions!$H$55=70%,Options!S11*12*Assumptions!$H$67,IF(Assumptions!$H$55=60%,Options!S18*12*Assumptions!$H$67,IF(Assumptions!$H$55=50%,Options!S22*12*Assumptions!$H$67)))</f>
        <v>0</v>
      </c>
      <c r="T10" s="74">
        <f>IF(Assumptions!$H$55=70%,Options!T11*12*Assumptions!$H$67,IF(Assumptions!$H$55=60%,Options!T18*12*Assumptions!$H$67,IF(Assumptions!$H$55=50%,Options!T22*12*Assumptions!$H$67)))</f>
        <v>0</v>
      </c>
      <c r="U10" s="74">
        <f>IF(Assumptions!$H$55=70%,Options!U11*12*Assumptions!$H$67,IF(Assumptions!$H$55=60%,Options!U18*12*Assumptions!$H$67,IF(Assumptions!$H$55=50%,Options!U22*12*Assumptions!$H$67)))</f>
        <v>0</v>
      </c>
      <c r="V10" s="74">
        <f>IF(Assumptions!$H$55=70%,Options!V11*12*Assumptions!$H$67,IF(Assumptions!$H$55=60%,Options!V18*12*Assumptions!$H$67,IF(Assumptions!$H$55=50%,Options!V22*12*Assumptions!$H$67)))</f>
        <v>0</v>
      </c>
      <c r="W10" s="74">
        <f>IF(Assumptions!$H$55=70%,Options!W11*12*Assumptions!$H$67,IF(Assumptions!$H$55=60%,Options!W18*12*Assumptions!$H$67,IF(Assumptions!$H$55=50%,Options!W22*12*Assumptions!$H$67)))</f>
        <v>0</v>
      </c>
      <c r="X10" s="74">
        <f>IF(Assumptions!$H$55=70%,Options!X11*12*Assumptions!$H$67,IF(Assumptions!$H$55=60%,Options!X18*12*Assumptions!$H$67,IF(Assumptions!$H$55=50%,Options!X22*12*Assumptions!$H$67)))</f>
        <v>0</v>
      </c>
      <c r="Y10" s="74">
        <f>IF(Assumptions!$H$55=70%,Options!Y11*12*Assumptions!$H$67,IF(Assumptions!$H$55=60%,Options!Y18*12*Assumptions!$H$67,IF(Assumptions!$H$55=50%,Options!Y22*12*Assumptions!$H$67)))</f>
        <v>0</v>
      </c>
      <c r="Z10" s="74">
        <f>IF(Assumptions!$H$55=70%,Options!Z11*12*Assumptions!$H$67,IF(Assumptions!$H$55=60%,Options!Z18*12*Assumptions!$H$67,IF(Assumptions!$H$55=50%,Options!Z22*12*Assumptions!$H$67)))</f>
        <v>0</v>
      </c>
      <c r="AA10" s="74">
        <f>IF(Assumptions!$H$55=70%,Options!AA11*12*Assumptions!$H$67,IF(Assumptions!$H$55=60%,Options!AA18*12*Assumptions!$H$67,IF(Assumptions!$H$55=50%,Options!AA22*12*Assumptions!$H$67)))</f>
        <v>0</v>
      </c>
      <c r="AB10" s="74">
        <f>IF(Assumptions!$H$55=70%,Options!AB11*12*Assumptions!$H$67,IF(Assumptions!$H$55=60%,Options!AB18*12*Assumptions!$H$67,IF(Assumptions!$H$55=50%,Options!AB22*12*Assumptions!$H$67)))</f>
        <v>0</v>
      </c>
      <c r="AC10" s="74">
        <f>IF(Assumptions!$H$55=70%,Options!AC11*12*Assumptions!$H$67,IF(Assumptions!$H$55=60%,Options!AC18*12*Assumptions!$H$67,IF(Assumptions!$H$55=50%,Options!AC22*12*Assumptions!$H$67)))</f>
        <v>0</v>
      </c>
      <c r="AD10" s="74">
        <f>IF(Assumptions!$H$55=70%,Options!AD11*12*Assumptions!$H$67,IF(Assumptions!$H$55=60%,Options!AD18*12*Assumptions!$H$67,IF(Assumptions!$H$55=50%,Options!AD22*12*Assumptions!$H$67)))</f>
        <v>0</v>
      </c>
      <c r="AE10" s="74">
        <f>IF(Assumptions!$H$55=70%,Options!AE11*12*Assumptions!$H$67,IF(Assumptions!$H$55=60%,Options!AE18*12*Assumptions!$H$67,IF(Assumptions!$H$55=50%,Options!AE22*12*Assumptions!$H$67)))</f>
        <v>0</v>
      </c>
      <c r="AF10" s="74">
        <f>IF(Assumptions!$H$55=70%,Options!AF11*12*Assumptions!$H$67,IF(Assumptions!$H$55=60%,Options!AF18*12*Assumptions!$H$67,IF(Assumptions!$H$55=50%,Options!AF22*12*Assumptions!$H$67)))</f>
        <v>0</v>
      </c>
      <c r="AG10" s="74">
        <f>IF(Assumptions!$H$55=70%,Options!AG11*12*Assumptions!$H$67,IF(Assumptions!$H$55=60%,Options!AG18*12*Assumptions!$H$67,IF(Assumptions!$H$55=50%,Options!AG22*12*Assumptions!$H$67)))</f>
        <v>0</v>
      </c>
    </row>
    <row r="11" spans="1:43">
      <c r="A11" s="3" t="s">
        <v>467</v>
      </c>
      <c r="C11" s="74">
        <f>IF(Assumptions!$B$16="Yes",Options!C28/1000*'Price_Technical Assumption'!D41,0)</f>
        <v>20298.2224006</v>
      </c>
      <c r="D11" s="74">
        <f>IF(Assumptions!$B$16="Yes",Options!D28/1000*'Price_Technical Assumption'!E41,0)</f>
        <v>35625.2936166</v>
      </c>
      <c r="E11" s="74">
        <f>IF(Assumptions!$B$16="Yes",Options!E28/1000*'Price_Technical Assumption'!F41,0)</f>
        <v>38961.009408400001</v>
      </c>
      <c r="F11" s="74">
        <f>IF(Assumptions!$B$16="Yes",Options!F28/1000*'Price_Technical Assumption'!G41,0)</f>
        <v>40900.999306499994</v>
      </c>
      <c r="G11" s="74">
        <f>IF(Assumptions!$B$16="Yes",Options!G28/1000*'Price_Technical Assumption'!H41,0)</f>
        <v>40691.004536200002</v>
      </c>
      <c r="H11" s="74">
        <f>IF(Assumptions!$B$16="Yes",Options!H28/1000*'Price_Technical Assumption'!I41,0)</f>
        <v>40391.463226800006</v>
      </c>
      <c r="I11" s="74">
        <f>IF(Assumptions!$B$16="Yes",Options!I28/1000*'Price_Technical Assumption'!J41,0)</f>
        <v>37869.142922600004</v>
      </c>
      <c r="J11" s="74">
        <f>IF(Assumptions!$B$16="Yes",Options!J28/1000*'Price_Technical Assumption'!K41,0)</f>
        <v>38338.087049599999</v>
      </c>
      <c r="K11" s="74">
        <f>IF(Assumptions!$B$16="Yes",Options!K28/1000*'Price_Technical Assumption'!L41,0)</f>
        <v>37884.584863000004</v>
      </c>
      <c r="L11" s="74">
        <f>IF(Assumptions!$B$16="Yes",Options!L28/1000*'Price_Technical Assumption'!M41,0)</f>
        <v>25750.933593000002</v>
      </c>
      <c r="M11" s="74">
        <f>Options!M28/1000*'Price_Technical Assumption'!N41</f>
        <v>0</v>
      </c>
      <c r="N11" s="74">
        <f>Options!N28/1000*'Price_Technical Assumption'!O41</f>
        <v>0</v>
      </c>
      <c r="O11" s="74">
        <f>Options!O28/1000*'Price_Technical Assumption'!P41</f>
        <v>0</v>
      </c>
      <c r="P11" s="74">
        <f>Options!P28/1000*'Price_Technical Assumption'!Q41</f>
        <v>0</v>
      </c>
      <c r="Q11" s="74">
        <f>Options!Q28/1000*'Price_Technical Assumption'!R41</f>
        <v>0</v>
      </c>
      <c r="R11" s="74">
        <f>Options!R28/1000*'Price_Technical Assumption'!S41</f>
        <v>0</v>
      </c>
      <c r="S11" s="74">
        <f>Options!S28/1000*'Price_Technical Assumption'!T41</f>
        <v>0</v>
      </c>
      <c r="T11" s="74">
        <f>Options!T28/1000*'Price_Technical Assumption'!U41</f>
        <v>0</v>
      </c>
      <c r="U11" s="74">
        <f>Options!U28/1000*'Price_Technical Assumption'!V41</f>
        <v>0</v>
      </c>
      <c r="V11" s="74">
        <f>Options!V28/1000*'Price_Technical Assumption'!W41</f>
        <v>0</v>
      </c>
      <c r="W11" s="74">
        <f>Options!W28/1000*'Price_Technical Assumption'!X41</f>
        <v>0</v>
      </c>
      <c r="X11" s="74">
        <f>Options!X28/1000*'Price_Technical Assumption'!Y41</f>
        <v>0</v>
      </c>
      <c r="Y11" s="74">
        <f>Options!Y28/1000*'Price_Technical Assumption'!Z41</f>
        <v>0</v>
      </c>
      <c r="Z11" s="74">
        <f>Options!Z28/1000*'Price_Technical Assumption'!AA41</f>
        <v>0</v>
      </c>
      <c r="AA11" s="74">
        <f>Options!AA28/1000*'Price_Technical Assumption'!AB41</f>
        <v>0</v>
      </c>
      <c r="AB11" s="74">
        <f>Options!AB28/1000*'Price_Technical Assumption'!AC41</f>
        <v>0</v>
      </c>
      <c r="AC11" s="74">
        <f>Options!AC28/1000*'Price_Technical Assumption'!AD41</f>
        <v>0</v>
      </c>
      <c r="AD11" s="74">
        <f>Options!AD28/1000*'Price_Technical Assumption'!AE41</f>
        <v>0</v>
      </c>
      <c r="AE11" s="74">
        <f>Options!AE28/1000*'Price_Technical Assumption'!AF41</f>
        <v>0</v>
      </c>
      <c r="AF11" s="74">
        <f>Options!AF28/1000*'Price_Technical Assumption'!AG41</f>
        <v>0</v>
      </c>
      <c r="AG11" s="74">
        <f>Options!AG28/1000*'Price_Technical Assumption'!AH41</f>
        <v>0</v>
      </c>
    </row>
    <row r="12" spans="1:43">
      <c r="A12" s="206" t="s">
        <v>458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460</v>
      </c>
      <c r="C16" s="36">
        <f>IF(Assumptions!$B$16="Yes",Options!C29,0)</f>
        <v>15094.311</v>
      </c>
      <c r="D16" s="36">
        <f>IF(Assumptions!$B$16="Yes",Options!D29,0)</f>
        <v>24529.596000000001</v>
      </c>
      <c r="E16" s="36">
        <f>IF(Assumptions!$B$16="Yes",Options!E29,0)</f>
        <v>26860.987000000001</v>
      </c>
      <c r="F16" s="36">
        <f>IF(Assumptions!$B$16="Yes",Options!F29,0)</f>
        <v>28207.439999999999</v>
      </c>
      <c r="G16" s="36">
        <f>IF(Assumptions!$B$16="Yes",Options!G29,0)</f>
        <v>28131.985000000001</v>
      </c>
      <c r="H16" s="36">
        <f>IF(Assumptions!$B$16="Yes",Options!H29,0)</f>
        <v>28053.978999999999</v>
      </c>
      <c r="I16" s="36">
        <f>IF(Assumptions!$B$16="Yes",Options!I29,0)</f>
        <v>26286.584999999999</v>
      </c>
      <c r="J16" s="36">
        <f>IF(Assumptions!$B$16="Yes",Options!J29,0)</f>
        <v>26802.971000000001</v>
      </c>
      <c r="K16" s="36">
        <f>IF(Assumptions!$B$16="Yes",Options!K29,0)</f>
        <v>26892.871999999999</v>
      </c>
      <c r="L16" s="36">
        <f>IF(Assumptions!$B$16="Yes",Options!L29,0)</f>
        <v>19682.797999999999</v>
      </c>
      <c r="M16" s="36">
        <f>IF(Assumptions!$B$16="Yes",Options!M29,0)</f>
        <v>0</v>
      </c>
      <c r="N16" s="36">
        <f>IF(Assumptions!$B$16="Yes",Options!N29,0)</f>
        <v>0</v>
      </c>
      <c r="O16" s="36">
        <f>IF(Assumptions!$B$16="Yes",Options!O29,0)</f>
        <v>0</v>
      </c>
      <c r="P16" s="36">
        <f>IF(Assumptions!$B$16="Yes",Options!P29,0)</f>
        <v>0</v>
      </c>
      <c r="Q16" s="36">
        <f>IF(Assumptions!$B$16="Yes",Options!Q29,0)</f>
        <v>0</v>
      </c>
      <c r="R16" s="36">
        <f>IF(Assumptions!$B$16="Yes",Options!R29,0)</f>
        <v>0</v>
      </c>
      <c r="S16" s="36">
        <f>IF(Assumptions!$B$16="Yes",Options!S29,0)</f>
        <v>0</v>
      </c>
      <c r="T16" s="36">
        <f>IF(Assumptions!$B$16="Yes",Options!T29,0)</f>
        <v>0</v>
      </c>
      <c r="U16" s="36">
        <f>IF(Assumptions!$B$16="Yes",Options!U29,0)</f>
        <v>0</v>
      </c>
      <c r="V16" s="36">
        <f>IF(Assumptions!$B$16="Yes",Options!V29,0)</f>
        <v>0</v>
      </c>
      <c r="W16" s="36">
        <f>IF(Assumptions!$B$16="Yes",Options!W29,0)</f>
        <v>0</v>
      </c>
      <c r="X16" s="36">
        <f>IF(Assumptions!$B$16="Yes",Options!X29,0)</f>
        <v>0</v>
      </c>
      <c r="Y16" s="36">
        <f>IF(Assumptions!$B$16="Yes",Options!Y29,0)</f>
        <v>0</v>
      </c>
      <c r="Z16" s="36">
        <f>IF(Assumptions!$B$16="Yes",Options!Z29,0)</f>
        <v>0</v>
      </c>
      <c r="AA16" s="36">
        <f>IF(Assumptions!$B$16="Yes",Options!AA29,0)</f>
        <v>0</v>
      </c>
      <c r="AB16" s="36">
        <f>IF(Assumptions!$B$16="Yes",Options!AB29,0)</f>
        <v>0</v>
      </c>
      <c r="AC16" s="36">
        <f>IF(Assumptions!$B$16="Yes",Options!AC29,0)</f>
        <v>0</v>
      </c>
      <c r="AD16" s="36">
        <f>IF(Assumptions!$B$16="Yes",Options!AD29,0)</f>
        <v>0</v>
      </c>
      <c r="AE16" s="36">
        <f>IF(Assumptions!$B$16="Yes",Options!AE29,0)</f>
        <v>0</v>
      </c>
      <c r="AF16" s="36">
        <f>IF(Assumptions!$B$16="Yes",Options!AF29,0)</f>
        <v>0</v>
      </c>
      <c r="AG16" s="36">
        <f>IF(Assumptions!$B$16="Yes",Options!AG29,0)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2000-03-20T18:28:42Z</cp:lastPrinted>
  <dcterms:created xsi:type="dcterms:W3CDTF">1999-04-02T01:38:38Z</dcterms:created>
  <dcterms:modified xsi:type="dcterms:W3CDTF">2023-09-10T11:56:13Z</dcterms:modified>
</cp:coreProperties>
</file>