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Y31" i="7"/>
  <c r="I32" i="7"/>
  <c r="J32" i="7"/>
  <c r="L32" i="7"/>
  <c r="M32" i="7"/>
  <c r="T32" i="7"/>
  <c r="Y32" i="7"/>
  <c r="Z32" i="7"/>
  <c r="O33" i="7"/>
  <c r="P33" i="7"/>
  <c r="R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S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T32" i="5"/>
  <c r="U32" i="5"/>
  <c r="Y32" i="5"/>
  <c r="I33" i="5"/>
  <c r="J33" i="5"/>
  <c r="L33" i="5"/>
  <c r="T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<sst xmlns="http://schemas.openxmlformats.org/spreadsheetml/2006/main" count="598" uniqueCount="130">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</sst>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43" fontId="1" fillId="0" borderId="0" xfId="1" applyNumberFormat="1" applyFill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2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387391.81000000006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1025992.32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255241942.2661078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598725.0199999999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731937.05</v>
          </cell>
        </row>
        <row r="245">
          <cell r="BT245">
            <v>752208.46</v>
          </cell>
        </row>
        <row r="261">
          <cell r="BT261">
            <v>176020208.37945724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1895810.57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769315.48999999987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162685038.88556117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- 032100.xls]Wilton</v>
      </c>
    </row>
    <row r="3" spans="1:23" s="2" customFormat="1" ht="15.6" x14ac:dyDescent="0.3">
      <c r="A3" s="1" t="s">
        <v>2</v>
      </c>
      <c r="F3" s="3"/>
      <c r="V3" s="24">
        <f ca="1">NOW()</f>
        <v>36605.397776620368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29327060.582104545</v>
      </c>
      <c r="R11" s="44">
        <f>Wilton!R47</f>
        <v>18417501.187113166</v>
      </c>
      <c r="S11" s="44">
        <f>Wilton!S47</f>
        <v>17028767.453796141</v>
      </c>
      <c r="T11" s="44">
        <f>Wilton!T47</f>
        <v>9564984.1572958715</v>
      </c>
      <c r="U11" s="44">
        <f>Wilton!U47</f>
        <v>14930936.847522888</v>
      </c>
      <c r="V11" s="44">
        <f>Wilton!Y47</f>
        <v>254665516.8261078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7624294.0213967655</v>
      </c>
      <c r="R13" s="44">
        <f>Gleason!S47</f>
        <v>12230374.167696465</v>
      </c>
      <c r="S13" s="44">
        <f>Gleason!T47</f>
        <v>10441049.564965229</v>
      </c>
      <c r="T13" s="44">
        <f>Gleason!U47</f>
        <v>8273557.6873166682</v>
      </c>
      <c r="U13" s="44">
        <f>Gleason!V47</f>
        <v>25452109.708850048</v>
      </c>
      <c r="V13" s="44">
        <f>Gleason!Z47</f>
        <v>175999716.15167946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9706072.5915932748</v>
      </c>
      <c r="R15" s="44">
        <f>Wheatland!R46</f>
        <v>13237832.240939315</v>
      </c>
      <c r="S15" s="44">
        <f>Wheatland!S46</f>
        <v>8600879.6463694032</v>
      </c>
      <c r="T15" s="44">
        <f>Wheatland!T46</f>
        <v>8114138.2521022344</v>
      </c>
      <c r="U15" s="44">
        <f>Wheatland!U46</f>
        <v>16981998.215864912</v>
      </c>
      <c r="V15" s="44">
        <f>Wheatland!Y46</f>
        <v>162474488.0194945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46657427.195094585</v>
      </c>
      <c r="R17" s="44">
        <f t="shared" si="0"/>
        <v>43885707.595748946</v>
      </c>
      <c r="S17" s="44">
        <f t="shared" si="0"/>
        <v>36070696.665130772</v>
      </c>
      <c r="T17" s="44">
        <f t="shared" si="0"/>
        <v>25952680.096714772</v>
      </c>
      <c r="U17" s="44">
        <f t="shared" si="0"/>
        <v>57365044.772237852</v>
      </c>
      <c r="V17" s="44">
        <f t="shared" si="0"/>
        <v>593139720.99728179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431189012.14024937</v>
      </c>
      <c r="R18" s="4">
        <f t="shared" si="1"/>
        <v>475074719.73599833</v>
      </c>
      <c r="S18" s="4">
        <f t="shared" si="1"/>
        <v>511145416.40112913</v>
      </c>
      <c r="T18" s="4">
        <f t="shared" si="1"/>
        <v>537098096.49784386</v>
      </c>
      <c r="U18" s="9">
        <f t="shared" si="1"/>
        <v>594463141.27008176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- 032100.xls]Wilton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36605.397776736114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A11" sqref="A11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129</v>
      </c>
      <c r="Y2" s="25" t="str">
        <f ca="1">CELL("filename")</f>
        <v>O:\Fin_Ops\Engysvc\PowerPlants\2000 Plants\Draw Schedule\[Draw Sched - 032100.xls]Wilton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36605.397776736114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5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48750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T27" s="18">
        <v>168836</v>
      </c>
      <c r="Y27" s="11">
        <f t="shared" si="0"/>
        <v>387392</v>
      </c>
      <c r="Z27" s="19"/>
      <c r="AA27" s="18">
        <f>[1]Wilton!$BR$156</f>
        <v>387391.81000000006</v>
      </c>
      <c r="AB27" s="18">
        <f t="shared" si="1"/>
        <v>0.18999999994412065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v>0</v>
      </c>
      <c r="S29" s="18">
        <f>1500000+1750000</f>
        <v>3250000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19124</v>
      </c>
      <c r="R32" s="18">
        <f>200000/15</f>
        <v>13333.333333333334</v>
      </c>
      <c r="S32" s="18">
        <f>6712-438+13334-19124</f>
        <v>484</v>
      </c>
      <c r="T32" s="18">
        <f>5588+13333</f>
        <v>18921</v>
      </c>
      <c r="U32" s="17">
        <f>6742+33723+13333</f>
        <v>53798</v>
      </c>
      <c r="V32" s="17"/>
      <c r="W32" s="17"/>
      <c r="X32" s="17"/>
      <c r="Y32" s="11">
        <f t="shared" si="0"/>
        <v>177395.59333333332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31732</v>
      </c>
      <c r="S33" s="18">
        <v>19124</v>
      </c>
      <c r="T33" s="17">
        <f>1786+68710</f>
        <v>70496</v>
      </c>
      <c r="U33" s="18">
        <f>36960-8586</f>
        <v>28374</v>
      </c>
      <c r="Y33" s="11">
        <f t="shared" si="0"/>
        <v>681999.98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15544+19571</f>
        <v>35115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28278094.713333331</v>
      </c>
      <c r="R35" s="21">
        <f t="shared" si="5"/>
        <v>17269208.286666665</v>
      </c>
      <c r="S35" s="21">
        <f t="shared" si="5"/>
        <v>15788732.333333334</v>
      </c>
      <c r="T35" s="21">
        <f t="shared" si="5"/>
        <v>8273417.833333333</v>
      </c>
      <c r="U35" s="21">
        <f t="shared" si="5"/>
        <v>13558930.333333332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242394969.88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187504681.0933333</v>
      </c>
      <c r="R36" s="21">
        <f>+Q36+R35</f>
        <v>204773889.37999997</v>
      </c>
      <c r="S36" s="21">
        <f t="shared" si="6"/>
        <v>220562621.71333331</v>
      </c>
      <c r="T36" s="21">
        <f t="shared" si="6"/>
        <v>228836039.54666665</v>
      </c>
      <c r="U36" s="21">
        <f t="shared" si="6"/>
        <v>242394969.88</v>
      </c>
      <c r="V36" s="21">
        <f>+U36+V35</f>
        <v>242394969.88</v>
      </c>
      <c r="W36" s="21">
        <f>+V36+W35</f>
        <v>242394969.88</v>
      </c>
      <c r="X36" s="21">
        <f>+W36+X35</f>
        <v>242394969.88</v>
      </c>
      <c r="Y36" s="13"/>
    </row>
    <row r="37" spans="1:27" x14ac:dyDescent="0.25">
      <c r="A37" s="17" t="s">
        <v>64</v>
      </c>
      <c r="F37" s="8"/>
      <c r="Y37" s="16">
        <f>+Y35/C52/1000</f>
        <v>398.67593730263155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1148292.9004465011</v>
      </c>
      <c r="S40" s="30">
        <f>(S36+R45)*$C50/12</f>
        <v>1240035.1204628085</v>
      </c>
      <c r="T40" s="30">
        <f>(T36+S45)*$C50/12</f>
        <v>1291566.3239625378</v>
      </c>
      <c r="U40" s="30">
        <f>(U36+T45)*$C50/12</f>
        <v>1372006.5141895572</v>
      </c>
      <c r="V40" s="30"/>
      <c r="W40" s="30"/>
      <c r="X40" s="30"/>
      <c r="Y40" s="11">
        <f>SUM(C40:X40)</f>
        <v>12275435.446107801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1148292.9004465011</v>
      </c>
      <c r="S44" s="21">
        <f t="shared" si="7"/>
        <v>1240035.1204628085</v>
      </c>
      <c r="T44" s="21">
        <f t="shared" si="7"/>
        <v>1291566.3239625378</v>
      </c>
      <c r="U44" s="21">
        <f t="shared" si="7"/>
        <v>1372006.5141895572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12270546.946107801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>+R44+Q45</f>
        <v>8366938.9874928966</v>
      </c>
      <c r="S45" s="21">
        <f t="shared" si="9"/>
        <v>9606974.1079557054</v>
      </c>
      <c r="T45" s="21">
        <f t="shared" si="9"/>
        <v>10898540.431918243</v>
      </c>
      <c r="U45" s="21">
        <f t="shared" si="9"/>
        <v>12270546.946107801</v>
      </c>
      <c r="V45" s="21">
        <f>+V44+U45</f>
        <v>12270546.946107801</v>
      </c>
      <c r="W45" s="21">
        <f>+W44+V45</f>
        <v>12270546.946107801</v>
      </c>
      <c r="X45" s="21">
        <f>+X44+W45</f>
        <v>12270546.946107801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29327060.582104545</v>
      </c>
      <c r="R47" s="4">
        <f t="shared" si="10"/>
        <v>18417501.187113166</v>
      </c>
      <c r="S47" s="4">
        <f t="shared" si="10"/>
        <v>17028767.453796141</v>
      </c>
      <c r="T47" s="4">
        <f t="shared" si="10"/>
        <v>9564984.1572958715</v>
      </c>
      <c r="U47" s="4">
        <f t="shared" si="10"/>
        <v>14930936.847522888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254665516.8261078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194723327.18037972</v>
      </c>
      <c r="R48" s="4">
        <f>Q48+R47</f>
        <v>213140828.36749288</v>
      </c>
      <c r="S48" s="4">
        <f t="shared" si="11"/>
        <v>230169595.82128903</v>
      </c>
      <c r="T48" s="4">
        <f t="shared" si="11"/>
        <v>239734579.97858492</v>
      </c>
      <c r="U48" s="4">
        <f t="shared" si="11"/>
        <v>254665516.8261078</v>
      </c>
      <c r="V48" s="4">
        <f>U48+V47</f>
        <v>254665516.8261078</v>
      </c>
      <c r="W48" s="4">
        <f>V48+W47</f>
        <v>254665516.8261078</v>
      </c>
      <c r="X48" s="4">
        <f>W48+X47</f>
        <v>254665516.8261078</v>
      </c>
      <c r="Y48" s="11"/>
    </row>
    <row r="49" spans="1:30" s="4" customFormat="1" x14ac:dyDescent="0.25">
      <c r="A49" s="17" t="s">
        <v>64</v>
      </c>
      <c r="Y49" s="16">
        <f>+Y47/C52/1000</f>
        <v>418.85775793767732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28278094.713333331</v>
      </c>
      <c r="R55" s="4">
        <f t="shared" si="12"/>
        <v>17269208.286666665</v>
      </c>
      <c r="S55" s="4">
        <f t="shared" si="12"/>
        <v>15788732.333333332</v>
      </c>
      <c r="T55" s="4">
        <f t="shared" si="12"/>
        <v>8273417.833333334</v>
      </c>
      <c r="U55" s="4">
        <f t="shared" si="12"/>
        <v>13558930.333333332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242390081.38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1025992.3999999999</v>
      </c>
      <c r="AB61" s="18">
        <f>[1]Wilton!$BR$197</f>
        <v>1025992.32</v>
      </c>
      <c r="AC61" s="18">
        <f>AB61-AA61</f>
        <v>-7.9999999958090484E-2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29327060.582104545</v>
      </c>
      <c r="R77" s="33">
        <f t="shared" si="17"/>
        <v>18417501.187113166</v>
      </c>
      <c r="S77" s="33">
        <f t="shared" si="17"/>
        <v>17028767.453796141</v>
      </c>
      <c r="T77" s="33">
        <f t="shared" si="17"/>
        <v>9564984.1572958715</v>
      </c>
      <c r="U77" s="33">
        <f>+U47+U67+U74</f>
        <v>14930936.847522888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255241942.2361078</v>
      </c>
    </row>
    <row r="78" spans="1:26" x14ac:dyDescent="0.25">
      <c r="U78"/>
      <c r="V78"/>
      <c r="W78"/>
      <c r="X78"/>
      <c r="Y78" s="48">
        <f>Y77-[1]Wilton!$BR$236</f>
        <v>-3.0000001192092896E-2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5" width="12.109375" style="18" hidden="1" customWidth="1"/>
    <col min="26" max="26" width="13.5546875" style="4" customWidth="1"/>
    <col min="27" max="27" width="28.33203125" style="18" bestFit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- 032100.xls]Wilton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36605.397776736114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5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15595</v>
      </c>
      <c r="T26" s="18">
        <v>0</v>
      </c>
      <c r="Z26" s="11">
        <f t="shared" si="0"/>
        <v>598725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11111.111111111111</v>
      </c>
      <c r="T32" s="18">
        <v>11111.111111111111</v>
      </c>
      <c r="U32" s="18">
        <v>31111</v>
      </c>
      <c r="V32" s="17">
        <f>32312+23870-28687.68</f>
        <v>27494.32</v>
      </c>
      <c r="W32" s="17">
        <f>20595-66</f>
        <v>20529</v>
      </c>
      <c r="X32" s="17"/>
      <c r="Y32" s="17"/>
      <c r="Z32" s="11">
        <f t="shared" si="0"/>
        <v>186820.27222222224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140764-13593+112051</f>
        <v>239222</v>
      </c>
      <c r="Z33" s="11">
        <f t="shared" si="0"/>
        <v>726033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f>96092+7127</f>
        <v>103219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11506655.654444449</v>
      </c>
      <c r="T35" s="21">
        <f t="shared" si="5"/>
        <v>9661080.0594444405</v>
      </c>
      <c r="U35" s="21">
        <f t="shared" si="5"/>
        <v>7449014.5183333354</v>
      </c>
      <c r="V35" s="21">
        <f>SUM(V10:V34)</f>
        <v>24496131.883333333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164964908.11222219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125858972.6511111</v>
      </c>
      <c r="T36" s="21">
        <f t="shared" si="7"/>
        <v>135520052.71055552</v>
      </c>
      <c r="U36" s="21">
        <f t="shared" si="7"/>
        <v>142969067.22888887</v>
      </c>
      <c r="V36" s="21">
        <f t="shared" si="7"/>
        <v>167465199.11222219</v>
      </c>
      <c r="W36" s="21">
        <f>+V36+W35</f>
        <v>164964908.11222219</v>
      </c>
      <c r="X36" s="21">
        <f>+W36+X35</f>
        <v>164964908.11222219</v>
      </c>
      <c r="Y36" s="21">
        <f>+X36+Y35</f>
        <v>164964908.11222219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323.46060414161212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723718.51325201709</v>
      </c>
      <c r="T40" s="30">
        <f>(T36+S45)*$C52/12</f>
        <v>779969.50552078942</v>
      </c>
      <c r="U40" s="30">
        <f>(U36+T45)*$C52/12</f>
        <v>824543.1689833327</v>
      </c>
      <c r="V40" s="30">
        <f>(V36+U45)*$C52/12-5719</f>
        <v>955977.8255167146</v>
      </c>
      <c r="W40" s="30"/>
      <c r="X40" s="30"/>
      <c r="Y40" s="30"/>
      <c r="Z40" s="11">
        <f t="shared" si="8"/>
        <v>11040885.039457221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723718.51325201709</v>
      </c>
      <c r="T44" s="21">
        <f t="shared" si="10"/>
        <v>779969.50552078942</v>
      </c>
      <c r="U44" s="21">
        <f t="shared" si="10"/>
        <v>824543.1689833327</v>
      </c>
      <c r="V44" s="21">
        <f t="shared" si="10"/>
        <v>955977.8255167146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11034808.039457221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8474317.539436385</v>
      </c>
      <c r="T45" s="54">
        <f t="shared" si="12"/>
        <v>9254287.044957174</v>
      </c>
      <c r="U45" s="54">
        <f t="shared" si="12"/>
        <v>10078830.213940507</v>
      </c>
      <c r="V45" s="54">
        <f t="shared" si="12"/>
        <v>11034808.039457221</v>
      </c>
      <c r="W45" s="54">
        <f>V45+W44</f>
        <v>11034808.039457221</v>
      </c>
      <c r="X45" s="54">
        <f>W45+X44</f>
        <v>11034808.039457221</v>
      </c>
      <c r="Y45" s="54">
        <f>X45+Y44</f>
        <v>11034808.039457221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12230374.167696465</v>
      </c>
      <c r="T47" s="4">
        <f t="shared" si="14"/>
        <v>10441049.564965229</v>
      </c>
      <c r="U47" s="4">
        <f t="shared" si="14"/>
        <v>8273557.6873166682</v>
      </c>
      <c r="V47" s="4">
        <f t="shared" si="14"/>
        <v>25452109.708850048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175999716.15167946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122102916.02285105</v>
      </c>
      <c r="S48" s="57">
        <f t="shared" si="16"/>
        <v>134333290.19054753</v>
      </c>
      <c r="T48" s="57">
        <f t="shared" si="16"/>
        <v>144774339.75551274</v>
      </c>
      <c r="U48" s="57">
        <f t="shared" si="16"/>
        <v>153047897.4428294</v>
      </c>
      <c r="V48" s="57">
        <f t="shared" si="16"/>
        <v>178500007.15167946</v>
      </c>
      <c r="W48" s="57">
        <f>W47+V48</f>
        <v>175999716.15167946</v>
      </c>
      <c r="X48" s="57">
        <f>X47+W48</f>
        <v>175999716.15167946</v>
      </c>
      <c r="Y48" s="57">
        <f>Y47+X48</f>
        <v>175999716.15167946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345.09748265035188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11506655.654444449</v>
      </c>
      <c r="T57" s="4">
        <f t="shared" si="18"/>
        <v>9661080.0594444405</v>
      </c>
      <c r="U57" s="4">
        <f t="shared" si="18"/>
        <v>7449014.5183333354</v>
      </c>
      <c r="V57" s="4">
        <f t="shared" si="18"/>
        <v>24496131.883333333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76111122.062222227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598725</v>
      </c>
      <c r="AD62" s="18">
        <f>[1]Gleason!$BT$195</f>
        <v>598725.0199999999</v>
      </c>
      <c r="AE62" s="18">
        <f>AC62-AD62</f>
        <v>-1.999999990221113E-2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731937</v>
      </c>
      <c r="AD65" s="18">
        <f>[1]Gleason!$BT$239</f>
        <v>731937.05</v>
      </c>
      <c r="AE65" s="18">
        <f>AC65-AD65</f>
        <v>-5.0000000046566129E-2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12230374.167696465</v>
      </c>
      <c r="T73" s="9">
        <f t="shared" si="22"/>
        <v>10441049.564965229</v>
      </c>
      <c r="U73" s="9">
        <f t="shared" si="22"/>
        <v>8273557.6873166682</v>
      </c>
      <c r="V73" s="9">
        <f t="shared" si="22"/>
        <v>25452109.708850048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176020207.96167946</v>
      </c>
    </row>
    <row r="74" spans="1:31" x14ac:dyDescent="0.25">
      <c r="Z74" s="4">
        <f>Z73-[1]Gleason!$BT$261</f>
        <v>-0.41777777671813965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pane="topRight"/>
      <selection pane="bottomLeft"/>
      <selection pane="bottomRight" activeCell="C8" sqref="C8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3.109375" style="18" customWidth="1"/>
    <col min="22" max="24" width="13.109375" style="18" hidden="1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- 032100.xls]Wilton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36605.397776736114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(0.6503-0.4673)*AA12+2000000</f>
        <v>4515948.233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(0.9476-0.8703)*AA12+2727672-2000000</f>
        <v>1790419.5323000005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13748350.577700002</v>
      </c>
      <c r="Z12" s="15" t="s">
        <v>50</v>
      </c>
      <c r="AA12" s="18">
        <f>[1]Wheatland!$BR$56</f>
        <v>13748351</v>
      </c>
      <c r="AB12" s="18">
        <f t="shared" si="1"/>
        <v>-0.42229999788105488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60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60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v>0</v>
      </c>
      <c r="R15" s="60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3220</v>
      </c>
      <c r="U24" s="18">
        <v>0</v>
      </c>
      <c r="Y24" s="11">
        <f t="shared" si="0"/>
        <v>1895810.26</v>
      </c>
      <c r="Z24" s="15" t="s">
        <v>57</v>
      </c>
      <c r="AA24" s="18">
        <f>[1]Wheatland!$BR$166</f>
        <v>1895810.57</v>
      </c>
      <c r="AB24" s="18">
        <f t="shared" si="1"/>
        <v>-0.31000000005587935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10392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v>27193</v>
      </c>
      <c r="V31" s="17">
        <v>9462</v>
      </c>
      <c r="W31" s="17">
        <v>180</v>
      </c>
      <c r="X31" s="17"/>
      <c r="Y31" s="11">
        <f t="shared" si="0"/>
        <v>185198.29333333331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56516</v>
      </c>
      <c r="S32" s="18">
        <v>22986</v>
      </c>
      <c r="T32" s="18">
        <f>80349-6410</f>
        <v>73939</v>
      </c>
      <c r="U32" s="18">
        <v>2688</v>
      </c>
      <c r="Y32" s="11">
        <f t="shared" si="0"/>
        <v>619600.68999999994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f>10000+48543</f>
        <v>58543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12550385.985111112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16113009.809400003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151559069.19673333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107691937.02</v>
      </c>
      <c r="R35" s="21">
        <f t="shared" si="4"/>
        <v>120242323.00511111</v>
      </c>
      <c r="S35" s="21">
        <f t="shared" si="4"/>
        <v>128109419.29022223</v>
      </c>
      <c r="T35" s="21">
        <f t="shared" si="4"/>
        <v>135446059.38733333</v>
      </c>
      <c r="U35" s="21">
        <f t="shared" si="4"/>
        <v>151559069.19673333</v>
      </c>
      <c r="V35" s="21">
        <f>+U35+V34</f>
        <v>154537154.92393333</v>
      </c>
      <c r="W35" s="21">
        <f>+V35+W34</f>
        <v>156665207.92393333</v>
      </c>
      <c r="X35" s="21">
        <f>+W35+X34</f>
        <v>152735939.92393333</v>
      </c>
      <c r="Y35" s="11"/>
    </row>
    <row r="36" spans="1:27" x14ac:dyDescent="0.25">
      <c r="A36" s="17" t="s">
        <v>64</v>
      </c>
      <c r="F36" s="8"/>
      <c r="Y36" s="16">
        <f>+Y34/C51/1000</f>
        <v>322.4661046739007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687446.25582820282</v>
      </c>
      <c r="S39" s="30">
        <f t="shared" si="6"/>
        <v>733783.36125829082</v>
      </c>
      <c r="T39" s="30">
        <f t="shared" si="6"/>
        <v>777498.15499112511</v>
      </c>
      <c r="U39" s="30">
        <f t="shared" si="6"/>
        <v>868988.40646491013</v>
      </c>
      <c r="V39" s="30">
        <v>0</v>
      </c>
      <c r="W39" s="30">
        <v>0</v>
      </c>
      <c r="X39" s="30">
        <v>0</v>
      </c>
      <c r="Y39" s="11">
        <f t="shared" si="5"/>
        <v>9744625.5955611654</v>
      </c>
      <c r="Z39" s="19" t="str">
        <f>Z52</f>
        <v>Rodney Malcolm</v>
      </c>
      <c r="AA39" s="18">
        <f>Y39</f>
        <v>9744625.5955611654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687446.25582820282</v>
      </c>
      <c r="S43" s="21">
        <f t="shared" si="7"/>
        <v>733783.36125829082</v>
      </c>
      <c r="T43" s="21">
        <f t="shared" si="7"/>
        <v>777498.15499112511</v>
      </c>
      <c r="U43" s="21">
        <f t="shared" si="7"/>
        <v>868988.40646491013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9738548.0955611654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7358278.1728468398</v>
      </c>
      <c r="S44" s="21">
        <f t="shared" si="8"/>
        <v>8092061.5341051305</v>
      </c>
      <c r="T44" s="21">
        <f t="shared" si="8"/>
        <v>8869559.6890962552</v>
      </c>
      <c r="U44" s="21">
        <f t="shared" si="8"/>
        <v>9738548.0955611654</v>
      </c>
      <c r="V44" s="21">
        <f>+V43+U44</f>
        <v>9738548.0955611654</v>
      </c>
      <c r="W44" s="21">
        <f>+W43+V44</f>
        <v>9738548.0955611654</v>
      </c>
      <c r="X44" s="21">
        <f>+X43+W44</f>
        <v>9738548.0955611654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13237832.240939315</v>
      </c>
      <c r="S46" s="4">
        <f t="shared" si="9"/>
        <v>8600879.6463694032</v>
      </c>
      <c r="T46" s="4">
        <f t="shared" si="9"/>
        <v>8114138.2521022344</v>
      </c>
      <c r="U46" s="4">
        <f t="shared" si="9"/>
        <v>16981998.215864912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162474488.0194945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114362768.93701865</v>
      </c>
      <c r="R47" s="4">
        <f t="shared" si="10"/>
        <v>127600601.17795797</v>
      </c>
      <c r="S47" s="4">
        <f t="shared" si="10"/>
        <v>136201480.82432738</v>
      </c>
      <c r="T47" s="4">
        <f t="shared" si="10"/>
        <v>144315619.07642961</v>
      </c>
      <c r="U47" s="4">
        <f t="shared" si="10"/>
        <v>161297617.2922945</v>
      </c>
      <c r="V47" s="4">
        <f>U47+V46</f>
        <v>164275703.0194945</v>
      </c>
      <c r="W47" s="4">
        <f>V47+W46</f>
        <v>166403756.0194945</v>
      </c>
      <c r="X47" s="4">
        <f>W47+X46</f>
        <v>162474488.0194945</v>
      </c>
      <c r="Y47" s="11"/>
    </row>
    <row r="48" spans="1:27" s="4" customFormat="1" x14ac:dyDescent="0.25">
      <c r="Y48" s="16">
        <f>+Y46/C51/1000</f>
        <v>345.69040004147769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12550385.985111112</v>
      </c>
      <c r="S54" s="4">
        <f t="shared" si="11"/>
        <v>7867096.2851111125</v>
      </c>
      <c r="T54" s="4">
        <f t="shared" si="11"/>
        <v>7336640.0971111096</v>
      </c>
      <c r="U54" s="4">
        <f t="shared" si="11"/>
        <v>16113009.809400002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152729862.42393333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769315.8899999999</v>
      </c>
      <c r="AB60" s="18">
        <f>[1]Wheatland!$BR$196</f>
        <v>769315.48999999987</v>
      </c>
      <c r="AC60" s="18">
        <f>AB60-AA60</f>
        <v>-0.40000000002328306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1895810.26</v>
      </c>
      <c r="AB61" s="18">
        <f>[1]Wheatland!$BR$166</f>
        <v>1895810.57</v>
      </c>
      <c r="AC61" s="18">
        <f>AB61-AA61</f>
        <v>0.31000000005587935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199999.67333333331</v>
      </c>
      <c r="AB62" s="18">
        <f>[1]Wheatland!$BR$185</f>
        <v>200000</v>
      </c>
      <c r="AC62" s="18">
        <f>AB62-AA62</f>
        <v>0.32666666668956168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13237832.240939315</v>
      </c>
      <c r="S78" s="33">
        <f t="shared" si="15"/>
        <v>8600879.6463694032</v>
      </c>
      <c r="T78" s="33">
        <f t="shared" si="15"/>
        <v>8114138.2521022344</v>
      </c>
      <c r="U78" s="33">
        <f t="shared" si="15"/>
        <v>16981998.215864912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162685040.59949452</v>
      </c>
      <c r="Z78" s="17"/>
    </row>
    <row r="79" spans="1:26" x14ac:dyDescent="0.25">
      <c r="U79"/>
      <c r="V79"/>
      <c r="W79"/>
      <c r="X79"/>
      <c r="Y79" s="47">
        <f>Y78-[1]Wheatland!$BR$236</f>
        <v>1.7139333486557007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2000-03-20T15:32:57Z</cp:lastPrinted>
  <dcterms:created xsi:type="dcterms:W3CDTF">1999-02-09T14:03:00Z</dcterms:created>
  <dcterms:modified xsi:type="dcterms:W3CDTF">2023-09-10T11:56:36Z</dcterms:modified>
</cp:coreProperties>
</file>