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352" activeTab="1"/>
  </bookViews>
  <sheets>
    <sheet name="Bruce's known deals" sheetId="1" r:id="rId1"/>
    <sheet name="comparison" sheetId="3" r:id="rId2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24" i="1"/>
  <c r="G25" i="1"/>
  <c r="G26" i="1"/>
  <c r="G27" i="1"/>
  <c r="G28" i="1"/>
  <c r="H37" i="1"/>
  <c r="M8" i="3"/>
  <c r="M9" i="3"/>
  <c r="M10" i="3"/>
  <c r="M11" i="3"/>
  <c r="M12" i="3"/>
  <c r="M13" i="3"/>
  <c r="M14" i="3"/>
  <c r="D15" i="3"/>
  <c r="F15" i="3"/>
  <c r="G15" i="3"/>
  <c r="I15" i="3"/>
  <c r="J15" i="3"/>
  <c r="K15" i="3"/>
  <c r="N15" i="3"/>
  <c r="M17" i="3"/>
  <c r="K18" i="3"/>
  <c r="M18" i="3"/>
  <c r="K19" i="3"/>
  <c r="M19" i="3"/>
  <c r="D20" i="3"/>
  <c r="F20" i="3"/>
  <c r="G20" i="3"/>
  <c r="I20" i="3"/>
  <c r="J20" i="3"/>
  <c r="K20" i="3"/>
  <c r="M20" i="3"/>
  <c r="D21" i="3"/>
  <c r="F21" i="3"/>
  <c r="G21" i="3"/>
  <c r="I21" i="3"/>
  <c r="J21" i="3"/>
  <c r="K21" i="3"/>
  <c r="N21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D38" i="3"/>
  <c r="F38" i="3"/>
  <c r="G38" i="3"/>
  <c r="I38" i="3"/>
  <c r="J38" i="3"/>
  <c r="K38" i="3"/>
  <c r="N38" i="3"/>
  <c r="D40" i="3"/>
  <c r="F40" i="3"/>
  <c r="G40" i="3"/>
  <c r="I40" i="3"/>
  <c r="J40" i="3"/>
  <c r="K40" i="3"/>
  <c r="M40" i="3"/>
  <c r="N40" i="3"/>
  <c r="I42" i="3"/>
  <c r="J42" i="3"/>
  <c r="K42" i="3"/>
  <c r="M42" i="3"/>
  <c r="D44" i="3"/>
  <c r="F44" i="3"/>
  <c r="G44" i="3"/>
  <c r="I44" i="3"/>
  <c r="J44" i="3"/>
  <c r="K44" i="3"/>
  <c r="M44" i="3"/>
  <c r="N44" i="3"/>
  <c r="D46" i="3"/>
  <c r="F46" i="3"/>
  <c r="G46" i="3"/>
  <c r="I46" i="3"/>
  <c r="J46" i="3"/>
  <c r="K46" i="3"/>
  <c r="M46" i="3"/>
  <c r="N46" i="3"/>
  <c r="D47" i="3"/>
  <c r="F47" i="3"/>
  <c r="G47" i="3"/>
  <c r="I47" i="3"/>
  <c r="J47" i="3"/>
  <c r="K47" i="3"/>
  <c r="M47" i="3"/>
  <c r="D48" i="3"/>
  <c r="F48" i="3"/>
  <c r="G48" i="3"/>
  <c r="I48" i="3"/>
  <c r="J48" i="3"/>
  <c r="K48" i="3"/>
  <c r="M48" i="3"/>
  <c r="D50" i="3"/>
  <c r="F50" i="3"/>
  <c r="G50" i="3"/>
  <c r="I50" i="3"/>
  <c r="J50" i="3"/>
  <c r="K50" i="3"/>
  <c r="M50" i="3"/>
  <c r="N50" i="3"/>
  <c r="F51" i="3"/>
  <c r="G51" i="3"/>
  <c r="I51" i="3"/>
  <c r="J51" i="3"/>
  <c r="K51" i="3"/>
  <c r="M51" i="3"/>
  <c r="N51" i="3"/>
  <c r="N56" i="3"/>
  <c r="N61" i="3"/>
</calcChain>
</file>

<file path=xl/sharedStrings.xml><?xml version="1.0" encoding="utf-8"?>
<sst xmlns="http://schemas.openxmlformats.org/spreadsheetml/2006/main" count="250" uniqueCount="137">
  <si>
    <t>SCR</t>
  </si>
  <si>
    <t>Santee Cooper</t>
  </si>
  <si>
    <t>5 unit deal</t>
  </si>
  <si>
    <t>Indirect Costs</t>
  </si>
  <si>
    <t>Engineering</t>
  </si>
  <si>
    <t>equip/small tools</t>
  </si>
  <si>
    <t>indirect labor</t>
  </si>
  <si>
    <t>GC Other</t>
  </si>
  <si>
    <t>proratables</t>
  </si>
  <si>
    <t>startup</t>
  </si>
  <si>
    <t>Procurement</t>
  </si>
  <si>
    <t>stepup transformers</t>
  </si>
  <si>
    <t>CTG's</t>
  </si>
  <si>
    <t>other</t>
  </si>
  <si>
    <t>Construction</t>
  </si>
  <si>
    <t>site</t>
  </si>
  <si>
    <t>u/g electrical</t>
  </si>
  <si>
    <t>u/g piping</t>
  </si>
  <si>
    <t>concrete</t>
  </si>
  <si>
    <t>grout</t>
  </si>
  <si>
    <t>steel</t>
  </si>
  <si>
    <t>architectural</t>
  </si>
  <si>
    <t>buildings</t>
  </si>
  <si>
    <t>a/g piping</t>
  </si>
  <si>
    <t>instrumentatiion</t>
  </si>
  <si>
    <t>insulation</t>
  </si>
  <si>
    <t>painting</t>
  </si>
  <si>
    <t>mech equipment</t>
  </si>
  <si>
    <t>Subtotal Cost</t>
  </si>
  <si>
    <t>fixed G&amp;A</t>
  </si>
  <si>
    <t>Total Cost</t>
  </si>
  <si>
    <t>contingency</t>
  </si>
  <si>
    <t>TOTAL PROJECT EPC</t>
  </si>
  <si>
    <t>margin</t>
  </si>
  <si>
    <t>Springfield</t>
  </si>
  <si>
    <t>3 unit deal</t>
  </si>
  <si>
    <t>a/g electrical</t>
  </si>
  <si>
    <t>Electricities</t>
  </si>
  <si>
    <t>2 unit deal</t>
  </si>
  <si>
    <t xml:space="preserve"> </t>
  </si>
  <si>
    <t>6 unit deal</t>
  </si>
  <si>
    <t>ElectriCities</t>
  </si>
  <si>
    <t>Rocky Mount, NC</t>
  </si>
  <si>
    <t>build 3 yr use</t>
  </si>
  <si>
    <t>Project name</t>
  </si>
  <si>
    <t>Location</t>
  </si>
  <si>
    <t>number of LM's</t>
  </si>
  <si>
    <t>ENA deal</t>
  </si>
  <si>
    <t>dual fuel</t>
  </si>
  <si>
    <t>gas comp</t>
  </si>
  <si>
    <t>City of Austin</t>
  </si>
  <si>
    <t>Austin, TX</t>
  </si>
  <si>
    <t>build 3 yr part use</t>
  </si>
  <si>
    <t>no</t>
  </si>
  <si>
    <t>City of Springfield</t>
  </si>
  <si>
    <t>Spring Field, MO</t>
  </si>
  <si>
    <t>???</t>
  </si>
  <si>
    <t>Anderson, SC</t>
  </si>
  <si>
    <t>Olgethorp Hartwell</t>
  </si>
  <si>
    <t>Hartwell, GA</t>
  </si>
  <si>
    <t>UAE</t>
  </si>
  <si>
    <t>Lowell, MA</t>
  </si>
  <si>
    <t>Rochester</t>
  </si>
  <si>
    <t>East Kentucky Power</t>
  </si>
  <si>
    <t>Baton Rouge, LA</t>
  </si>
  <si>
    <t>Baton Rouge</t>
  </si>
  <si>
    <t>Sacramento</t>
  </si>
  <si>
    <t>Sacramento, CA</t>
  </si>
  <si>
    <t>NEPCO EPC only</t>
  </si>
  <si>
    <t>SCR/CO</t>
  </si>
  <si>
    <t xml:space="preserve">SCR </t>
  </si>
  <si>
    <t>maybe</t>
  </si>
  <si>
    <t>partial ???</t>
  </si>
  <si>
    <t>TOTAL PROJECT $M/UNIT</t>
  </si>
  <si>
    <t>BR</t>
  </si>
  <si>
    <t>Power Resources Group</t>
  </si>
  <si>
    <t>Southern AR</t>
  </si>
  <si>
    <t>MD/JW</t>
  </si>
  <si>
    <t>near Lexington, KY</t>
  </si>
  <si>
    <t>ENA</t>
  </si>
  <si>
    <t>INDUSTRIAL</t>
  </si>
  <si>
    <t>NEPCO</t>
  </si>
  <si>
    <t>Rosk-Tenn</t>
  </si>
  <si>
    <t>Lynchburg, VA</t>
  </si>
  <si>
    <t>Bob A</t>
  </si>
  <si>
    <t>BOO</t>
  </si>
  <si>
    <t>yes</t>
  </si>
  <si>
    <t>ReBox</t>
  </si>
  <si>
    <t>De Pere, WI</t>
  </si>
  <si>
    <t xml:space="preserve">Inland </t>
  </si>
  <si>
    <t>Orange, TX</t>
  </si>
  <si>
    <t>Garden State Newsprint</t>
  </si>
  <si>
    <t>NJ ???</t>
  </si>
  <si>
    <t>Origination</t>
  </si>
  <si>
    <t>Ozzie/Heather</t>
  </si>
  <si>
    <t>CTG Lead</t>
  </si>
  <si>
    <t>CTG team</t>
  </si>
  <si>
    <t>Ducote/McDonald/Bernstien</t>
  </si>
  <si>
    <t>B Lemmons</t>
  </si>
  <si>
    <t>D Fairley</t>
  </si>
  <si>
    <t>G McCormick</t>
  </si>
  <si>
    <t>W Jennings/E McCarthy</t>
  </si>
  <si>
    <t>TECO - Delmarva</t>
  </si>
  <si>
    <t>Delmarva, DE</t>
  </si>
  <si>
    <t>Rochester, WS</t>
  </si>
  <si>
    <t>Oscar Dalton</t>
  </si>
  <si>
    <t>Rus Porter</t>
  </si>
  <si>
    <t>M Baker/B Rogers</t>
  </si>
  <si>
    <t>Tom Swank</t>
  </si>
  <si>
    <t>Developer</t>
  </si>
  <si>
    <t>Ben Jacoby</t>
  </si>
  <si>
    <t>B Rogers</t>
  </si>
  <si>
    <t>2/2/10</t>
  </si>
  <si>
    <t>Peoples Energy</t>
  </si>
  <si>
    <t>IL</t>
  </si>
  <si>
    <t>F Mitro</t>
  </si>
  <si>
    <t>OPC-2</t>
  </si>
  <si>
    <t>GA</t>
  </si>
  <si>
    <t>Clay Spears</t>
  </si>
  <si>
    <t>Sandra McDonald</t>
  </si>
  <si>
    <t>Jason Wiesepape</t>
  </si>
  <si>
    <t>Madison Gas</t>
  </si>
  <si>
    <t>Madison, WI</t>
  </si>
  <si>
    <t>Matt Gimble</t>
  </si>
  <si>
    <t>Mike Danielson</t>
  </si>
  <si>
    <t>Michigan Spouth Central</t>
  </si>
  <si>
    <t>MI</t>
  </si>
  <si>
    <t>Lakeland</t>
  </si>
  <si>
    <t>FL</t>
  </si>
  <si>
    <t>JEA</t>
  </si>
  <si>
    <t>J Massey/E McCArthy</t>
  </si>
  <si>
    <t xml:space="preserve">City of Austin </t>
  </si>
  <si>
    <t>4 units</t>
  </si>
  <si>
    <t>Special adds</t>
  </si>
  <si>
    <t>Margin</t>
  </si>
  <si>
    <t>Gas compression</t>
  </si>
  <si>
    <t>REVISED TOTAL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</si>
</sst>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dd\-mmm\-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2" applyFont="1"/>
    <xf numFmtId="165" fontId="0" fillId="0" borderId="0" xfId="2" applyNumberFormat="1" applyFont="1"/>
    <xf numFmtId="167" fontId="0" fillId="0" borderId="0" xfId="1" applyNumberFormat="1" applyFont="1"/>
    <xf numFmtId="0" fontId="2" fillId="0" borderId="0" xfId="0" applyFont="1"/>
    <xf numFmtId="165" fontId="3" fillId="0" borderId="0" xfId="2" applyNumberFormat="1" applyFont="1"/>
    <xf numFmtId="9" fontId="0" fillId="0" borderId="0" xfId="3" applyFont="1"/>
    <xf numFmtId="168" fontId="0" fillId="0" borderId="0" xfId="0" applyNumberFormat="1"/>
    <xf numFmtId="165" fontId="0" fillId="2" borderId="0" xfId="2" applyNumberFormat="1" applyFont="1" applyFill="1"/>
    <xf numFmtId="165" fontId="0" fillId="0" borderId="0" xfId="2" applyNumberFormat="1" applyFont="1" applyFill="1"/>
    <xf numFmtId="165" fontId="3" fillId="2" borderId="0" xfId="2" applyNumberFormat="1" applyFont="1" applyFill="1"/>
    <xf numFmtId="167" fontId="3" fillId="0" borderId="0" xfId="1" applyNumberFormat="1" applyFont="1"/>
    <xf numFmtId="0" fontId="0" fillId="0" borderId="1" xfId="0" applyBorder="1"/>
    <xf numFmtId="0" fontId="0" fillId="0" borderId="2" xfId="0" applyBorder="1"/>
    <xf numFmtId="15" fontId="0" fillId="0" borderId="2" xfId="0" applyNumberFormat="1" applyBorder="1"/>
    <xf numFmtId="165" fontId="0" fillId="2" borderId="2" xfId="2" applyNumberFormat="1" applyFont="1" applyFill="1" applyBorder="1"/>
    <xf numFmtId="165" fontId="0" fillId="0" borderId="2" xfId="2" applyNumberFormat="1" applyFont="1" applyBorder="1"/>
    <xf numFmtId="165" fontId="3" fillId="0" borderId="2" xfId="2" applyNumberFormat="1" applyFont="1" applyBorder="1"/>
    <xf numFmtId="44" fontId="0" fillId="0" borderId="3" xfId="2" applyFont="1" applyBorder="1"/>
    <xf numFmtId="168" fontId="0" fillId="0" borderId="2" xfId="0" applyNumberFormat="1" applyBorder="1"/>
    <xf numFmtId="165" fontId="3" fillId="2" borderId="2" xfId="2" applyNumberFormat="1" applyFont="1" applyFill="1" applyBorder="1"/>
    <xf numFmtId="0" fontId="4" fillId="0" borderId="0" xfId="0" applyFont="1"/>
    <xf numFmtId="167" fontId="0" fillId="0" borderId="0" xfId="1" applyNumberFormat="1" applyFont="1" applyAlignment="1">
      <alignment horizontal="right"/>
    </xf>
    <xf numFmtId="0" fontId="0" fillId="3" borderId="0" xfId="0" applyFill="1"/>
    <xf numFmtId="0" fontId="0" fillId="0" borderId="0" xfId="0" applyFill="1"/>
    <xf numFmtId="14" fontId="0" fillId="3" borderId="0" xfId="0" quotePrefix="1" applyNumberFormat="1" applyFill="1"/>
    <xf numFmtId="167" fontId="0" fillId="3" borderId="0" xfId="1" applyNumberFormat="1" applyFont="1" applyFill="1"/>
    <xf numFmtId="6" fontId="0" fillId="0" borderId="0" xfId="0" applyNumberFormat="1"/>
    <xf numFmtId="165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zoomScale="75" workbookViewId="0">
      <selection activeCell="D11" sqref="D11"/>
    </sheetView>
  </sheetViews>
  <sheetFormatPr defaultRowHeight="13.2" x14ac:dyDescent="0.25"/>
  <cols>
    <col min="1" max="1" width="22.5546875" customWidth="1"/>
    <col min="2" max="2" width="19.88671875" customWidth="1"/>
    <col min="3" max="3" width="25.5546875" customWidth="1"/>
    <col min="4" max="4" width="13" customWidth="1"/>
    <col min="5" max="7" width="23.88671875" customWidth="1"/>
    <col min="8" max="8" width="17.109375" customWidth="1"/>
    <col min="9" max="9" width="17.44140625" customWidth="1"/>
    <col min="12" max="12" width="10.109375" bestFit="1" customWidth="1"/>
  </cols>
  <sheetData>
    <row r="2" spans="1:12" x14ac:dyDescent="0.25">
      <c r="A2" s="4" t="s">
        <v>44</v>
      </c>
      <c r="B2" s="4" t="s">
        <v>45</v>
      </c>
      <c r="C2" s="4" t="s">
        <v>93</v>
      </c>
      <c r="D2" s="4" t="s">
        <v>95</v>
      </c>
      <c r="E2" s="4" t="s">
        <v>96</v>
      </c>
      <c r="F2" s="4" t="s">
        <v>109</v>
      </c>
      <c r="G2" s="4" t="str">
        <f>A2</f>
        <v>Project name</v>
      </c>
      <c r="H2" s="4" t="s">
        <v>46</v>
      </c>
      <c r="I2" s="4" t="s">
        <v>47</v>
      </c>
      <c r="J2" s="4" t="s">
        <v>48</v>
      </c>
      <c r="K2" s="4" t="s">
        <v>49</v>
      </c>
      <c r="L2" s="4" t="s">
        <v>69</v>
      </c>
    </row>
    <row r="3" spans="1:12" x14ac:dyDescent="0.25">
      <c r="A3" s="4" t="s">
        <v>79</v>
      </c>
      <c r="G3" t="str">
        <f>A3</f>
        <v>ENA</v>
      </c>
      <c r="H3" s="2"/>
    </row>
    <row r="4" spans="1:12" x14ac:dyDescent="0.25">
      <c r="A4" t="s">
        <v>41</v>
      </c>
      <c r="B4" t="s">
        <v>42</v>
      </c>
      <c r="C4" s="23" t="s">
        <v>94</v>
      </c>
      <c r="G4" t="str">
        <f>A4</f>
        <v>ElectriCities</v>
      </c>
      <c r="H4" s="3">
        <v>2</v>
      </c>
      <c r="I4" t="s">
        <v>43</v>
      </c>
      <c r="J4" t="s">
        <v>48</v>
      </c>
      <c r="K4" t="s">
        <v>49</v>
      </c>
      <c r="L4" t="s">
        <v>53</v>
      </c>
    </row>
    <row r="5" spans="1:12" x14ac:dyDescent="0.25">
      <c r="A5" t="s">
        <v>50</v>
      </c>
      <c r="B5" t="s">
        <v>51</v>
      </c>
      <c r="C5" s="23" t="s">
        <v>97</v>
      </c>
      <c r="D5" s="23" t="s">
        <v>98</v>
      </c>
      <c r="G5" t="str">
        <f t="shared" ref="G5:G28" si="0">A5</f>
        <v>City of Austin</v>
      </c>
      <c r="H5" s="3">
        <v>4</v>
      </c>
      <c r="I5" t="s">
        <v>52</v>
      </c>
      <c r="J5" t="s">
        <v>53</v>
      </c>
      <c r="K5" t="s">
        <v>53</v>
      </c>
      <c r="L5" s="21" t="s">
        <v>70</v>
      </c>
    </row>
    <row r="6" spans="1:12" x14ac:dyDescent="0.25">
      <c r="A6" t="s">
        <v>54</v>
      </c>
      <c r="B6" t="s">
        <v>55</v>
      </c>
      <c r="C6" s="23" t="s">
        <v>119</v>
      </c>
      <c r="E6" s="23" t="s">
        <v>120</v>
      </c>
      <c r="G6" t="str">
        <f t="shared" si="0"/>
        <v>City of Springfield</v>
      </c>
      <c r="H6" s="3">
        <v>3</v>
      </c>
      <c r="I6" t="s">
        <v>56</v>
      </c>
      <c r="J6" t="s">
        <v>56</v>
      </c>
      <c r="K6" t="s">
        <v>56</v>
      </c>
      <c r="L6" t="s">
        <v>53</v>
      </c>
    </row>
    <row r="7" spans="1:12" x14ac:dyDescent="0.25">
      <c r="A7" t="s">
        <v>1</v>
      </c>
      <c r="B7" t="s">
        <v>57</v>
      </c>
      <c r="C7" s="23" t="s">
        <v>99</v>
      </c>
      <c r="D7" s="23" t="s">
        <v>100</v>
      </c>
      <c r="E7" s="23" t="s">
        <v>101</v>
      </c>
      <c r="F7" s="24"/>
      <c r="G7" t="str">
        <f t="shared" si="0"/>
        <v>Santee Cooper</v>
      </c>
      <c r="H7" s="3">
        <v>6</v>
      </c>
      <c r="I7" t="s">
        <v>56</v>
      </c>
      <c r="J7" t="s">
        <v>53</v>
      </c>
      <c r="K7" t="s">
        <v>53</v>
      </c>
      <c r="L7" t="s">
        <v>72</v>
      </c>
    </row>
    <row r="8" spans="1:12" x14ac:dyDescent="0.25">
      <c r="A8" t="s">
        <v>58</v>
      </c>
      <c r="B8" t="s">
        <v>59</v>
      </c>
      <c r="C8" t="s">
        <v>74</v>
      </c>
      <c r="G8" t="str">
        <f t="shared" si="0"/>
        <v>Olgethorp Hartwell</v>
      </c>
      <c r="H8" s="3">
        <v>6</v>
      </c>
      <c r="I8" t="s">
        <v>56</v>
      </c>
      <c r="J8" t="s">
        <v>53</v>
      </c>
      <c r="K8" t="s">
        <v>53</v>
      </c>
      <c r="L8" t="s">
        <v>72</v>
      </c>
    </row>
    <row r="9" spans="1:12" x14ac:dyDescent="0.25">
      <c r="A9" t="s">
        <v>60</v>
      </c>
      <c r="B9" t="s">
        <v>61</v>
      </c>
      <c r="C9" s="23" t="s">
        <v>108</v>
      </c>
      <c r="E9" s="23" t="s">
        <v>111</v>
      </c>
      <c r="F9" s="23" t="s">
        <v>110</v>
      </c>
      <c r="G9" t="str">
        <f t="shared" si="0"/>
        <v>UAE</v>
      </c>
      <c r="H9" s="26">
        <v>5</v>
      </c>
      <c r="I9" s="23" t="s">
        <v>43</v>
      </c>
      <c r="J9" s="23" t="s">
        <v>48</v>
      </c>
      <c r="K9" s="23" t="s">
        <v>86</v>
      </c>
      <c r="L9" s="25" t="s">
        <v>112</v>
      </c>
    </row>
    <row r="10" spans="1:12" x14ac:dyDescent="0.25">
      <c r="A10" t="s">
        <v>62</v>
      </c>
      <c r="B10" t="s">
        <v>104</v>
      </c>
      <c r="C10" s="23" t="s">
        <v>105</v>
      </c>
      <c r="D10" s="23" t="s">
        <v>106</v>
      </c>
      <c r="E10" s="23" t="s">
        <v>107</v>
      </c>
      <c r="F10" s="24"/>
      <c r="G10" t="str">
        <f t="shared" si="0"/>
        <v>Rochester</v>
      </c>
      <c r="H10" s="3">
        <v>1</v>
      </c>
      <c r="I10" t="s">
        <v>43</v>
      </c>
      <c r="J10" t="s">
        <v>48</v>
      </c>
      <c r="K10" t="s">
        <v>49</v>
      </c>
      <c r="L10" t="s">
        <v>71</v>
      </c>
    </row>
    <row r="11" spans="1:12" x14ac:dyDescent="0.25">
      <c r="A11" t="s">
        <v>63</v>
      </c>
      <c r="B11" t="s">
        <v>78</v>
      </c>
      <c r="C11" s="23" t="s">
        <v>124</v>
      </c>
      <c r="D11" s="23" t="s">
        <v>106</v>
      </c>
      <c r="E11" s="23" t="s">
        <v>120</v>
      </c>
      <c r="G11" t="str">
        <f t="shared" si="0"/>
        <v>East Kentucky Power</v>
      </c>
      <c r="H11" s="3">
        <v>6</v>
      </c>
      <c r="I11" t="s">
        <v>43</v>
      </c>
      <c r="J11" t="s">
        <v>53</v>
      </c>
      <c r="K11" t="s">
        <v>53</v>
      </c>
      <c r="L11" t="s">
        <v>53</v>
      </c>
    </row>
    <row r="12" spans="1:12" x14ac:dyDescent="0.25">
      <c r="A12" t="s">
        <v>65</v>
      </c>
      <c r="B12" t="s">
        <v>64</v>
      </c>
      <c r="G12" t="str">
        <f t="shared" si="0"/>
        <v>Baton Rouge</v>
      </c>
      <c r="H12" s="3">
        <v>8</v>
      </c>
      <c r="I12" t="s">
        <v>56</v>
      </c>
      <c r="J12" t="s">
        <v>56</v>
      </c>
      <c r="K12" t="s">
        <v>53</v>
      </c>
      <c r="L12" t="s">
        <v>72</v>
      </c>
    </row>
    <row r="13" spans="1:12" x14ac:dyDescent="0.25">
      <c r="A13" t="s">
        <v>75</v>
      </c>
      <c r="B13" t="s">
        <v>76</v>
      </c>
      <c r="C13" t="s">
        <v>77</v>
      </c>
      <c r="G13" t="str">
        <f t="shared" si="0"/>
        <v>Power Resources Group</v>
      </c>
      <c r="H13" s="3">
        <v>6</v>
      </c>
      <c r="I13" t="s">
        <v>43</v>
      </c>
      <c r="J13" t="s">
        <v>53</v>
      </c>
      <c r="K13" t="s">
        <v>53</v>
      </c>
      <c r="L13" t="s">
        <v>0</v>
      </c>
    </row>
    <row r="14" spans="1:12" x14ac:dyDescent="0.25">
      <c r="A14" t="s">
        <v>102</v>
      </c>
      <c r="B14" t="s">
        <v>103</v>
      </c>
      <c r="C14" s="23" t="s">
        <v>99</v>
      </c>
      <c r="G14" t="str">
        <f t="shared" si="0"/>
        <v>TECO - Delmarva</v>
      </c>
      <c r="H14" s="3">
        <v>6</v>
      </c>
      <c r="I14" t="s">
        <v>43</v>
      </c>
      <c r="J14" t="s">
        <v>53</v>
      </c>
      <c r="K14" t="s">
        <v>53</v>
      </c>
      <c r="L14" t="s">
        <v>0</v>
      </c>
    </row>
    <row r="15" spans="1:12" x14ac:dyDescent="0.25">
      <c r="A15" t="s">
        <v>113</v>
      </c>
      <c r="B15" t="s">
        <v>114</v>
      </c>
      <c r="C15" s="23" t="s">
        <v>115</v>
      </c>
      <c r="D15" s="23" t="s">
        <v>98</v>
      </c>
      <c r="G15" t="s">
        <v>39</v>
      </c>
      <c r="H15" s="3"/>
    </row>
    <row r="16" spans="1:12" x14ac:dyDescent="0.25">
      <c r="A16" t="s">
        <v>116</v>
      </c>
      <c r="B16" t="s">
        <v>117</v>
      </c>
      <c r="C16" s="23" t="s">
        <v>118</v>
      </c>
      <c r="G16" t="s">
        <v>39</v>
      </c>
      <c r="H16" s="3"/>
    </row>
    <row r="17" spans="1:12" x14ac:dyDescent="0.25">
      <c r="A17" t="s">
        <v>121</v>
      </c>
      <c r="B17" t="s">
        <v>122</v>
      </c>
      <c r="C17" s="23" t="s">
        <v>105</v>
      </c>
      <c r="D17" s="23" t="s">
        <v>98</v>
      </c>
      <c r="E17" s="23" t="s">
        <v>123</v>
      </c>
      <c r="H17" s="3"/>
    </row>
    <row r="18" spans="1:12" x14ac:dyDescent="0.25">
      <c r="A18" t="s">
        <v>125</v>
      </c>
      <c r="B18" t="s">
        <v>126</v>
      </c>
      <c r="C18" s="23" t="s">
        <v>124</v>
      </c>
      <c r="H18" s="3"/>
    </row>
    <row r="19" spans="1:12" x14ac:dyDescent="0.25">
      <c r="A19" t="s">
        <v>127</v>
      </c>
      <c r="B19" t="s">
        <v>128</v>
      </c>
      <c r="C19" s="23" t="s">
        <v>99</v>
      </c>
      <c r="D19" s="23" t="s">
        <v>106</v>
      </c>
      <c r="E19" s="23" t="s">
        <v>101</v>
      </c>
      <c r="H19" s="3"/>
    </row>
    <row r="20" spans="1:12" x14ac:dyDescent="0.25">
      <c r="A20" t="s">
        <v>129</v>
      </c>
      <c r="B20" t="s">
        <v>128</v>
      </c>
      <c r="C20" s="23" t="s">
        <v>99</v>
      </c>
      <c r="D20" s="23" t="s">
        <v>100</v>
      </c>
      <c r="E20" s="23" t="s">
        <v>130</v>
      </c>
      <c r="H20" s="3"/>
    </row>
    <row r="21" spans="1:12" x14ac:dyDescent="0.25">
      <c r="C21" s="23"/>
      <c r="H21" s="3"/>
    </row>
    <row r="22" spans="1:12" x14ac:dyDescent="0.25">
      <c r="C22" s="23"/>
      <c r="H22" s="3"/>
    </row>
    <row r="23" spans="1:12" x14ac:dyDescent="0.25">
      <c r="G23" t="s">
        <v>39</v>
      </c>
      <c r="H23" s="3"/>
    </row>
    <row r="24" spans="1:12" x14ac:dyDescent="0.25">
      <c r="A24" s="4" t="s">
        <v>80</v>
      </c>
      <c r="G24" t="str">
        <f t="shared" si="0"/>
        <v>INDUSTRIAL</v>
      </c>
      <c r="H24" s="3">
        <v>0</v>
      </c>
    </row>
    <row r="25" spans="1:12" x14ac:dyDescent="0.25">
      <c r="A25" t="s">
        <v>82</v>
      </c>
      <c r="B25" t="s">
        <v>83</v>
      </c>
      <c r="C25" t="s">
        <v>84</v>
      </c>
      <c r="G25" t="str">
        <f t="shared" si="0"/>
        <v>Rosk-Tenn</v>
      </c>
      <c r="H25" s="3">
        <v>2</v>
      </c>
      <c r="I25" t="s">
        <v>85</v>
      </c>
      <c r="J25" t="s">
        <v>86</v>
      </c>
      <c r="K25" t="s">
        <v>86</v>
      </c>
      <c r="L25" t="s">
        <v>56</v>
      </c>
    </row>
    <row r="26" spans="1:12" x14ac:dyDescent="0.25">
      <c r="A26" t="s">
        <v>87</v>
      </c>
      <c r="B26" t="s">
        <v>88</v>
      </c>
      <c r="C26" t="s">
        <v>84</v>
      </c>
      <c r="G26" t="str">
        <f t="shared" si="0"/>
        <v>ReBox</v>
      </c>
      <c r="H26" s="3">
        <v>1</v>
      </c>
      <c r="I26" t="s">
        <v>85</v>
      </c>
      <c r="J26" t="s">
        <v>56</v>
      </c>
      <c r="K26" t="s">
        <v>86</v>
      </c>
      <c r="L26" t="s">
        <v>56</v>
      </c>
    </row>
    <row r="27" spans="1:12" x14ac:dyDescent="0.25">
      <c r="A27" t="s">
        <v>89</v>
      </c>
      <c r="B27" t="s">
        <v>90</v>
      </c>
      <c r="C27" t="s">
        <v>84</v>
      </c>
      <c r="G27" t="str">
        <f t="shared" si="0"/>
        <v xml:space="preserve">Inland </v>
      </c>
      <c r="H27" s="3">
        <v>2</v>
      </c>
      <c r="I27" t="s">
        <v>85</v>
      </c>
      <c r="J27" t="s">
        <v>56</v>
      </c>
      <c r="K27" t="s">
        <v>56</v>
      </c>
      <c r="L27" t="s">
        <v>56</v>
      </c>
    </row>
    <row r="28" spans="1:12" x14ac:dyDescent="0.25">
      <c r="A28" t="s">
        <v>91</v>
      </c>
      <c r="B28" t="s">
        <v>92</v>
      </c>
      <c r="C28" t="s">
        <v>84</v>
      </c>
      <c r="G28" t="str">
        <f t="shared" si="0"/>
        <v>Garden State Newsprint</v>
      </c>
      <c r="H28" s="22" t="s">
        <v>56</v>
      </c>
      <c r="I28" t="s">
        <v>56</v>
      </c>
      <c r="J28" t="s">
        <v>56</v>
      </c>
      <c r="K28" t="s">
        <v>56</v>
      </c>
      <c r="L28" t="s">
        <v>56</v>
      </c>
    </row>
    <row r="29" spans="1:12" x14ac:dyDescent="0.25">
      <c r="H29" s="3"/>
    </row>
    <row r="30" spans="1:12" x14ac:dyDescent="0.25">
      <c r="H30" s="3"/>
    </row>
    <row r="31" spans="1:12" x14ac:dyDescent="0.25">
      <c r="H31" s="3"/>
    </row>
    <row r="32" spans="1:12" x14ac:dyDescent="0.25">
      <c r="H32" s="3"/>
    </row>
    <row r="33" spans="1:12" x14ac:dyDescent="0.25">
      <c r="H33" s="3">
        <v>0</v>
      </c>
    </row>
    <row r="34" spans="1:12" x14ac:dyDescent="0.25">
      <c r="A34" s="4" t="s">
        <v>81</v>
      </c>
      <c r="H34" s="3">
        <v>0</v>
      </c>
    </row>
    <row r="35" spans="1:12" ht="15" x14ac:dyDescent="0.4">
      <c r="A35" t="s">
        <v>66</v>
      </c>
      <c r="B35" t="s">
        <v>67</v>
      </c>
      <c r="H35" s="11">
        <v>1</v>
      </c>
      <c r="I35" t="s">
        <v>68</v>
      </c>
      <c r="J35" t="s">
        <v>56</v>
      </c>
      <c r="K35" t="s">
        <v>56</v>
      </c>
      <c r="L35" t="s">
        <v>69</v>
      </c>
    </row>
    <row r="36" spans="1:12" x14ac:dyDescent="0.25">
      <c r="H36" s="3"/>
    </row>
    <row r="37" spans="1:12" x14ac:dyDescent="0.25">
      <c r="H37" s="3">
        <f>SUM(H4:H35)</f>
        <v>59</v>
      </c>
    </row>
    <row r="38" spans="1:12" x14ac:dyDescent="0.25">
      <c r="H38" s="3"/>
    </row>
  </sheetData>
  <pageMargins left="0.75" right="0.75" top="1" bottom="1" header="0.5" footer="0.5"/>
  <pageSetup scale="78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68"/>
  <sheetViews>
    <sheetView tabSelected="1" topLeftCell="A25" zoomScale="65" workbookViewId="0">
      <selection activeCell="N58" sqref="N58"/>
    </sheetView>
  </sheetViews>
  <sheetFormatPr defaultRowHeight="13.2" x14ac:dyDescent="0.25"/>
  <cols>
    <col min="2" max="2" width="22" customWidth="1"/>
    <col min="4" max="4" width="16.5546875" customWidth="1"/>
    <col min="5" max="5" width="3.33203125" customWidth="1"/>
    <col min="6" max="7" width="19" customWidth="1"/>
    <col min="8" max="8" width="2.109375" customWidth="1"/>
    <col min="9" max="9" width="16.44140625" customWidth="1"/>
    <col min="10" max="10" width="14.44140625" customWidth="1"/>
    <col min="11" max="11" width="17.109375" customWidth="1"/>
    <col min="12" max="12" width="2.33203125" customWidth="1"/>
    <col min="13" max="13" width="32.109375" customWidth="1"/>
    <col min="14" max="14" width="16.44140625" customWidth="1"/>
  </cols>
  <sheetData>
    <row r="2" spans="1:15" ht="13.8" thickBot="1" x14ac:dyDescent="0.3"/>
    <row r="3" spans="1:15" x14ac:dyDescent="0.25">
      <c r="D3" t="s">
        <v>37</v>
      </c>
      <c r="F3" t="s">
        <v>34</v>
      </c>
      <c r="G3" s="12" t="s">
        <v>34</v>
      </c>
      <c r="I3" t="s">
        <v>1</v>
      </c>
      <c r="J3" s="12" t="s">
        <v>1</v>
      </c>
      <c r="K3" t="s">
        <v>1</v>
      </c>
      <c r="M3" t="s">
        <v>131</v>
      </c>
    </row>
    <row r="4" spans="1:15" x14ac:dyDescent="0.25">
      <c r="D4" t="s">
        <v>38</v>
      </c>
      <c r="F4" t="s">
        <v>35</v>
      </c>
      <c r="G4" s="13" t="s">
        <v>35</v>
      </c>
      <c r="I4" t="s">
        <v>2</v>
      </c>
      <c r="J4" s="13" t="s">
        <v>2</v>
      </c>
      <c r="K4" t="s">
        <v>40</v>
      </c>
      <c r="M4" t="s">
        <v>132</v>
      </c>
    </row>
    <row r="5" spans="1:15" x14ac:dyDescent="0.25">
      <c r="D5" s="7" t="s">
        <v>39</v>
      </c>
      <c r="F5" s="7">
        <v>36551</v>
      </c>
      <c r="G5" s="19">
        <v>36571</v>
      </c>
      <c r="I5" s="7">
        <v>36559</v>
      </c>
      <c r="J5" s="14">
        <v>36566</v>
      </c>
      <c r="K5" s="7">
        <v>36566</v>
      </c>
    </row>
    <row r="6" spans="1:15" x14ac:dyDescent="0.25">
      <c r="D6" s="7"/>
      <c r="F6" s="7"/>
      <c r="G6" s="19"/>
      <c r="I6" s="7"/>
      <c r="J6" s="14"/>
      <c r="K6" s="7"/>
    </row>
    <row r="7" spans="1:15" x14ac:dyDescent="0.25">
      <c r="D7" s="7"/>
      <c r="F7" s="7"/>
      <c r="G7" s="19"/>
      <c r="I7" s="7"/>
      <c r="J7" s="14"/>
      <c r="K7" s="7"/>
    </row>
    <row r="8" spans="1:15" x14ac:dyDescent="0.25">
      <c r="A8" s="4" t="s">
        <v>3</v>
      </c>
      <c r="G8" s="13"/>
      <c r="J8" s="13"/>
      <c r="M8" s="4" t="str">
        <f>A8</f>
        <v>Indirect Costs</v>
      </c>
    </row>
    <row r="9" spans="1:15" x14ac:dyDescent="0.25">
      <c r="B9" t="s">
        <v>4</v>
      </c>
      <c r="D9" s="2">
        <v>2080000</v>
      </c>
      <c r="F9" s="2">
        <v>2080000</v>
      </c>
      <c r="G9" s="15">
        <v>1100000</v>
      </c>
      <c r="I9" s="2">
        <v>2887000</v>
      </c>
      <c r="J9" s="15">
        <v>1382198</v>
      </c>
      <c r="K9" s="9">
        <v>1382198</v>
      </c>
      <c r="M9" t="str">
        <f t="shared" ref="M9:M14" si="0">B9</f>
        <v>Engineering</v>
      </c>
      <c r="N9" s="2">
        <v>1000000</v>
      </c>
    </row>
    <row r="10" spans="1:15" x14ac:dyDescent="0.25">
      <c r="B10" t="s">
        <v>5</v>
      </c>
      <c r="D10" s="2">
        <v>711000</v>
      </c>
      <c r="F10" s="2">
        <v>711000</v>
      </c>
      <c r="G10" s="16">
        <v>711000</v>
      </c>
      <c r="I10" s="2">
        <v>847689</v>
      </c>
      <c r="J10" s="16">
        <v>847689</v>
      </c>
      <c r="K10" s="2">
        <v>847689</v>
      </c>
      <c r="M10" t="str">
        <f t="shared" si="0"/>
        <v>equip/small tools</v>
      </c>
      <c r="N10" s="2">
        <v>700000</v>
      </c>
    </row>
    <row r="11" spans="1:15" x14ac:dyDescent="0.25">
      <c r="B11" t="s">
        <v>6</v>
      </c>
      <c r="D11" s="2">
        <v>1696000</v>
      </c>
      <c r="F11" s="2">
        <v>1696000</v>
      </c>
      <c r="G11" s="16">
        <v>1696000</v>
      </c>
      <c r="I11" s="2">
        <v>1858000</v>
      </c>
      <c r="J11" s="16">
        <v>1858000</v>
      </c>
      <c r="K11" s="2">
        <v>1858000</v>
      </c>
      <c r="M11" t="str">
        <f t="shared" si="0"/>
        <v>indirect labor</v>
      </c>
      <c r="N11" s="2">
        <v>900000</v>
      </c>
    </row>
    <row r="12" spans="1:15" x14ac:dyDescent="0.25">
      <c r="B12" t="s">
        <v>7</v>
      </c>
      <c r="D12" s="2">
        <v>1941000</v>
      </c>
      <c r="F12" s="2">
        <v>1941000</v>
      </c>
      <c r="G12" s="16">
        <v>1941000</v>
      </c>
      <c r="I12" s="2">
        <v>2351000</v>
      </c>
      <c r="J12" s="16">
        <v>2351000</v>
      </c>
      <c r="K12" s="2">
        <v>2351000</v>
      </c>
      <c r="M12" t="str">
        <f t="shared" si="0"/>
        <v>GC Other</v>
      </c>
      <c r="N12" s="2">
        <v>1500000</v>
      </c>
    </row>
    <row r="13" spans="1:15" x14ac:dyDescent="0.25">
      <c r="B13" t="s">
        <v>8</v>
      </c>
      <c r="D13" s="2">
        <v>634000</v>
      </c>
      <c r="F13" s="2">
        <v>634000</v>
      </c>
      <c r="G13" s="16">
        <v>634000</v>
      </c>
      <c r="I13" s="2">
        <v>721000</v>
      </c>
      <c r="J13" s="16">
        <v>721000</v>
      </c>
      <c r="K13" s="2">
        <v>721000</v>
      </c>
      <c r="M13" t="str">
        <f t="shared" si="0"/>
        <v>proratables</v>
      </c>
      <c r="N13" s="2">
        <v>500000</v>
      </c>
    </row>
    <row r="14" spans="1:15" ht="15" x14ac:dyDescent="0.4">
      <c r="B14" t="s">
        <v>9</v>
      </c>
      <c r="D14" s="5">
        <v>777000</v>
      </c>
      <c r="F14" s="5">
        <v>777000</v>
      </c>
      <c r="G14" s="17">
        <v>777000</v>
      </c>
      <c r="I14" s="5">
        <v>1028000</v>
      </c>
      <c r="J14" s="17">
        <v>1028000</v>
      </c>
      <c r="K14" s="5">
        <v>1028000</v>
      </c>
      <c r="M14" t="str">
        <f t="shared" si="0"/>
        <v>startup</v>
      </c>
      <c r="N14" s="5">
        <v>750000</v>
      </c>
      <c r="O14" s="27" t="s">
        <v>39</v>
      </c>
    </row>
    <row r="15" spans="1:15" x14ac:dyDescent="0.25">
      <c r="D15" s="2">
        <f>SUM(D9:D14)</f>
        <v>7839000</v>
      </c>
      <c r="F15" s="2">
        <f>SUM(F9:F14)</f>
        <v>7839000</v>
      </c>
      <c r="G15" s="16">
        <f>SUM(G9:G14)</f>
        <v>6859000</v>
      </c>
      <c r="I15" s="2">
        <f>SUM(I9:I14)</f>
        <v>9692689</v>
      </c>
      <c r="J15" s="16">
        <f>SUM(J9:J14)</f>
        <v>8187887</v>
      </c>
      <c r="K15" s="2">
        <f>SUM(K9:K14)</f>
        <v>8187887</v>
      </c>
      <c r="M15" t="s">
        <v>39</v>
      </c>
      <c r="N15" s="2">
        <f>SUM(N9:N14)</f>
        <v>5350000</v>
      </c>
    </row>
    <row r="16" spans="1:15" x14ac:dyDescent="0.25">
      <c r="D16" s="2"/>
      <c r="F16" s="2"/>
      <c r="G16" s="16"/>
      <c r="I16" s="2"/>
      <c r="J16" s="16"/>
      <c r="K16" s="2"/>
      <c r="M16" t="s">
        <v>39</v>
      </c>
      <c r="N16" s="2"/>
    </row>
    <row r="17" spans="1:15" x14ac:dyDescent="0.25">
      <c r="A17" s="4" t="s">
        <v>10</v>
      </c>
      <c r="D17" s="2"/>
      <c r="F17" s="2"/>
      <c r="G17" s="16"/>
      <c r="I17" s="2"/>
      <c r="J17" s="16"/>
      <c r="K17" s="2"/>
      <c r="M17" s="4" t="str">
        <f>A17</f>
        <v>Procurement</v>
      </c>
      <c r="N17" s="2"/>
    </row>
    <row r="18" spans="1:15" x14ac:dyDescent="0.25">
      <c r="B18" t="s">
        <v>11</v>
      </c>
      <c r="D18" s="2">
        <v>1950000</v>
      </c>
      <c r="F18" s="2">
        <v>1950000</v>
      </c>
      <c r="G18" s="16">
        <v>1950000</v>
      </c>
      <c r="I18" s="2">
        <v>3585000</v>
      </c>
      <c r="J18" s="16">
        <v>3585000</v>
      </c>
      <c r="K18" s="8">
        <f>J18*(6/5)</f>
        <v>4302000</v>
      </c>
      <c r="M18" t="str">
        <f>B18</f>
        <v>stepup transformers</v>
      </c>
      <c r="N18" s="2">
        <v>2500000</v>
      </c>
    </row>
    <row r="19" spans="1:15" x14ac:dyDescent="0.25">
      <c r="B19" t="s">
        <v>12</v>
      </c>
      <c r="D19" s="2">
        <v>47084000</v>
      </c>
      <c r="F19" s="2">
        <v>47084000</v>
      </c>
      <c r="G19" s="16">
        <v>47084000</v>
      </c>
      <c r="I19" s="2">
        <v>78473000</v>
      </c>
      <c r="J19" s="16">
        <v>78473000</v>
      </c>
      <c r="K19" s="8">
        <f>6*J19/5</f>
        <v>94167600</v>
      </c>
      <c r="M19" t="str">
        <f>B19</f>
        <v>CTG's</v>
      </c>
      <c r="N19" s="2">
        <v>64800000</v>
      </c>
      <c r="O19" s="27" t="s">
        <v>39</v>
      </c>
    </row>
    <row r="20" spans="1:15" ht="15" x14ac:dyDescent="0.4">
      <c r="B20" t="s">
        <v>13</v>
      </c>
      <c r="D20" s="5">
        <f>53319000-(D18+D19)</f>
        <v>4285000</v>
      </c>
      <c r="F20" s="5">
        <f>53319000-(F18+F19)</f>
        <v>4285000</v>
      </c>
      <c r="G20" s="17">
        <f>53319000-(G18+G19)</f>
        <v>4285000</v>
      </c>
      <c r="I20" s="5">
        <f>87017000-(I18+I19)</f>
        <v>4959000</v>
      </c>
      <c r="J20" s="17">
        <f>87017000-(J18+J19)</f>
        <v>4959000</v>
      </c>
      <c r="K20" s="10">
        <f>J20</f>
        <v>4959000</v>
      </c>
      <c r="M20" t="str">
        <f>B20</f>
        <v>other</v>
      </c>
      <c r="N20" s="5">
        <v>2500000</v>
      </c>
    </row>
    <row r="21" spans="1:15" x14ac:dyDescent="0.25">
      <c r="D21" s="2">
        <f>SUM(D18:D20)</f>
        <v>53319000</v>
      </c>
      <c r="F21" s="2">
        <f>SUM(F18:F20)</f>
        <v>53319000</v>
      </c>
      <c r="G21" s="16">
        <f>SUM(G18:G20)</f>
        <v>53319000</v>
      </c>
      <c r="I21" s="2">
        <f>SUM(I18:I20)</f>
        <v>87017000</v>
      </c>
      <c r="J21" s="16">
        <f>SUM(J18:J20)</f>
        <v>87017000</v>
      </c>
      <c r="K21" s="2">
        <f>SUM(K18:K20)</f>
        <v>103428600</v>
      </c>
      <c r="M21" t="s">
        <v>39</v>
      </c>
      <c r="N21" s="2">
        <f>SUM(N18:N20)</f>
        <v>69800000</v>
      </c>
    </row>
    <row r="22" spans="1:15" x14ac:dyDescent="0.25">
      <c r="D22" s="2"/>
      <c r="F22" s="2"/>
      <c r="G22" s="16"/>
      <c r="I22" s="2"/>
      <c r="J22" s="16"/>
      <c r="K22" s="2"/>
      <c r="M22" t="s">
        <v>39</v>
      </c>
      <c r="N22" s="2"/>
    </row>
    <row r="23" spans="1:15" x14ac:dyDescent="0.25">
      <c r="A23" s="4" t="s">
        <v>14</v>
      </c>
      <c r="D23" s="2"/>
      <c r="F23" s="2"/>
      <c r="G23" s="16"/>
      <c r="I23" s="2"/>
      <c r="J23" s="16"/>
      <c r="K23" s="2"/>
      <c r="M23" s="4" t="str">
        <f>A23</f>
        <v>Construction</v>
      </c>
      <c r="N23" s="2"/>
    </row>
    <row r="24" spans="1:15" x14ac:dyDescent="0.25">
      <c r="B24" t="s">
        <v>15</v>
      </c>
      <c r="D24" s="2">
        <v>300000</v>
      </c>
      <c r="F24" s="2">
        <v>300000</v>
      </c>
      <c r="G24" s="16">
        <v>300000</v>
      </c>
      <c r="I24" s="2">
        <v>440000</v>
      </c>
      <c r="J24" s="16">
        <v>440000</v>
      </c>
      <c r="K24" s="2">
        <v>440000</v>
      </c>
      <c r="M24" t="str">
        <f t="shared" ref="M24:M37" si="1">B24</f>
        <v>site</v>
      </c>
      <c r="N24" s="2">
        <v>350000</v>
      </c>
    </row>
    <row r="25" spans="1:15" x14ac:dyDescent="0.25">
      <c r="B25" t="s">
        <v>16</v>
      </c>
      <c r="D25" s="2">
        <v>711000</v>
      </c>
      <c r="F25" s="2">
        <v>711000</v>
      </c>
      <c r="G25" s="16">
        <v>711000</v>
      </c>
      <c r="I25" s="2">
        <v>595000</v>
      </c>
      <c r="J25" s="16">
        <v>595000</v>
      </c>
      <c r="K25" s="2">
        <v>595000</v>
      </c>
      <c r="M25" t="str">
        <f t="shared" si="1"/>
        <v>u/g electrical</v>
      </c>
      <c r="N25" s="2">
        <v>550000</v>
      </c>
    </row>
    <row r="26" spans="1:15" x14ac:dyDescent="0.25">
      <c r="B26" t="s">
        <v>17</v>
      </c>
      <c r="D26" s="2">
        <v>506000</v>
      </c>
      <c r="F26" s="2">
        <v>506000</v>
      </c>
      <c r="G26" s="16">
        <v>506000</v>
      </c>
      <c r="I26" s="2">
        <v>663000</v>
      </c>
      <c r="J26" s="16">
        <v>663000</v>
      </c>
      <c r="K26" s="2">
        <v>663000</v>
      </c>
      <c r="M26" t="str">
        <f t="shared" si="1"/>
        <v>u/g piping</v>
      </c>
      <c r="N26" s="2">
        <v>700000</v>
      </c>
    </row>
    <row r="27" spans="1:15" x14ac:dyDescent="0.25">
      <c r="B27" t="s">
        <v>18</v>
      </c>
      <c r="D27" s="2">
        <v>1380000</v>
      </c>
      <c r="F27" s="2">
        <v>1380000</v>
      </c>
      <c r="G27" s="16">
        <v>1380000</v>
      </c>
      <c r="I27" s="2">
        <v>1516000</v>
      </c>
      <c r="J27" s="16">
        <v>1516000</v>
      </c>
      <c r="K27" s="2">
        <v>1516000</v>
      </c>
      <c r="M27" t="str">
        <f t="shared" si="1"/>
        <v>concrete</v>
      </c>
      <c r="N27" s="2">
        <v>1250000</v>
      </c>
    </row>
    <row r="28" spans="1:15" x14ac:dyDescent="0.25">
      <c r="B28" t="s">
        <v>19</v>
      </c>
      <c r="D28" s="2">
        <v>121000</v>
      </c>
      <c r="F28" s="2">
        <v>121000</v>
      </c>
      <c r="G28" s="16">
        <v>121000</v>
      </c>
      <c r="I28" s="2">
        <v>142000</v>
      </c>
      <c r="J28" s="16">
        <v>142000</v>
      </c>
      <c r="K28" s="2">
        <v>142000</v>
      </c>
      <c r="M28" t="str">
        <f t="shared" si="1"/>
        <v>grout</v>
      </c>
      <c r="N28" s="2">
        <v>120000</v>
      </c>
    </row>
    <row r="29" spans="1:15" x14ac:dyDescent="0.25">
      <c r="B29" t="s">
        <v>20</v>
      </c>
      <c r="D29" s="2">
        <v>195000</v>
      </c>
      <c r="F29" s="2">
        <v>195000</v>
      </c>
      <c r="G29" s="16">
        <v>195000</v>
      </c>
      <c r="I29" s="2">
        <v>224000</v>
      </c>
      <c r="J29" s="16">
        <v>224000</v>
      </c>
      <c r="K29" s="2">
        <v>224000</v>
      </c>
      <c r="M29" t="str">
        <f t="shared" si="1"/>
        <v>steel</v>
      </c>
      <c r="N29" s="2">
        <v>200000</v>
      </c>
    </row>
    <row r="30" spans="1:15" x14ac:dyDescent="0.25">
      <c r="B30" t="s">
        <v>21</v>
      </c>
      <c r="D30" s="2">
        <v>30000</v>
      </c>
      <c r="F30" s="2">
        <v>30000</v>
      </c>
      <c r="G30" s="16">
        <v>30000</v>
      </c>
      <c r="I30" s="2">
        <v>46000</v>
      </c>
      <c r="J30" s="16">
        <v>46000</v>
      </c>
      <c r="K30" s="2">
        <v>46000</v>
      </c>
      <c r="M30" t="str">
        <f t="shared" si="1"/>
        <v>architectural</v>
      </c>
      <c r="N30" s="2">
        <v>50000</v>
      </c>
    </row>
    <row r="31" spans="1:15" x14ac:dyDescent="0.25">
      <c r="B31" t="s">
        <v>22</v>
      </c>
      <c r="D31" s="2">
        <v>340000</v>
      </c>
      <c r="F31" s="2">
        <v>340000</v>
      </c>
      <c r="G31" s="16">
        <v>340000</v>
      </c>
      <c r="I31" s="2">
        <v>242000</v>
      </c>
      <c r="J31" s="16">
        <v>242000</v>
      </c>
      <c r="K31" s="2">
        <v>242000</v>
      </c>
      <c r="M31" t="str">
        <f t="shared" si="1"/>
        <v>buildings</v>
      </c>
      <c r="N31" s="2">
        <v>200000</v>
      </c>
    </row>
    <row r="32" spans="1:15" x14ac:dyDescent="0.25">
      <c r="B32" t="s">
        <v>23</v>
      </c>
      <c r="D32" s="2">
        <v>885000</v>
      </c>
      <c r="F32" s="2">
        <v>885000</v>
      </c>
      <c r="G32" s="16">
        <v>885000</v>
      </c>
      <c r="I32" s="2">
        <v>1024000</v>
      </c>
      <c r="J32" s="16">
        <v>1024000</v>
      </c>
      <c r="K32" s="2">
        <v>1024000</v>
      </c>
      <c r="M32" t="str">
        <f t="shared" si="1"/>
        <v>a/g piping</v>
      </c>
      <c r="N32" s="2">
        <v>1000000</v>
      </c>
    </row>
    <row r="33" spans="1:15" x14ac:dyDescent="0.25">
      <c r="B33" t="s">
        <v>36</v>
      </c>
      <c r="D33" s="2">
        <v>1902000</v>
      </c>
      <c r="F33" s="2">
        <v>1902000</v>
      </c>
      <c r="G33" s="16">
        <v>1902000</v>
      </c>
      <c r="I33" s="2">
        <v>1676000</v>
      </c>
      <c r="J33" s="16">
        <v>1676000</v>
      </c>
      <c r="K33" s="2">
        <v>1676000</v>
      </c>
      <c r="M33" t="str">
        <f t="shared" si="1"/>
        <v>a/g electrical</v>
      </c>
      <c r="N33" s="2">
        <v>750000</v>
      </c>
    </row>
    <row r="34" spans="1:15" x14ac:dyDescent="0.25">
      <c r="B34" t="s">
        <v>24</v>
      </c>
      <c r="D34" s="2">
        <v>234000</v>
      </c>
      <c r="F34" s="2">
        <v>234000</v>
      </c>
      <c r="G34" s="16">
        <v>234000</v>
      </c>
      <c r="I34" s="2">
        <v>206000</v>
      </c>
      <c r="J34" s="16">
        <v>206000</v>
      </c>
      <c r="K34" s="2">
        <v>206000</v>
      </c>
      <c r="M34" t="str">
        <f t="shared" si="1"/>
        <v>instrumentatiion</v>
      </c>
      <c r="N34" s="2">
        <v>250000</v>
      </c>
    </row>
    <row r="35" spans="1:15" x14ac:dyDescent="0.25">
      <c r="B35" t="s">
        <v>25</v>
      </c>
      <c r="D35" s="2">
        <v>66000</v>
      </c>
      <c r="F35" s="2">
        <v>66000</v>
      </c>
      <c r="G35" s="16">
        <v>66000</v>
      </c>
      <c r="I35" s="2">
        <v>86000</v>
      </c>
      <c r="J35" s="16">
        <v>86000</v>
      </c>
      <c r="K35" s="2">
        <v>86000</v>
      </c>
      <c r="M35" t="str">
        <f t="shared" si="1"/>
        <v>insulation</v>
      </c>
      <c r="N35" s="2">
        <v>100000</v>
      </c>
      <c r="O35" s="27" t="s">
        <v>39</v>
      </c>
    </row>
    <row r="36" spans="1:15" x14ac:dyDescent="0.25">
      <c r="B36" t="s">
        <v>26</v>
      </c>
      <c r="D36" s="2">
        <v>89000</v>
      </c>
      <c r="F36" s="2">
        <v>89000</v>
      </c>
      <c r="G36" s="16">
        <v>89000</v>
      </c>
      <c r="I36" s="2">
        <v>146000</v>
      </c>
      <c r="J36" s="16">
        <v>146000</v>
      </c>
      <c r="K36" s="2">
        <v>146000</v>
      </c>
      <c r="M36" t="str">
        <f t="shared" si="1"/>
        <v>painting</v>
      </c>
      <c r="N36" s="2">
        <v>150000</v>
      </c>
    </row>
    <row r="37" spans="1:15" ht="15" x14ac:dyDescent="0.4">
      <c r="B37" t="s">
        <v>27</v>
      </c>
      <c r="D37" s="5">
        <v>956000</v>
      </c>
      <c r="F37" s="5">
        <v>956000</v>
      </c>
      <c r="G37" s="17">
        <v>956000</v>
      </c>
      <c r="I37" s="5">
        <v>1195000</v>
      </c>
      <c r="J37" s="17">
        <v>1195000</v>
      </c>
      <c r="K37" s="5">
        <v>1195000</v>
      </c>
      <c r="M37" t="str">
        <f t="shared" si="1"/>
        <v>mech equipment</v>
      </c>
      <c r="N37" s="5">
        <v>1000000</v>
      </c>
    </row>
    <row r="38" spans="1:15" x14ac:dyDescent="0.25">
      <c r="D38" s="2">
        <f>SUM(D24:D37)</f>
        <v>7715000</v>
      </c>
      <c r="F38" s="2">
        <f>SUM(F24:F37)</f>
        <v>7715000</v>
      </c>
      <c r="G38" s="16">
        <f>SUM(G24:G37)</f>
        <v>7715000</v>
      </c>
      <c r="I38" s="2">
        <f>SUM(I24:I37)</f>
        <v>8201000</v>
      </c>
      <c r="J38" s="16">
        <f>SUM(J24:J37)</f>
        <v>8201000</v>
      </c>
      <c r="K38" s="2">
        <f>SUM(K24:K37)</f>
        <v>8201000</v>
      </c>
      <c r="M38" t="s">
        <v>39</v>
      </c>
      <c r="N38" s="2">
        <f>SUM(N24:N37)</f>
        <v>6670000</v>
      </c>
      <c r="O38" s="27" t="s">
        <v>39</v>
      </c>
    </row>
    <row r="39" spans="1:15" x14ac:dyDescent="0.25">
      <c r="D39" s="2"/>
      <c r="F39" s="2"/>
      <c r="G39" s="16"/>
      <c r="I39" s="2"/>
      <c r="J39" s="16"/>
      <c r="K39" s="2"/>
      <c r="M39" t="s">
        <v>39</v>
      </c>
      <c r="N39" s="2"/>
    </row>
    <row r="40" spans="1:15" x14ac:dyDescent="0.25">
      <c r="A40" s="4" t="s">
        <v>28</v>
      </c>
      <c r="D40" s="2">
        <f>D15+D21+D38</f>
        <v>68873000</v>
      </c>
      <c r="F40" s="2">
        <f>F15+F21+F38</f>
        <v>68873000</v>
      </c>
      <c r="G40" s="16">
        <f>G15+G21+G38</f>
        <v>67893000</v>
      </c>
      <c r="I40" s="2">
        <f>I15+I21+I38</f>
        <v>104910689</v>
      </c>
      <c r="J40" s="16">
        <f>J15+J21+J38</f>
        <v>103405887</v>
      </c>
      <c r="K40" s="2">
        <f>K15+K21+K38</f>
        <v>119817487</v>
      </c>
      <c r="M40" s="4" t="str">
        <f>A40</f>
        <v>Subtotal Cost</v>
      </c>
      <c r="N40" s="2">
        <f>N15+N21+N38</f>
        <v>81820000</v>
      </c>
      <c r="O40" s="27" t="s">
        <v>39</v>
      </c>
    </row>
    <row r="41" spans="1:15" x14ac:dyDescent="0.25">
      <c r="D41" s="2"/>
      <c r="F41" s="2"/>
      <c r="G41" s="16"/>
      <c r="I41" s="2"/>
      <c r="J41" s="16"/>
      <c r="K41" s="2"/>
      <c r="M41" t="s">
        <v>39</v>
      </c>
      <c r="N41" s="2"/>
    </row>
    <row r="42" spans="1:15" ht="15" x14ac:dyDescent="0.4">
      <c r="B42" t="s">
        <v>29</v>
      </c>
      <c r="C42" s="6">
        <v>0.02</v>
      </c>
      <c r="D42" s="10">
        <v>0</v>
      </c>
      <c r="E42" s="6"/>
      <c r="F42" s="10">
        <v>0</v>
      </c>
      <c r="G42" s="20">
        <v>0</v>
      </c>
      <c r="I42" s="5">
        <f>$C$42*I40</f>
        <v>2098213.7800000003</v>
      </c>
      <c r="J42" s="17">
        <f>$C$42*J40</f>
        <v>2068117.74</v>
      </c>
      <c r="K42" s="5">
        <f>$C$42*K40</f>
        <v>2396349.7400000002</v>
      </c>
      <c r="M42" t="str">
        <f>B42</f>
        <v>fixed G&amp;A</v>
      </c>
      <c r="N42" s="5">
        <v>0</v>
      </c>
    </row>
    <row r="43" spans="1:15" x14ac:dyDescent="0.25">
      <c r="G43" s="13"/>
      <c r="J43" s="16"/>
      <c r="K43" s="2"/>
      <c r="M43" t="s">
        <v>39</v>
      </c>
      <c r="N43" s="2"/>
    </row>
    <row r="44" spans="1:15" x14ac:dyDescent="0.25">
      <c r="A44" s="4" t="s">
        <v>30</v>
      </c>
      <c r="D44" s="2">
        <f>D40+D42</f>
        <v>68873000</v>
      </c>
      <c r="F44" s="2">
        <f>F40+F42</f>
        <v>68873000</v>
      </c>
      <c r="G44" s="16">
        <f>G40+G42</f>
        <v>67893000</v>
      </c>
      <c r="I44" s="2">
        <f>I40+I42</f>
        <v>107008902.78</v>
      </c>
      <c r="J44" s="16">
        <f>J40+J42</f>
        <v>105474004.73999999</v>
      </c>
      <c r="K44" s="2">
        <f>K40+K42</f>
        <v>122213836.73999999</v>
      </c>
      <c r="M44" s="4" t="str">
        <f>A44</f>
        <v>Total Cost</v>
      </c>
      <c r="N44" s="2">
        <f>N40+N42</f>
        <v>81820000</v>
      </c>
    </row>
    <row r="45" spans="1:15" x14ac:dyDescent="0.25">
      <c r="D45" s="2"/>
      <c r="F45" s="2"/>
      <c r="G45" s="16"/>
      <c r="I45" s="2"/>
      <c r="J45" s="16"/>
      <c r="K45" s="2"/>
      <c r="M45" t="s">
        <v>39</v>
      </c>
      <c r="N45" s="2" t="s">
        <v>39</v>
      </c>
    </row>
    <row r="46" spans="1:15" x14ac:dyDescent="0.25">
      <c r="B46" t="s">
        <v>31</v>
      </c>
      <c r="C46" s="6">
        <v>0.02</v>
      </c>
      <c r="D46" s="2">
        <f>$C$46*D44</f>
        <v>1377460</v>
      </c>
      <c r="E46" s="6"/>
      <c r="F46" s="2">
        <f>$C$46*F44</f>
        <v>1377460</v>
      </c>
      <c r="G46" s="16">
        <f>$C$46*G44</f>
        <v>1357860</v>
      </c>
      <c r="I46" s="2">
        <f t="shared" ref="I46:K47" si="2">$C$46*I44</f>
        <v>2140178.0556000001</v>
      </c>
      <c r="J46" s="16">
        <f t="shared" si="2"/>
        <v>2109480.0948000001</v>
      </c>
      <c r="K46" s="2">
        <f t="shared" si="2"/>
        <v>2444276.7347999997</v>
      </c>
      <c r="M46" t="str">
        <f>B46</f>
        <v>contingency</v>
      </c>
      <c r="N46" s="2">
        <f>$C$46*N44</f>
        <v>1636400</v>
      </c>
    </row>
    <row r="47" spans="1:15" x14ac:dyDescent="0.25">
      <c r="B47" t="s">
        <v>29</v>
      </c>
      <c r="C47" s="6">
        <v>0.02</v>
      </c>
      <c r="D47" s="8">
        <f>$C$46*D44</f>
        <v>1377460</v>
      </c>
      <c r="E47" s="6"/>
      <c r="F47" s="8">
        <f>$C$46*F44</f>
        <v>1377460</v>
      </c>
      <c r="G47" s="15">
        <f>$C$46*G44</f>
        <v>1357860</v>
      </c>
      <c r="I47" s="2">
        <f t="shared" si="2"/>
        <v>0</v>
      </c>
      <c r="J47" s="16">
        <f t="shared" si="2"/>
        <v>0</v>
      </c>
      <c r="K47" s="2">
        <f t="shared" si="2"/>
        <v>0</v>
      </c>
      <c r="M47" t="str">
        <f>B47</f>
        <v>fixed G&amp;A</v>
      </c>
      <c r="N47" s="2">
        <v>0</v>
      </c>
    </row>
    <row r="48" spans="1:15" ht="15" x14ac:dyDescent="0.4">
      <c r="B48" t="s">
        <v>33</v>
      </c>
      <c r="C48" s="6">
        <v>0.06</v>
      </c>
      <c r="D48" s="5">
        <f>$C$48*D44</f>
        <v>4132380</v>
      </c>
      <c r="E48" s="6"/>
      <c r="F48" s="5">
        <f>$C$48*F44</f>
        <v>4132380</v>
      </c>
      <c r="G48" s="17">
        <f>$C$48*G44</f>
        <v>4073580</v>
      </c>
      <c r="I48" s="5">
        <f>$C$48*I44</f>
        <v>6420534.1667999998</v>
      </c>
      <c r="J48" s="17">
        <f>$C$48*J44</f>
        <v>6328440.2843999993</v>
      </c>
      <c r="K48" s="5">
        <f>$C$48*K44</f>
        <v>7332830.2043999992</v>
      </c>
      <c r="M48" t="str">
        <f>B48</f>
        <v>margin</v>
      </c>
      <c r="N48" s="5">
        <v>0</v>
      </c>
    </row>
    <row r="49" spans="1:14" x14ac:dyDescent="0.25">
      <c r="G49" s="13"/>
      <c r="J49" s="13"/>
      <c r="M49" t="s">
        <v>39</v>
      </c>
    </row>
    <row r="50" spans="1:14" x14ac:dyDescent="0.25">
      <c r="A50" s="4" t="s">
        <v>32</v>
      </c>
      <c r="D50" s="2">
        <f>D44+D46+D47+D48</f>
        <v>75760300</v>
      </c>
      <c r="F50" s="2">
        <f>F44+F46+F47+F48</f>
        <v>75760300</v>
      </c>
      <c r="G50" s="16">
        <f>G44+G46+G47+G48</f>
        <v>74682300</v>
      </c>
      <c r="I50" s="2">
        <f>I44+I46+I47+I48</f>
        <v>115569615.00240001</v>
      </c>
      <c r="J50" s="16">
        <f>J44+J46+J47+J48</f>
        <v>113911925.11919999</v>
      </c>
      <c r="K50" s="2">
        <f>K44+K46+K47+K48</f>
        <v>131990943.67919999</v>
      </c>
      <c r="M50" s="4" t="str">
        <f>A50</f>
        <v>TOTAL PROJECT EPC</v>
      </c>
      <c r="N50" s="2">
        <f>N44+N46+N47+N48</f>
        <v>83456400</v>
      </c>
    </row>
    <row r="51" spans="1:14" ht="13.8" thickBot="1" x14ac:dyDescent="0.3">
      <c r="A51" s="4" t="s">
        <v>73</v>
      </c>
      <c r="F51" s="1">
        <f>F50/(3*1000000)</f>
        <v>25.253433333333334</v>
      </c>
      <c r="G51" s="18">
        <f>G50/(3*1000000)</f>
        <v>24.894100000000002</v>
      </c>
      <c r="I51" s="1">
        <f>I50/(5*1000000)</f>
        <v>23.113923000480003</v>
      </c>
      <c r="J51" s="18">
        <f>J50/(5*1000000)</f>
        <v>22.78238502384</v>
      </c>
      <c r="K51" s="1">
        <f>K50/(6*1000000)</f>
        <v>21.998490613199998</v>
      </c>
      <c r="M51" s="4" t="str">
        <f>A51</f>
        <v>TOTAL PROJECT $M/UNIT</v>
      </c>
      <c r="N51" s="1">
        <f>N50/(4*1000000)</f>
        <v>20.864100000000001</v>
      </c>
    </row>
    <row r="52" spans="1:14" x14ac:dyDescent="0.25">
      <c r="M52" t="s">
        <v>39</v>
      </c>
      <c r="N52" s="2"/>
    </row>
    <row r="53" spans="1:14" x14ac:dyDescent="0.25">
      <c r="M53" t="s">
        <v>39</v>
      </c>
      <c r="N53" s="2"/>
    </row>
    <row r="54" spans="1:14" x14ac:dyDescent="0.25">
      <c r="A54" s="4" t="s">
        <v>133</v>
      </c>
      <c r="M54" t="s">
        <v>39</v>
      </c>
      <c r="N54" s="2"/>
    </row>
    <row r="55" spans="1:14" x14ac:dyDescent="0.25">
      <c r="M55" t="s">
        <v>39</v>
      </c>
      <c r="N55" s="2"/>
    </row>
    <row r="56" spans="1:14" x14ac:dyDescent="0.25">
      <c r="B56" t="s">
        <v>0</v>
      </c>
      <c r="M56" t="s">
        <v>39</v>
      </c>
      <c r="N56" s="2">
        <f>4*1200000</f>
        <v>4800000</v>
      </c>
    </row>
    <row r="57" spans="1:14" x14ac:dyDescent="0.25">
      <c r="B57" t="s">
        <v>134</v>
      </c>
      <c r="M57" t="s">
        <v>39</v>
      </c>
      <c r="N57" s="2">
        <v>3000000</v>
      </c>
    </row>
    <row r="58" spans="1:14" x14ac:dyDescent="0.25">
      <c r="B58" t="s">
        <v>135</v>
      </c>
      <c r="M58" t="s">
        <v>39</v>
      </c>
      <c r="N58" s="2">
        <v>1500000</v>
      </c>
    </row>
    <row r="59" spans="1:14" x14ac:dyDescent="0.25">
      <c r="M59" t="s">
        <v>39</v>
      </c>
      <c r="N59" s="2"/>
    </row>
    <row r="60" spans="1:14" x14ac:dyDescent="0.25">
      <c r="M60" t="s">
        <v>39</v>
      </c>
      <c r="N60" s="2"/>
    </row>
    <row r="61" spans="1:14" x14ac:dyDescent="0.25">
      <c r="A61" s="4" t="s">
        <v>136</v>
      </c>
      <c r="M61" t="s">
        <v>39</v>
      </c>
      <c r="N61" s="28">
        <f>SUM(N50:N58)</f>
        <v>92756420.864099994</v>
      </c>
    </row>
    <row r="62" spans="1:14" x14ac:dyDescent="0.25">
      <c r="M62" t="s">
        <v>39</v>
      </c>
    </row>
    <row r="63" spans="1:14" x14ac:dyDescent="0.25">
      <c r="M63" t="s">
        <v>39</v>
      </c>
    </row>
    <row r="64" spans="1:14" x14ac:dyDescent="0.25">
      <c r="M64" t="s">
        <v>39</v>
      </c>
    </row>
    <row r="65" spans="13:13" x14ac:dyDescent="0.25">
      <c r="M65" t="s">
        <v>39</v>
      </c>
    </row>
    <row r="66" spans="13:13" x14ac:dyDescent="0.25">
      <c r="M66" t="s">
        <v>39</v>
      </c>
    </row>
    <row r="67" spans="13:13" x14ac:dyDescent="0.25">
      <c r="M67" t="s">
        <v>39</v>
      </c>
    </row>
    <row r="68" spans="13:13" x14ac:dyDescent="0.25">
      <c r="M68" t="s">
        <v>39</v>
      </c>
    </row>
  </sheetData>
  <pageMargins left="0.75" right="0.75" top="1" bottom="1" header="0.5" footer="0.5"/>
  <pageSetup scale="5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Bruce's known deals</vt:lpstr>
      <vt:lpstr>comparison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2000-03-02T15:24:04Z</cp:lastPrinted>
  <dcterms:created xsi:type="dcterms:W3CDTF">2000-02-15T01:20:36Z</dcterms:created>
  <dcterms:modified xsi:type="dcterms:W3CDTF">2023-09-10T11:56:38Z</dcterms:modified>
</cp:coreProperties>
</file>