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tabRatio="782"/>
  </bookViews>
  <sheets>
    <sheet name="Inputs" sheetId="2" r:id="rId1"/>
    <sheet name="Calculations" sheetId="3" r:id="rId2"/>
    <sheet name="Pricing Inputs" sheetId="6" r:id="rId3"/>
    <sheet name="Output" sheetId="8" r:id="rId4"/>
  </sheets>
  <externalReferences>
    <externalReference r:id="rId5"/>
  </externalReferences>
  <definedNames>
    <definedName name="_Order1" hidden="1">255</definedName>
    <definedName name="_Order2" hidden="1">0</definedName>
    <definedName name="BasisIndex">#REF!</definedName>
    <definedName name="BasisNumber">#REF!</definedName>
    <definedName name="BasisTable">#REF!</definedName>
    <definedName name="CorrelationTable">#REF!</definedName>
    <definedName name="CurveDate">Inputs!$D$2</definedName>
    <definedName name="CurveRange">#REF!</definedName>
    <definedName name="CurveValues">Gas [1]Curves!$B$11:$L$377</definedName>
    <definedName name="CustomSaPeriod">#REF!</definedName>
    <definedName name="DailyScalarsTable">#REF!</definedName>
    <definedName name="DateToday">Inputs!$D$1</definedName>
    <definedName name="DBase">#REF!</definedName>
    <definedName name="GasCurves">#REF!</definedName>
    <definedName name="GasFirstMonth">#REF!</definedName>
    <definedName name="GasVolTable">#REF!</definedName>
    <definedName name="InterestRatesTable">#REF!</definedName>
    <definedName name="IntraPowerVol">#REF!</definedName>
    <definedName name="IRFirstMonth">#REF!</definedName>
    <definedName name="IRTable">#REF!</definedName>
    <definedName name="LastDateOfMonthlyVol">#REF!</definedName>
    <definedName name="NumberofDaysTable">'Pricing Inputs'!$S$2:$X$254</definedName>
    <definedName name="OffPeakPeriod">#REF!</definedName>
    <definedName name="OmicronCurveDate">Inputs!$D$5</definedName>
    <definedName name="OmicronIndex">#REF!</definedName>
    <definedName name="OmicronNumber">#REF!</definedName>
    <definedName name="OmicronVol">#REF!</definedName>
    <definedName name="OPPowerPrices">#REF!</definedName>
    <definedName name="Password">#REF!</definedName>
    <definedName name="PeakEnd">#REF!</definedName>
    <definedName name="PeakPeriod">#REF!</definedName>
    <definedName name="PeakPowerCurves">#REF!</definedName>
    <definedName name="PeakStart">#REF!</definedName>
    <definedName name="PositionBasis">#REF!</definedName>
    <definedName name="PositionRegion">#REF!</definedName>
    <definedName name="PowerVolTable">#REF!</definedName>
    <definedName name="PriceTable">#REF!</definedName>
    <definedName name="PriceTableWeekend">#REF!</definedName>
    <definedName name="_xlnm.Print_Area" localSheetId="1">Calculations!$BA$1:$BI$27</definedName>
    <definedName name="RegionIndex">#REF!</definedName>
    <definedName name="RegionNumber">#REF!</definedName>
    <definedName name="SatSunPeakPwr">#REF!</definedName>
    <definedName name="ScalarTable">'Pricing Inputs'!$B$1:$M$17</definedName>
    <definedName name="ScaledPrice">'Pricing Inputs'!$A$5:$J$258</definedName>
    <definedName name="Today">#REF!</definedName>
    <definedName name="UpperLeftOfCurveTable">#REF!</definedName>
    <definedName name="UserName">#REF!</definedName>
    <definedName name="VolTableDailyOffPeak">#REF!</definedName>
    <definedName name="VolTableDailyPeak">#REF!</definedName>
    <definedName name="VolTableDailyPeakSat">#REF!</definedName>
    <definedName name="VolTableDailyPeakSun">#REF!</definedName>
    <definedName name="VolTableMonthlyOffPeak">#REF!</definedName>
    <definedName name="VolTableMonthlyPeak">#REF!</definedName>
    <definedName name="VolTableMonthlyPeakSat">#REF!</definedName>
    <definedName name="VolTableMonthlyPeakSun">#REF!</definedName>
    <definedName name="VolTableYearlyOffPeak">#REF!</definedName>
    <definedName name="VolTableYearlyPeak">#REF!</definedName>
  </definedNames>
  <calcPr calcId="0"/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S4" i="3"/>
  <c r="AT4" i="3"/>
  <c r="AU4" i="3"/>
  <c r="AV4" i="3"/>
  <c r="AW4" i="3"/>
  <c r="AX4" i="3"/>
  <c r="AY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S5" i="3"/>
  <c r="AT5" i="3"/>
  <c r="AU5" i="3"/>
  <c r="AV5" i="3"/>
  <c r="AW5" i="3"/>
  <c r="AX5" i="3"/>
  <c r="AY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S6" i="3"/>
  <c r="AT6" i="3"/>
  <c r="AU6" i="3"/>
  <c r="AV6" i="3"/>
  <c r="AW6" i="3"/>
  <c r="AX6" i="3"/>
  <c r="AY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S7" i="3"/>
  <c r="AT7" i="3"/>
  <c r="AU7" i="3"/>
  <c r="AV7" i="3"/>
  <c r="AW7" i="3"/>
  <c r="AX7" i="3"/>
  <c r="AY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S8" i="3"/>
  <c r="AT8" i="3"/>
  <c r="AU8" i="3"/>
  <c r="AV8" i="3"/>
  <c r="AW8" i="3"/>
  <c r="AX8" i="3"/>
  <c r="AY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S9" i="3"/>
  <c r="AT9" i="3"/>
  <c r="AU9" i="3"/>
  <c r="AV9" i="3"/>
  <c r="AW9" i="3"/>
  <c r="AX9" i="3"/>
  <c r="AY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S10" i="3"/>
  <c r="AT10" i="3"/>
  <c r="AU10" i="3"/>
  <c r="AV10" i="3"/>
  <c r="AW10" i="3"/>
  <c r="AX10" i="3"/>
  <c r="AY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S11" i="3"/>
  <c r="AT11" i="3"/>
  <c r="AU11" i="3"/>
  <c r="AV11" i="3"/>
  <c r="AW11" i="3"/>
  <c r="AX11" i="3"/>
  <c r="AY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S12" i="3"/>
  <c r="AT12" i="3"/>
  <c r="AU12" i="3"/>
  <c r="AV12" i="3"/>
  <c r="AW12" i="3"/>
  <c r="AX12" i="3"/>
  <c r="AY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S13" i="3"/>
  <c r="AT13" i="3"/>
  <c r="AU13" i="3"/>
  <c r="AV13" i="3"/>
  <c r="AW13" i="3"/>
  <c r="AX13" i="3"/>
  <c r="AY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S16" i="3"/>
  <c r="AT16" i="3"/>
  <c r="AU16" i="3"/>
  <c r="AV16" i="3"/>
  <c r="AW16" i="3"/>
  <c r="AX16" i="3"/>
  <c r="AY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S17" i="3"/>
  <c r="AT17" i="3"/>
  <c r="AU17" i="3"/>
  <c r="AV17" i="3"/>
  <c r="AW17" i="3"/>
  <c r="AX17" i="3"/>
  <c r="AY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S18" i="3"/>
  <c r="AT18" i="3"/>
  <c r="AU18" i="3"/>
  <c r="AV18" i="3"/>
  <c r="AW18" i="3"/>
  <c r="AX18" i="3"/>
  <c r="AY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S19" i="3"/>
  <c r="AT19" i="3"/>
  <c r="AU19" i="3"/>
  <c r="AV19" i="3"/>
  <c r="AW19" i="3"/>
  <c r="AX19" i="3"/>
  <c r="AY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S20" i="3"/>
  <c r="AT20" i="3"/>
  <c r="AU20" i="3"/>
  <c r="AV20" i="3"/>
  <c r="AW20" i="3"/>
  <c r="AX20" i="3"/>
  <c r="AY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S21" i="3"/>
  <c r="AT21" i="3"/>
  <c r="AU21" i="3"/>
  <c r="AV21" i="3"/>
  <c r="AW21" i="3"/>
  <c r="AX21" i="3"/>
  <c r="AY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S22" i="3"/>
  <c r="AT22" i="3"/>
  <c r="AU22" i="3"/>
  <c r="AV22" i="3"/>
  <c r="AW22" i="3"/>
  <c r="AX22" i="3"/>
  <c r="AY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S23" i="3"/>
  <c r="AT23" i="3"/>
  <c r="AU23" i="3"/>
  <c r="AV23" i="3"/>
  <c r="AW23" i="3"/>
  <c r="AX23" i="3"/>
  <c r="AY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S24" i="3"/>
  <c r="AT24" i="3"/>
  <c r="AU24" i="3"/>
  <c r="AV24" i="3"/>
  <c r="AW24" i="3"/>
  <c r="AX24" i="3"/>
  <c r="AY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S25" i="3"/>
  <c r="AT25" i="3"/>
  <c r="AU25" i="3"/>
  <c r="AV25" i="3"/>
  <c r="AW25" i="3"/>
  <c r="AX25" i="3"/>
  <c r="AY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S28" i="3"/>
  <c r="AT28" i="3"/>
  <c r="AU28" i="3"/>
  <c r="AV28" i="3"/>
  <c r="AW28" i="3"/>
  <c r="AX28" i="3"/>
  <c r="AY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S29" i="3"/>
  <c r="AT29" i="3"/>
  <c r="AU29" i="3"/>
  <c r="AV29" i="3"/>
  <c r="AW29" i="3"/>
  <c r="AX29" i="3"/>
  <c r="AY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S30" i="3"/>
  <c r="AT30" i="3"/>
  <c r="AU30" i="3"/>
  <c r="AV30" i="3"/>
  <c r="AW30" i="3"/>
  <c r="AX30" i="3"/>
  <c r="AY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S31" i="3"/>
  <c r="AT31" i="3"/>
  <c r="AU31" i="3"/>
  <c r="AV31" i="3"/>
  <c r="AW31" i="3"/>
  <c r="AX31" i="3"/>
  <c r="AY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S32" i="3"/>
  <c r="AT32" i="3"/>
  <c r="AU32" i="3"/>
  <c r="AV32" i="3"/>
  <c r="AW32" i="3"/>
  <c r="AX32" i="3"/>
  <c r="AY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S33" i="3"/>
  <c r="AT33" i="3"/>
  <c r="AU33" i="3"/>
  <c r="AV33" i="3"/>
  <c r="AW33" i="3"/>
  <c r="AX33" i="3"/>
  <c r="AY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S34" i="3"/>
  <c r="AT34" i="3"/>
  <c r="AU34" i="3"/>
  <c r="AV34" i="3"/>
  <c r="AW34" i="3"/>
  <c r="AX34" i="3"/>
  <c r="AY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S35" i="3"/>
  <c r="AT35" i="3"/>
  <c r="AU35" i="3"/>
  <c r="AV35" i="3"/>
  <c r="AW35" i="3"/>
  <c r="AX35" i="3"/>
  <c r="AY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S36" i="3"/>
  <c r="AT36" i="3"/>
  <c r="AU36" i="3"/>
  <c r="AV36" i="3"/>
  <c r="AW36" i="3"/>
  <c r="AX36" i="3"/>
  <c r="AY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S37" i="3"/>
  <c r="AT37" i="3"/>
  <c r="AU37" i="3"/>
  <c r="AV37" i="3"/>
  <c r="AW37" i="3"/>
  <c r="AX37" i="3"/>
  <c r="AY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S40" i="3"/>
  <c r="AT40" i="3"/>
  <c r="AU40" i="3"/>
  <c r="AV40" i="3"/>
  <c r="AW40" i="3"/>
  <c r="AX40" i="3"/>
  <c r="AY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S41" i="3"/>
  <c r="AT41" i="3"/>
  <c r="AU41" i="3"/>
  <c r="AV41" i="3"/>
  <c r="AW41" i="3"/>
  <c r="AX41" i="3"/>
  <c r="AY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S42" i="3"/>
  <c r="AT42" i="3"/>
  <c r="AU42" i="3"/>
  <c r="AV42" i="3"/>
  <c r="AW42" i="3"/>
  <c r="AX42" i="3"/>
  <c r="AY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S43" i="3"/>
  <c r="AT43" i="3"/>
  <c r="AU43" i="3"/>
  <c r="AV43" i="3"/>
  <c r="AW43" i="3"/>
  <c r="AX43" i="3"/>
  <c r="AY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S44" i="3"/>
  <c r="AT44" i="3"/>
  <c r="AU44" i="3"/>
  <c r="AV44" i="3"/>
  <c r="AW44" i="3"/>
  <c r="AX44" i="3"/>
  <c r="AY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S45" i="3"/>
  <c r="AT45" i="3"/>
  <c r="AU45" i="3"/>
  <c r="AV45" i="3"/>
  <c r="AW45" i="3"/>
  <c r="AX45" i="3"/>
  <c r="AY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S46" i="3"/>
  <c r="AT46" i="3"/>
  <c r="AU46" i="3"/>
  <c r="AV46" i="3"/>
  <c r="AW46" i="3"/>
  <c r="AX46" i="3"/>
  <c r="AY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S47" i="3"/>
  <c r="AT47" i="3"/>
  <c r="AU47" i="3"/>
  <c r="AV47" i="3"/>
  <c r="AW47" i="3"/>
  <c r="AX47" i="3"/>
  <c r="AY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S48" i="3"/>
  <c r="AT48" i="3"/>
  <c r="AU48" i="3"/>
  <c r="AV48" i="3"/>
  <c r="AW48" i="3"/>
  <c r="AX48" i="3"/>
  <c r="AY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S49" i="3"/>
  <c r="AT49" i="3"/>
  <c r="AU49" i="3"/>
  <c r="AV49" i="3"/>
  <c r="AW49" i="3"/>
  <c r="AX49" i="3"/>
  <c r="AY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S52" i="3"/>
  <c r="AT52" i="3"/>
  <c r="AU52" i="3"/>
  <c r="AV52" i="3"/>
  <c r="AW52" i="3"/>
  <c r="AX52" i="3"/>
  <c r="AY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S53" i="3"/>
  <c r="AT53" i="3"/>
  <c r="AU53" i="3"/>
  <c r="AV53" i="3"/>
  <c r="AW53" i="3"/>
  <c r="AX53" i="3"/>
  <c r="AY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S54" i="3"/>
  <c r="AT54" i="3"/>
  <c r="AU54" i="3"/>
  <c r="AV54" i="3"/>
  <c r="AW54" i="3"/>
  <c r="AX54" i="3"/>
  <c r="AY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S55" i="3"/>
  <c r="AT55" i="3"/>
  <c r="AU55" i="3"/>
  <c r="AV55" i="3"/>
  <c r="AW55" i="3"/>
  <c r="AX55" i="3"/>
  <c r="AY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S56" i="3"/>
  <c r="AT56" i="3"/>
  <c r="AU56" i="3"/>
  <c r="AV56" i="3"/>
  <c r="AW56" i="3"/>
  <c r="AX56" i="3"/>
  <c r="AY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S57" i="3"/>
  <c r="AT57" i="3"/>
  <c r="AU57" i="3"/>
  <c r="AV57" i="3"/>
  <c r="AW57" i="3"/>
  <c r="AX57" i="3"/>
  <c r="AY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S58" i="3"/>
  <c r="AT58" i="3"/>
  <c r="AU58" i="3"/>
  <c r="AV58" i="3"/>
  <c r="AW58" i="3"/>
  <c r="AX58" i="3"/>
  <c r="AY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S59" i="3"/>
  <c r="AT59" i="3"/>
  <c r="AU59" i="3"/>
  <c r="AV59" i="3"/>
  <c r="AW59" i="3"/>
  <c r="AX59" i="3"/>
  <c r="AY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S60" i="3"/>
  <c r="AT60" i="3"/>
  <c r="AU60" i="3"/>
  <c r="AV60" i="3"/>
  <c r="AW60" i="3"/>
  <c r="AX60" i="3"/>
  <c r="AY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S61" i="3"/>
  <c r="AT61" i="3"/>
  <c r="AU61" i="3"/>
  <c r="AV61" i="3"/>
  <c r="AW61" i="3"/>
  <c r="AX61" i="3"/>
  <c r="AY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S64" i="3"/>
  <c r="AT64" i="3"/>
  <c r="AU64" i="3"/>
  <c r="AV64" i="3"/>
  <c r="AW64" i="3"/>
  <c r="AX64" i="3"/>
  <c r="AY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S65" i="3"/>
  <c r="AT65" i="3"/>
  <c r="AU65" i="3"/>
  <c r="AV65" i="3"/>
  <c r="AW65" i="3"/>
  <c r="AX65" i="3"/>
  <c r="AY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S66" i="3"/>
  <c r="AT66" i="3"/>
  <c r="AU66" i="3"/>
  <c r="AV66" i="3"/>
  <c r="AW66" i="3"/>
  <c r="AX66" i="3"/>
  <c r="AY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AU67" i="3"/>
  <c r="AV67" i="3"/>
  <c r="AW67" i="3"/>
  <c r="AX67" i="3"/>
  <c r="AY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S68" i="3"/>
  <c r="AT68" i="3"/>
  <c r="AU68" i="3"/>
  <c r="AV68" i="3"/>
  <c r="AW68" i="3"/>
  <c r="AX68" i="3"/>
  <c r="AY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S69" i="3"/>
  <c r="AT69" i="3"/>
  <c r="AU69" i="3"/>
  <c r="AV69" i="3"/>
  <c r="AW69" i="3"/>
  <c r="AX69" i="3"/>
  <c r="AY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S70" i="3"/>
  <c r="AT70" i="3"/>
  <c r="AU70" i="3"/>
  <c r="AV70" i="3"/>
  <c r="AW70" i="3"/>
  <c r="AX70" i="3"/>
  <c r="AY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S71" i="3"/>
  <c r="AT71" i="3"/>
  <c r="AU71" i="3"/>
  <c r="AV71" i="3"/>
  <c r="AW71" i="3"/>
  <c r="AX71" i="3"/>
  <c r="AY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S72" i="3"/>
  <c r="AT72" i="3"/>
  <c r="AU72" i="3"/>
  <c r="AV72" i="3"/>
  <c r="AW72" i="3"/>
  <c r="AX72" i="3"/>
  <c r="AY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S73" i="3"/>
  <c r="AT73" i="3"/>
  <c r="AU73" i="3"/>
  <c r="AV73" i="3"/>
  <c r="AW73" i="3"/>
  <c r="AX73" i="3"/>
  <c r="AY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S76" i="3"/>
  <c r="AT76" i="3"/>
  <c r="AU76" i="3"/>
  <c r="AV76" i="3"/>
  <c r="AW76" i="3"/>
  <c r="AX76" i="3"/>
  <c r="AY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S77" i="3"/>
  <c r="AT77" i="3"/>
  <c r="AU77" i="3"/>
  <c r="AV77" i="3"/>
  <c r="AW77" i="3"/>
  <c r="AX77" i="3"/>
  <c r="AY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S78" i="3"/>
  <c r="AT78" i="3"/>
  <c r="AU78" i="3"/>
  <c r="AV78" i="3"/>
  <c r="AW78" i="3"/>
  <c r="AX78" i="3"/>
  <c r="AY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S79" i="3"/>
  <c r="AT79" i="3"/>
  <c r="AU79" i="3"/>
  <c r="AV79" i="3"/>
  <c r="AW79" i="3"/>
  <c r="AX79" i="3"/>
  <c r="AY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S80" i="3"/>
  <c r="AT80" i="3"/>
  <c r="AU80" i="3"/>
  <c r="AV80" i="3"/>
  <c r="AW80" i="3"/>
  <c r="AX80" i="3"/>
  <c r="AY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S81" i="3"/>
  <c r="AT81" i="3"/>
  <c r="AU81" i="3"/>
  <c r="AV81" i="3"/>
  <c r="AW81" i="3"/>
  <c r="AX81" i="3"/>
  <c r="AY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S82" i="3"/>
  <c r="AT82" i="3"/>
  <c r="AU82" i="3"/>
  <c r="AV82" i="3"/>
  <c r="AW82" i="3"/>
  <c r="AX82" i="3"/>
  <c r="AY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S83" i="3"/>
  <c r="AT83" i="3"/>
  <c r="AU83" i="3"/>
  <c r="AV83" i="3"/>
  <c r="AW83" i="3"/>
  <c r="AX83" i="3"/>
  <c r="AY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S84" i="3"/>
  <c r="AT84" i="3"/>
  <c r="AU84" i="3"/>
  <c r="AV84" i="3"/>
  <c r="AW84" i="3"/>
  <c r="AX84" i="3"/>
  <c r="AY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S85" i="3"/>
  <c r="AT85" i="3"/>
  <c r="AU85" i="3"/>
  <c r="AV85" i="3"/>
  <c r="AW85" i="3"/>
  <c r="AX85" i="3"/>
  <c r="AY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S88" i="3"/>
  <c r="AT88" i="3"/>
  <c r="AU88" i="3"/>
  <c r="AV88" i="3"/>
  <c r="AW88" i="3"/>
  <c r="AX88" i="3"/>
  <c r="AY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S89" i="3"/>
  <c r="AT89" i="3"/>
  <c r="AU89" i="3"/>
  <c r="AV89" i="3"/>
  <c r="AW89" i="3"/>
  <c r="AX89" i="3"/>
  <c r="AY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S90" i="3"/>
  <c r="AT90" i="3"/>
  <c r="AU90" i="3"/>
  <c r="AV90" i="3"/>
  <c r="AW90" i="3"/>
  <c r="AX90" i="3"/>
  <c r="AY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S91" i="3"/>
  <c r="AT91" i="3"/>
  <c r="AU91" i="3"/>
  <c r="AV91" i="3"/>
  <c r="AW91" i="3"/>
  <c r="AX91" i="3"/>
  <c r="AY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S92" i="3"/>
  <c r="AT92" i="3"/>
  <c r="AU92" i="3"/>
  <c r="AV92" i="3"/>
  <c r="AW92" i="3"/>
  <c r="AX92" i="3"/>
  <c r="AY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S93" i="3"/>
  <c r="AT93" i="3"/>
  <c r="AU93" i="3"/>
  <c r="AV93" i="3"/>
  <c r="AW93" i="3"/>
  <c r="AX93" i="3"/>
  <c r="AY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S94" i="3"/>
  <c r="AT94" i="3"/>
  <c r="AU94" i="3"/>
  <c r="AV94" i="3"/>
  <c r="AW94" i="3"/>
  <c r="AX94" i="3"/>
  <c r="AY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S95" i="3"/>
  <c r="AT95" i="3"/>
  <c r="AU95" i="3"/>
  <c r="AV95" i="3"/>
  <c r="AW95" i="3"/>
  <c r="AX95" i="3"/>
  <c r="AY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S96" i="3"/>
  <c r="AT96" i="3"/>
  <c r="AU96" i="3"/>
  <c r="AV96" i="3"/>
  <c r="AW96" i="3"/>
  <c r="AX96" i="3"/>
  <c r="AY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S97" i="3"/>
  <c r="AT97" i="3"/>
  <c r="AU97" i="3"/>
  <c r="AV97" i="3"/>
  <c r="AW97" i="3"/>
  <c r="AX97" i="3"/>
  <c r="AY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S100" i="3"/>
  <c r="AT100" i="3"/>
  <c r="AU100" i="3"/>
  <c r="AV100" i="3"/>
  <c r="AW100" i="3"/>
  <c r="AX100" i="3"/>
  <c r="AY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S101" i="3"/>
  <c r="AT101" i="3"/>
  <c r="AU101" i="3"/>
  <c r="AV101" i="3"/>
  <c r="AW101" i="3"/>
  <c r="AX101" i="3"/>
  <c r="AY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S102" i="3"/>
  <c r="AT102" i="3"/>
  <c r="AU102" i="3"/>
  <c r="AV102" i="3"/>
  <c r="AW102" i="3"/>
  <c r="AX102" i="3"/>
  <c r="AY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S103" i="3"/>
  <c r="AT103" i="3"/>
  <c r="AU103" i="3"/>
  <c r="AV103" i="3"/>
  <c r="AW103" i="3"/>
  <c r="AX103" i="3"/>
  <c r="AY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S104" i="3"/>
  <c r="AT104" i="3"/>
  <c r="AU104" i="3"/>
  <c r="AV104" i="3"/>
  <c r="AW104" i="3"/>
  <c r="AX104" i="3"/>
  <c r="AY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S105" i="3"/>
  <c r="AT105" i="3"/>
  <c r="AU105" i="3"/>
  <c r="AV105" i="3"/>
  <c r="AW105" i="3"/>
  <c r="AX105" i="3"/>
  <c r="AY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S106" i="3"/>
  <c r="AT106" i="3"/>
  <c r="AU106" i="3"/>
  <c r="AV106" i="3"/>
  <c r="AW106" i="3"/>
  <c r="AX106" i="3"/>
  <c r="AY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S107" i="3"/>
  <c r="AT107" i="3"/>
  <c r="AU107" i="3"/>
  <c r="AV107" i="3"/>
  <c r="AW107" i="3"/>
  <c r="AX107" i="3"/>
  <c r="AY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S108" i="3"/>
  <c r="AT108" i="3"/>
  <c r="AU108" i="3"/>
  <c r="AV108" i="3"/>
  <c r="AW108" i="3"/>
  <c r="AX108" i="3"/>
  <c r="AY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S109" i="3"/>
  <c r="AT109" i="3"/>
  <c r="AU109" i="3"/>
  <c r="AV109" i="3"/>
  <c r="AW109" i="3"/>
  <c r="AX109" i="3"/>
  <c r="AY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S112" i="3"/>
  <c r="AT112" i="3"/>
  <c r="AU112" i="3"/>
  <c r="AV112" i="3"/>
  <c r="AW112" i="3"/>
  <c r="AX112" i="3"/>
  <c r="AY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S113" i="3"/>
  <c r="AT113" i="3"/>
  <c r="AU113" i="3"/>
  <c r="AV113" i="3"/>
  <c r="AW113" i="3"/>
  <c r="AX113" i="3"/>
  <c r="AY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S114" i="3"/>
  <c r="AT114" i="3"/>
  <c r="AU114" i="3"/>
  <c r="AV114" i="3"/>
  <c r="AW114" i="3"/>
  <c r="AX114" i="3"/>
  <c r="AY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S115" i="3"/>
  <c r="AT115" i="3"/>
  <c r="AU115" i="3"/>
  <c r="AV115" i="3"/>
  <c r="AW115" i="3"/>
  <c r="AX115" i="3"/>
  <c r="AY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S116" i="3"/>
  <c r="AT116" i="3"/>
  <c r="AU116" i="3"/>
  <c r="AV116" i="3"/>
  <c r="AW116" i="3"/>
  <c r="AX116" i="3"/>
  <c r="AY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S117" i="3"/>
  <c r="AT117" i="3"/>
  <c r="AU117" i="3"/>
  <c r="AV117" i="3"/>
  <c r="AW117" i="3"/>
  <c r="AX117" i="3"/>
  <c r="AY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S118" i="3"/>
  <c r="AT118" i="3"/>
  <c r="AU118" i="3"/>
  <c r="AV118" i="3"/>
  <c r="AW118" i="3"/>
  <c r="AX118" i="3"/>
  <c r="AY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S119" i="3"/>
  <c r="AT119" i="3"/>
  <c r="AU119" i="3"/>
  <c r="AV119" i="3"/>
  <c r="AW119" i="3"/>
  <c r="AX119" i="3"/>
  <c r="AY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S120" i="3"/>
  <c r="AT120" i="3"/>
  <c r="AU120" i="3"/>
  <c r="AV120" i="3"/>
  <c r="AW120" i="3"/>
  <c r="AX120" i="3"/>
  <c r="AY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S121" i="3"/>
  <c r="AT121" i="3"/>
  <c r="AU121" i="3"/>
  <c r="AV121" i="3"/>
  <c r="AW121" i="3"/>
  <c r="AX121" i="3"/>
  <c r="AY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S124" i="3"/>
  <c r="AT124" i="3"/>
  <c r="AU124" i="3"/>
  <c r="AV124" i="3"/>
  <c r="AW124" i="3"/>
  <c r="AX124" i="3"/>
  <c r="AY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S125" i="3"/>
  <c r="AT125" i="3"/>
  <c r="AU125" i="3"/>
  <c r="AV125" i="3"/>
  <c r="AW125" i="3"/>
  <c r="AX125" i="3"/>
  <c r="AY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S126" i="3"/>
  <c r="AT126" i="3"/>
  <c r="AU126" i="3"/>
  <c r="AV126" i="3"/>
  <c r="AW126" i="3"/>
  <c r="AX126" i="3"/>
  <c r="AY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S127" i="3"/>
  <c r="AT127" i="3"/>
  <c r="AU127" i="3"/>
  <c r="AV127" i="3"/>
  <c r="AW127" i="3"/>
  <c r="AX127" i="3"/>
  <c r="AY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S128" i="3"/>
  <c r="AT128" i="3"/>
  <c r="AU128" i="3"/>
  <c r="AV128" i="3"/>
  <c r="AW128" i="3"/>
  <c r="AX128" i="3"/>
  <c r="AY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S129" i="3"/>
  <c r="AT129" i="3"/>
  <c r="AU129" i="3"/>
  <c r="AV129" i="3"/>
  <c r="AW129" i="3"/>
  <c r="AX129" i="3"/>
  <c r="AY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S130" i="3"/>
  <c r="AT130" i="3"/>
  <c r="AU130" i="3"/>
  <c r="AV130" i="3"/>
  <c r="AW130" i="3"/>
  <c r="AX130" i="3"/>
  <c r="AY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S131" i="3"/>
  <c r="AT131" i="3"/>
  <c r="AU131" i="3"/>
  <c r="AV131" i="3"/>
  <c r="AW131" i="3"/>
  <c r="AX131" i="3"/>
  <c r="AY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S132" i="3"/>
  <c r="AT132" i="3"/>
  <c r="AU132" i="3"/>
  <c r="AV132" i="3"/>
  <c r="AW132" i="3"/>
  <c r="AX132" i="3"/>
  <c r="AY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S133" i="3"/>
  <c r="AT133" i="3"/>
  <c r="AU133" i="3"/>
  <c r="AV133" i="3"/>
  <c r="AW133" i="3"/>
  <c r="AX133" i="3"/>
  <c r="AY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S136" i="3"/>
  <c r="AT136" i="3"/>
  <c r="AU136" i="3"/>
  <c r="AV136" i="3"/>
  <c r="AW136" i="3"/>
  <c r="AX136" i="3"/>
  <c r="AY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S137" i="3"/>
  <c r="AT137" i="3"/>
  <c r="AU137" i="3"/>
  <c r="AV137" i="3"/>
  <c r="AW137" i="3"/>
  <c r="AX137" i="3"/>
  <c r="AY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S138" i="3"/>
  <c r="AT138" i="3"/>
  <c r="AU138" i="3"/>
  <c r="AV138" i="3"/>
  <c r="AW138" i="3"/>
  <c r="AX138" i="3"/>
  <c r="AY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S139" i="3"/>
  <c r="AT139" i="3"/>
  <c r="AU139" i="3"/>
  <c r="AV139" i="3"/>
  <c r="AW139" i="3"/>
  <c r="AX139" i="3"/>
  <c r="AY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S140" i="3"/>
  <c r="AT140" i="3"/>
  <c r="AU140" i="3"/>
  <c r="AV140" i="3"/>
  <c r="AW140" i="3"/>
  <c r="AX140" i="3"/>
  <c r="AY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S141" i="3"/>
  <c r="AT141" i="3"/>
  <c r="AU141" i="3"/>
  <c r="AV141" i="3"/>
  <c r="AW141" i="3"/>
  <c r="AX141" i="3"/>
  <c r="AY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S142" i="3"/>
  <c r="AT142" i="3"/>
  <c r="AU142" i="3"/>
  <c r="AV142" i="3"/>
  <c r="AW142" i="3"/>
  <c r="AX142" i="3"/>
  <c r="AY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S143" i="3"/>
  <c r="AT143" i="3"/>
  <c r="AU143" i="3"/>
  <c r="AV143" i="3"/>
  <c r="AW143" i="3"/>
  <c r="AX143" i="3"/>
  <c r="AY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S144" i="3"/>
  <c r="AT144" i="3"/>
  <c r="AU144" i="3"/>
  <c r="AV144" i="3"/>
  <c r="AW144" i="3"/>
  <c r="AX144" i="3"/>
  <c r="AY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S145" i="3"/>
  <c r="AT145" i="3"/>
  <c r="AU145" i="3"/>
  <c r="AV145" i="3"/>
  <c r="AW145" i="3"/>
  <c r="AX145" i="3"/>
  <c r="AY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S148" i="3"/>
  <c r="AT148" i="3"/>
  <c r="AU148" i="3"/>
  <c r="AV148" i="3"/>
  <c r="AW148" i="3"/>
  <c r="AX148" i="3"/>
  <c r="AY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S149" i="3"/>
  <c r="AT149" i="3"/>
  <c r="AU149" i="3"/>
  <c r="AV149" i="3"/>
  <c r="AW149" i="3"/>
  <c r="AX149" i="3"/>
  <c r="AY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S150" i="3"/>
  <c r="AT150" i="3"/>
  <c r="AU150" i="3"/>
  <c r="AV150" i="3"/>
  <c r="AW150" i="3"/>
  <c r="AX150" i="3"/>
  <c r="AY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S151" i="3"/>
  <c r="AT151" i="3"/>
  <c r="AU151" i="3"/>
  <c r="AV151" i="3"/>
  <c r="AW151" i="3"/>
  <c r="AX151" i="3"/>
  <c r="AY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S152" i="3"/>
  <c r="AT152" i="3"/>
  <c r="AU152" i="3"/>
  <c r="AV152" i="3"/>
  <c r="AW152" i="3"/>
  <c r="AX152" i="3"/>
  <c r="AY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S153" i="3"/>
  <c r="AT153" i="3"/>
  <c r="AU153" i="3"/>
  <c r="AV153" i="3"/>
  <c r="AW153" i="3"/>
  <c r="AX153" i="3"/>
  <c r="AY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S154" i="3"/>
  <c r="AT154" i="3"/>
  <c r="AU154" i="3"/>
  <c r="AV154" i="3"/>
  <c r="AW154" i="3"/>
  <c r="AX154" i="3"/>
  <c r="AY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S155" i="3"/>
  <c r="AT155" i="3"/>
  <c r="AU155" i="3"/>
  <c r="AV155" i="3"/>
  <c r="AW155" i="3"/>
  <c r="AX155" i="3"/>
  <c r="AY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S156" i="3"/>
  <c r="AT156" i="3"/>
  <c r="AU156" i="3"/>
  <c r="AV156" i="3"/>
  <c r="AW156" i="3"/>
  <c r="AX156" i="3"/>
  <c r="AY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S157" i="3"/>
  <c r="AT157" i="3"/>
  <c r="AU157" i="3"/>
  <c r="AV157" i="3"/>
  <c r="AW157" i="3"/>
  <c r="AX157" i="3"/>
  <c r="AY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S160" i="3"/>
  <c r="AT160" i="3"/>
  <c r="AU160" i="3"/>
  <c r="AV160" i="3"/>
  <c r="AW160" i="3"/>
  <c r="AX160" i="3"/>
  <c r="AY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S161" i="3"/>
  <c r="AT161" i="3"/>
  <c r="AU161" i="3"/>
  <c r="AV161" i="3"/>
  <c r="AW161" i="3"/>
  <c r="AX161" i="3"/>
  <c r="AY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S162" i="3"/>
  <c r="AT162" i="3"/>
  <c r="AU162" i="3"/>
  <c r="AV162" i="3"/>
  <c r="AW162" i="3"/>
  <c r="AX162" i="3"/>
  <c r="AY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S163" i="3"/>
  <c r="AT163" i="3"/>
  <c r="AU163" i="3"/>
  <c r="AV163" i="3"/>
  <c r="AW163" i="3"/>
  <c r="AX163" i="3"/>
  <c r="AY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S164" i="3"/>
  <c r="AT164" i="3"/>
  <c r="AU164" i="3"/>
  <c r="AV164" i="3"/>
  <c r="AW164" i="3"/>
  <c r="AX164" i="3"/>
  <c r="AY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S165" i="3"/>
  <c r="AT165" i="3"/>
  <c r="AU165" i="3"/>
  <c r="AV165" i="3"/>
  <c r="AW165" i="3"/>
  <c r="AX165" i="3"/>
  <c r="AY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S166" i="3"/>
  <c r="AT166" i="3"/>
  <c r="AU166" i="3"/>
  <c r="AV166" i="3"/>
  <c r="AW166" i="3"/>
  <c r="AX166" i="3"/>
  <c r="AY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S167" i="3"/>
  <c r="AT167" i="3"/>
  <c r="AU167" i="3"/>
  <c r="AV167" i="3"/>
  <c r="AW167" i="3"/>
  <c r="AX167" i="3"/>
  <c r="AY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S168" i="3"/>
  <c r="AT168" i="3"/>
  <c r="AU168" i="3"/>
  <c r="AV168" i="3"/>
  <c r="AW168" i="3"/>
  <c r="AX168" i="3"/>
  <c r="AY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S169" i="3"/>
  <c r="AT169" i="3"/>
  <c r="AU169" i="3"/>
  <c r="AV169" i="3"/>
  <c r="AW169" i="3"/>
  <c r="AX169" i="3"/>
  <c r="AY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S172" i="3"/>
  <c r="AT172" i="3"/>
  <c r="AU172" i="3"/>
  <c r="AV172" i="3"/>
  <c r="AW172" i="3"/>
  <c r="AX172" i="3"/>
  <c r="AY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S173" i="3"/>
  <c r="AT173" i="3"/>
  <c r="AU173" i="3"/>
  <c r="AV173" i="3"/>
  <c r="AW173" i="3"/>
  <c r="AX173" i="3"/>
  <c r="AY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S174" i="3"/>
  <c r="AT174" i="3"/>
  <c r="AU174" i="3"/>
  <c r="AV174" i="3"/>
  <c r="AW174" i="3"/>
  <c r="AX174" i="3"/>
  <c r="AY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S175" i="3"/>
  <c r="AT175" i="3"/>
  <c r="AU175" i="3"/>
  <c r="AV175" i="3"/>
  <c r="AW175" i="3"/>
  <c r="AX175" i="3"/>
  <c r="AY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S176" i="3"/>
  <c r="AT176" i="3"/>
  <c r="AU176" i="3"/>
  <c r="AV176" i="3"/>
  <c r="AW176" i="3"/>
  <c r="AX176" i="3"/>
  <c r="AY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S177" i="3"/>
  <c r="AT177" i="3"/>
  <c r="AU177" i="3"/>
  <c r="AV177" i="3"/>
  <c r="AW177" i="3"/>
  <c r="AX177" i="3"/>
  <c r="AY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S178" i="3"/>
  <c r="AT178" i="3"/>
  <c r="AU178" i="3"/>
  <c r="AV178" i="3"/>
  <c r="AW178" i="3"/>
  <c r="AX178" i="3"/>
  <c r="AY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S179" i="3"/>
  <c r="AT179" i="3"/>
  <c r="AU179" i="3"/>
  <c r="AV179" i="3"/>
  <c r="AW179" i="3"/>
  <c r="AX179" i="3"/>
  <c r="AY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S180" i="3"/>
  <c r="AT180" i="3"/>
  <c r="AU180" i="3"/>
  <c r="AV180" i="3"/>
  <c r="AW180" i="3"/>
  <c r="AX180" i="3"/>
  <c r="AY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S181" i="3"/>
  <c r="AT181" i="3"/>
  <c r="AU181" i="3"/>
  <c r="AV181" i="3"/>
  <c r="AW181" i="3"/>
  <c r="AX181" i="3"/>
  <c r="AY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S184" i="3"/>
  <c r="AT184" i="3"/>
  <c r="AU184" i="3"/>
  <c r="AV184" i="3"/>
  <c r="AW184" i="3"/>
  <c r="AX184" i="3"/>
  <c r="AY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S185" i="3"/>
  <c r="AT185" i="3"/>
  <c r="AU185" i="3"/>
  <c r="AV185" i="3"/>
  <c r="AW185" i="3"/>
  <c r="AX185" i="3"/>
  <c r="AY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S186" i="3"/>
  <c r="AT186" i="3"/>
  <c r="AU186" i="3"/>
  <c r="AV186" i="3"/>
  <c r="AW186" i="3"/>
  <c r="AX186" i="3"/>
  <c r="AY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S187" i="3"/>
  <c r="AT187" i="3"/>
  <c r="AU187" i="3"/>
  <c r="AV187" i="3"/>
  <c r="AW187" i="3"/>
  <c r="AX187" i="3"/>
  <c r="AY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S188" i="3"/>
  <c r="AT188" i="3"/>
  <c r="AU188" i="3"/>
  <c r="AV188" i="3"/>
  <c r="AW188" i="3"/>
  <c r="AX188" i="3"/>
  <c r="AY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S189" i="3"/>
  <c r="AT189" i="3"/>
  <c r="AU189" i="3"/>
  <c r="AV189" i="3"/>
  <c r="AW189" i="3"/>
  <c r="AX189" i="3"/>
  <c r="AY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S190" i="3"/>
  <c r="AT190" i="3"/>
  <c r="AU190" i="3"/>
  <c r="AV190" i="3"/>
  <c r="AW190" i="3"/>
  <c r="AX190" i="3"/>
  <c r="AY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S191" i="3"/>
  <c r="AT191" i="3"/>
  <c r="AU191" i="3"/>
  <c r="AV191" i="3"/>
  <c r="AW191" i="3"/>
  <c r="AX191" i="3"/>
  <c r="AY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S192" i="3"/>
  <c r="AT192" i="3"/>
  <c r="AU192" i="3"/>
  <c r="AV192" i="3"/>
  <c r="AW192" i="3"/>
  <c r="AX192" i="3"/>
  <c r="AY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S193" i="3"/>
  <c r="AT193" i="3"/>
  <c r="AU193" i="3"/>
  <c r="AV193" i="3"/>
  <c r="AW193" i="3"/>
  <c r="AX193" i="3"/>
  <c r="AY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S196" i="3"/>
  <c r="AT196" i="3"/>
  <c r="AU196" i="3"/>
  <c r="AV196" i="3"/>
  <c r="AW196" i="3"/>
  <c r="AX196" i="3"/>
  <c r="AY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S197" i="3"/>
  <c r="AT197" i="3"/>
  <c r="AU197" i="3"/>
  <c r="AV197" i="3"/>
  <c r="AW197" i="3"/>
  <c r="AX197" i="3"/>
  <c r="AY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S198" i="3"/>
  <c r="AT198" i="3"/>
  <c r="AU198" i="3"/>
  <c r="AV198" i="3"/>
  <c r="AW198" i="3"/>
  <c r="AX198" i="3"/>
  <c r="AY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S199" i="3"/>
  <c r="AT199" i="3"/>
  <c r="AU199" i="3"/>
  <c r="AV199" i="3"/>
  <c r="AW199" i="3"/>
  <c r="AX199" i="3"/>
  <c r="AY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S200" i="3"/>
  <c r="AT200" i="3"/>
  <c r="AU200" i="3"/>
  <c r="AV200" i="3"/>
  <c r="AW200" i="3"/>
  <c r="AX200" i="3"/>
  <c r="AY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S201" i="3"/>
  <c r="AT201" i="3"/>
  <c r="AU201" i="3"/>
  <c r="AV201" i="3"/>
  <c r="AW201" i="3"/>
  <c r="AX201" i="3"/>
  <c r="AY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S202" i="3"/>
  <c r="AT202" i="3"/>
  <c r="AU202" i="3"/>
  <c r="AV202" i="3"/>
  <c r="AW202" i="3"/>
  <c r="AX202" i="3"/>
  <c r="AY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S203" i="3"/>
  <c r="AT203" i="3"/>
  <c r="AU203" i="3"/>
  <c r="AV203" i="3"/>
  <c r="AW203" i="3"/>
  <c r="AX203" i="3"/>
  <c r="AY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S204" i="3"/>
  <c r="AT204" i="3"/>
  <c r="AU204" i="3"/>
  <c r="AV204" i="3"/>
  <c r="AW204" i="3"/>
  <c r="AX204" i="3"/>
  <c r="AY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S205" i="3"/>
  <c r="AT205" i="3"/>
  <c r="AU205" i="3"/>
  <c r="AV205" i="3"/>
  <c r="AW205" i="3"/>
  <c r="AX205" i="3"/>
  <c r="AY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S208" i="3"/>
  <c r="AT208" i="3"/>
  <c r="AU208" i="3"/>
  <c r="AV208" i="3"/>
  <c r="AW208" i="3"/>
  <c r="AX208" i="3"/>
  <c r="AY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S209" i="3"/>
  <c r="AT209" i="3"/>
  <c r="AU209" i="3"/>
  <c r="AV209" i="3"/>
  <c r="AW209" i="3"/>
  <c r="AX209" i="3"/>
  <c r="AY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S210" i="3"/>
  <c r="AT210" i="3"/>
  <c r="AU210" i="3"/>
  <c r="AV210" i="3"/>
  <c r="AW210" i="3"/>
  <c r="AX210" i="3"/>
  <c r="AY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S211" i="3"/>
  <c r="AT211" i="3"/>
  <c r="AU211" i="3"/>
  <c r="AV211" i="3"/>
  <c r="AW211" i="3"/>
  <c r="AX211" i="3"/>
  <c r="AY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S212" i="3"/>
  <c r="AT212" i="3"/>
  <c r="AU212" i="3"/>
  <c r="AV212" i="3"/>
  <c r="AW212" i="3"/>
  <c r="AX212" i="3"/>
  <c r="AY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S213" i="3"/>
  <c r="AT213" i="3"/>
  <c r="AU213" i="3"/>
  <c r="AV213" i="3"/>
  <c r="AW213" i="3"/>
  <c r="AX213" i="3"/>
  <c r="AY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S214" i="3"/>
  <c r="AT214" i="3"/>
  <c r="AU214" i="3"/>
  <c r="AV214" i="3"/>
  <c r="AW214" i="3"/>
  <c r="AX214" i="3"/>
  <c r="AY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S215" i="3"/>
  <c r="AT215" i="3"/>
  <c r="AU215" i="3"/>
  <c r="AV215" i="3"/>
  <c r="AW215" i="3"/>
  <c r="AX215" i="3"/>
  <c r="AY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S216" i="3"/>
  <c r="AT216" i="3"/>
  <c r="AU216" i="3"/>
  <c r="AV216" i="3"/>
  <c r="AW216" i="3"/>
  <c r="AX216" i="3"/>
  <c r="AY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S217" i="3"/>
  <c r="AT217" i="3"/>
  <c r="AU217" i="3"/>
  <c r="AV217" i="3"/>
  <c r="AW217" i="3"/>
  <c r="AX217" i="3"/>
  <c r="AY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S220" i="3"/>
  <c r="AT220" i="3"/>
  <c r="AU220" i="3"/>
  <c r="AV220" i="3"/>
  <c r="AW220" i="3"/>
  <c r="AX220" i="3"/>
  <c r="AY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S221" i="3"/>
  <c r="AT221" i="3"/>
  <c r="AU221" i="3"/>
  <c r="AV221" i="3"/>
  <c r="AW221" i="3"/>
  <c r="AX221" i="3"/>
  <c r="AY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S222" i="3"/>
  <c r="AT222" i="3"/>
  <c r="AU222" i="3"/>
  <c r="AV222" i="3"/>
  <c r="AW222" i="3"/>
  <c r="AX222" i="3"/>
  <c r="AY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S223" i="3"/>
  <c r="AT223" i="3"/>
  <c r="AU223" i="3"/>
  <c r="AV223" i="3"/>
  <c r="AW223" i="3"/>
  <c r="AX223" i="3"/>
  <c r="AY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S224" i="3"/>
  <c r="AT224" i="3"/>
  <c r="AU224" i="3"/>
  <c r="AV224" i="3"/>
  <c r="AW224" i="3"/>
  <c r="AX224" i="3"/>
  <c r="AY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S225" i="3"/>
  <c r="AT225" i="3"/>
  <c r="AU225" i="3"/>
  <c r="AV225" i="3"/>
  <c r="AW225" i="3"/>
  <c r="AX225" i="3"/>
  <c r="AY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S226" i="3"/>
  <c r="AT226" i="3"/>
  <c r="AU226" i="3"/>
  <c r="AV226" i="3"/>
  <c r="AW226" i="3"/>
  <c r="AX226" i="3"/>
  <c r="AY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S227" i="3"/>
  <c r="AT227" i="3"/>
  <c r="AU227" i="3"/>
  <c r="AV227" i="3"/>
  <c r="AW227" i="3"/>
  <c r="AX227" i="3"/>
  <c r="AY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S228" i="3"/>
  <c r="AT228" i="3"/>
  <c r="AU228" i="3"/>
  <c r="AV228" i="3"/>
  <c r="AW228" i="3"/>
  <c r="AX228" i="3"/>
  <c r="AY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S229" i="3"/>
  <c r="AT229" i="3"/>
  <c r="AU229" i="3"/>
  <c r="AV229" i="3"/>
  <c r="AW229" i="3"/>
  <c r="AX229" i="3"/>
  <c r="AY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S232" i="3"/>
  <c r="AT232" i="3"/>
  <c r="AU232" i="3"/>
  <c r="AV232" i="3"/>
  <c r="AW232" i="3"/>
  <c r="AX232" i="3"/>
  <c r="AY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S233" i="3"/>
  <c r="AT233" i="3"/>
  <c r="AU233" i="3"/>
  <c r="AV233" i="3"/>
  <c r="AW233" i="3"/>
  <c r="AX233" i="3"/>
  <c r="AY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S234" i="3"/>
  <c r="AT234" i="3"/>
  <c r="AU234" i="3"/>
  <c r="AV234" i="3"/>
  <c r="AW234" i="3"/>
  <c r="AX234" i="3"/>
  <c r="AY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S235" i="3"/>
  <c r="AT235" i="3"/>
  <c r="AU235" i="3"/>
  <c r="AV235" i="3"/>
  <c r="AW235" i="3"/>
  <c r="AX235" i="3"/>
  <c r="AY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S236" i="3"/>
  <c r="AT236" i="3"/>
  <c r="AU236" i="3"/>
  <c r="AV236" i="3"/>
  <c r="AW236" i="3"/>
  <c r="AX236" i="3"/>
  <c r="AY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S237" i="3"/>
  <c r="AT237" i="3"/>
  <c r="AU237" i="3"/>
  <c r="AV237" i="3"/>
  <c r="AW237" i="3"/>
  <c r="AX237" i="3"/>
  <c r="AY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S238" i="3"/>
  <c r="AT238" i="3"/>
  <c r="AU238" i="3"/>
  <c r="AV238" i="3"/>
  <c r="AW238" i="3"/>
  <c r="AX238" i="3"/>
  <c r="AY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S239" i="3"/>
  <c r="AT239" i="3"/>
  <c r="AU239" i="3"/>
  <c r="AV239" i="3"/>
  <c r="AW239" i="3"/>
  <c r="AX239" i="3"/>
  <c r="AY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S240" i="3"/>
  <c r="AT240" i="3"/>
  <c r="AU240" i="3"/>
  <c r="AV240" i="3"/>
  <c r="AW240" i="3"/>
  <c r="AX240" i="3"/>
  <c r="AY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S241" i="3"/>
  <c r="AT241" i="3"/>
  <c r="AU241" i="3"/>
  <c r="AV241" i="3"/>
  <c r="AW241" i="3"/>
  <c r="AX241" i="3"/>
  <c r="AY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S244" i="3"/>
  <c r="AT244" i="3"/>
  <c r="AU244" i="3"/>
  <c r="AV244" i="3"/>
  <c r="AW244" i="3"/>
  <c r="AX244" i="3"/>
  <c r="AY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S245" i="3"/>
  <c r="AT245" i="3"/>
  <c r="AU245" i="3"/>
  <c r="AV245" i="3"/>
  <c r="AW245" i="3"/>
  <c r="AX245" i="3"/>
  <c r="AY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S246" i="3"/>
  <c r="AT246" i="3"/>
  <c r="AU246" i="3"/>
  <c r="AV246" i="3"/>
  <c r="AW246" i="3"/>
  <c r="AX246" i="3"/>
  <c r="AY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S247" i="3"/>
  <c r="AT247" i="3"/>
  <c r="AU247" i="3"/>
  <c r="AV247" i="3"/>
  <c r="AW247" i="3"/>
  <c r="AX247" i="3"/>
  <c r="AY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S248" i="3"/>
  <c r="AT248" i="3"/>
  <c r="AU248" i="3"/>
  <c r="AV248" i="3"/>
  <c r="AW248" i="3"/>
  <c r="AX248" i="3"/>
  <c r="AY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S249" i="3"/>
  <c r="AT249" i="3"/>
  <c r="AU249" i="3"/>
  <c r="AV249" i="3"/>
  <c r="AW249" i="3"/>
  <c r="AX249" i="3"/>
  <c r="AY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S250" i="3"/>
  <c r="AT250" i="3"/>
  <c r="AU250" i="3"/>
  <c r="AV250" i="3"/>
  <c r="AW250" i="3"/>
  <c r="AX250" i="3"/>
  <c r="AY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S251" i="3"/>
  <c r="AT251" i="3"/>
  <c r="AU251" i="3"/>
  <c r="AV251" i="3"/>
  <c r="AW251" i="3"/>
  <c r="AX251" i="3"/>
  <c r="AY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S252" i="3"/>
  <c r="AT252" i="3"/>
  <c r="AU252" i="3"/>
  <c r="AV252" i="3"/>
  <c r="AW252" i="3"/>
  <c r="AX252" i="3"/>
  <c r="AY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S253" i="3"/>
  <c r="AT253" i="3"/>
  <c r="AU253" i="3"/>
  <c r="AV253" i="3"/>
  <c r="AW253" i="3"/>
  <c r="AX253" i="3"/>
  <c r="AY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K5" i="2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A6" i="6"/>
  <c r="B6" i="6"/>
  <c r="D6" i="6"/>
  <c r="E6" i="6"/>
  <c r="F6" i="6"/>
  <c r="G6" i="6"/>
  <c r="H6" i="6"/>
  <c r="I6" i="6"/>
  <c r="J6" i="6"/>
  <c r="A7" i="6"/>
  <c r="B7" i="6"/>
  <c r="D7" i="6"/>
  <c r="E7" i="6"/>
  <c r="F7" i="6"/>
  <c r="G7" i="6"/>
  <c r="H7" i="6"/>
  <c r="I7" i="6"/>
  <c r="J7" i="6"/>
  <c r="A8" i="6"/>
  <c r="B8" i="6"/>
  <c r="D8" i="6"/>
  <c r="E8" i="6"/>
  <c r="F8" i="6"/>
  <c r="G8" i="6"/>
  <c r="H8" i="6"/>
  <c r="I8" i="6"/>
  <c r="J8" i="6"/>
  <c r="A9" i="6"/>
  <c r="B9" i="6"/>
  <c r="D9" i="6"/>
  <c r="E9" i="6"/>
  <c r="F9" i="6"/>
  <c r="G9" i="6"/>
  <c r="H9" i="6"/>
  <c r="I9" i="6"/>
  <c r="J9" i="6"/>
  <c r="A10" i="6"/>
  <c r="B10" i="6"/>
  <c r="D10" i="6"/>
  <c r="E10" i="6"/>
  <c r="F10" i="6"/>
  <c r="G10" i="6"/>
  <c r="H10" i="6"/>
  <c r="I10" i="6"/>
  <c r="J10" i="6"/>
  <c r="A11" i="6"/>
  <c r="B11" i="6"/>
  <c r="D11" i="6"/>
  <c r="E11" i="6"/>
  <c r="F11" i="6"/>
  <c r="G11" i="6"/>
  <c r="H11" i="6"/>
  <c r="I11" i="6"/>
  <c r="J11" i="6"/>
  <c r="A12" i="6"/>
  <c r="B12" i="6"/>
  <c r="D12" i="6"/>
  <c r="E12" i="6"/>
  <c r="F12" i="6"/>
  <c r="G12" i="6"/>
  <c r="H12" i="6"/>
  <c r="I12" i="6"/>
  <c r="J12" i="6"/>
  <c r="A13" i="6"/>
  <c r="B13" i="6"/>
  <c r="D13" i="6"/>
  <c r="E13" i="6"/>
  <c r="F13" i="6"/>
  <c r="G13" i="6"/>
  <c r="H13" i="6"/>
  <c r="I13" i="6"/>
  <c r="J13" i="6"/>
  <c r="A14" i="6"/>
  <c r="B14" i="6"/>
  <c r="D14" i="6"/>
  <c r="E14" i="6"/>
  <c r="F14" i="6"/>
  <c r="G14" i="6"/>
  <c r="H14" i="6"/>
  <c r="I14" i="6"/>
  <c r="J14" i="6"/>
  <c r="A15" i="6"/>
  <c r="B15" i="6"/>
  <c r="D15" i="6"/>
  <c r="E15" i="6"/>
  <c r="F15" i="6"/>
  <c r="G15" i="6"/>
  <c r="H15" i="6"/>
  <c r="I15" i="6"/>
  <c r="J15" i="6"/>
  <c r="A16" i="6"/>
  <c r="B16" i="6"/>
  <c r="D16" i="6"/>
  <c r="E16" i="6"/>
  <c r="F16" i="6"/>
  <c r="G16" i="6"/>
  <c r="H16" i="6"/>
  <c r="I16" i="6"/>
  <c r="J16" i="6"/>
  <c r="A17" i="6"/>
  <c r="B17" i="6"/>
  <c r="D17" i="6"/>
  <c r="E17" i="6"/>
  <c r="F17" i="6"/>
  <c r="G17" i="6"/>
  <c r="H17" i="6"/>
  <c r="I17" i="6"/>
  <c r="J17" i="6"/>
  <c r="A18" i="6"/>
  <c r="B18" i="6"/>
  <c r="D18" i="6"/>
  <c r="E18" i="6"/>
  <c r="F18" i="6"/>
  <c r="G18" i="6"/>
  <c r="H18" i="6"/>
  <c r="I18" i="6"/>
  <c r="J18" i="6"/>
  <c r="A19" i="6"/>
  <c r="B19" i="6"/>
  <c r="D19" i="6"/>
  <c r="E19" i="6"/>
  <c r="F19" i="6"/>
  <c r="G19" i="6"/>
  <c r="H19" i="6"/>
  <c r="I19" i="6"/>
  <c r="J19" i="6"/>
  <c r="A20" i="6"/>
  <c r="B20" i="6"/>
  <c r="D20" i="6"/>
  <c r="E20" i="6"/>
  <c r="F20" i="6"/>
  <c r="G20" i="6"/>
  <c r="H20" i="6"/>
  <c r="I20" i="6"/>
  <c r="J20" i="6"/>
  <c r="A21" i="6"/>
  <c r="B21" i="6"/>
  <c r="D21" i="6"/>
  <c r="E21" i="6"/>
  <c r="F21" i="6"/>
  <c r="G21" i="6"/>
  <c r="H21" i="6"/>
  <c r="I21" i="6"/>
  <c r="J21" i="6"/>
  <c r="A22" i="6"/>
  <c r="B22" i="6"/>
  <c r="D22" i="6"/>
  <c r="E22" i="6"/>
  <c r="F22" i="6"/>
  <c r="G22" i="6"/>
  <c r="H22" i="6"/>
  <c r="I22" i="6"/>
  <c r="J22" i="6"/>
  <c r="A23" i="6"/>
  <c r="B23" i="6"/>
  <c r="D23" i="6"/>
  <c r="E23" i="6"/>
  <c r="F23" i="6"/>
  <c r="G23" i="6"/>
  <c r="H23" i="6"/>
  <c r="I23" i="6"/>
  <c r="J23" i="6"/>
  <c r="A24" i="6"/>
  <c r="B24" i="6"/>
  <c r="D24" i="6"/>
  <c r="E24" i="6"/>
  <c r="F24" i="6"/>
  <c r="G24" i="6"/>
  <c r="H24" i="6"/>
  <c r="I24" i="6"/>
  <c r="J24" i="6"/>
  <c r="A25" i="6"/>
  <c r="B25" i="6"/>
  <c r="D25" i="6"/>
  <c r="E25" i="6"/>
  <c r="F25" i="6"/>
  <c r="G25" i="6"/>
  <c r="H25" i="6"/>
  <c r="I25" i="6"/>
  <c r="J25" i="6"/>
  <c r="A26" i="6"/>
  <c r="B26" i="6"/>
  <c r="D26" i="6"/>
  <c r="E26" i="6"/>
  <c r="F26" i="6"/>
  <c r="G26" i="6"/>
  <c r="H26" i="6"/>
  <c r="I26" i="6"/>
  <c r="J26" i="6"/>
  <c r="A27" i="6"/>
  <c r="B27" i="6"/>
  <c r="D27" i="6"/>
  <c r="E27" i="6"/>
  <c r="F27" i="6"/>
  <c r="G27" i="6"/>
  <c r="H27" i="6"/>
  <c r="I27" i="6"/>
  <c r="J27" i="6"/>
  <c r="A28" i="6"/>
  <c r="B28" i="6"/>
  <c r="D28" i="6"/>
  <c r="E28" i="6"/>
  <c r="F28" i="6"/>
  <c r="G28" i="6"/>
  <c r="H28" i="6"/>
  <c r="I28" i="6"/>
  <c r="J28" i="6"/>
  <c r="A29" i="6"/>
  <c r="B29" i="6"/>
  <c r="D29" i="6"/>
  <c r="E29" i="6"/>
  <c r="F29" i="6"/>
  <c r="G29" i="6"/>
  <c r="H29" i="6"/>
  <c r="I29" i="6"/>
  <c r="J29" i="6"/>
  <c r="A30" i="6"/>
  <c r="B30" i="6"/>
  <c r="D30" i="6"/>
  <c r="E30" i="6"/>
  <c r="F30" i="6"/>
  <c r="G30" i="6"/>
  <c r="H30" i="6"/>
  <c r="I30" i="6"/>
  <c r="J30" i="6"/>
  <c r="A31" i="6"/>
  <c r="B31" i="6"/>
  <c r="D31" i="6"/>
  <c r="E31" i="6"/>
  <c r="F31" i="6"/>
  <c r="G31" i="6"/>
  <c r="H31" i="6"/>
  <c r="I31" i="6"/>
  <c r="J31" i="6"/>
  <c r="A32" i="6"/>
  <c r="B32" i="6"/>
  <c r="D32" i="6"/>
  <c r="E32" i="6"/>
  <c r="F32" i="6"/>
  <c r="G32" i="6"/>
  <c r="H32" i="6"/>
  <c r="I32" i="6"/>
  <c r="J32" i="6"/>
  <c r="A33" i="6"/>
  <c r="B33" i="6"/>
  <c r="D33" i="6"/>
  <c r="E33" i="6"/>
  <c r="F33" i="6"/>
  <c r="G33" i="6"/>
  <c r="H33" i="6"/>
  <c r="I33" i="6"/>
  <c r="J33" i="6"/>
  <c r="A34" i="6"/>
  <c r="B34" i="6"/>
  <c r="D34" i="6"/>
  <c r="E34" i="6"/>
  <c r="F34" i="6"/>
  <c r="G34" i="6"/>
  <c r="H34" i="6"/>
  <c r="I34" i="6"/>
  <c r="J34" i="6"/>
  <c r="A35" i="6"/>
  <c r="B35" i="6"/>
  <c r="D35" i="6"/>
  <c r="E35" i="6"/>
  <c r="F35" i="6"/>
  <c r="G35" i="6"/>
  <c r="H35" i="6"/>
  <c r="I35" i="6"/>
  <c r="J35" i="6"/>
  <c r="A36" i="6"/>
  <c r="B36" i="6"/>
  <c r="D36" i="6"/>
  <c r="E36" i="6"/>
  <c r="F36" i="6"/>
  <c r="G36" i="6"/>
  <c r="H36" i="6"/>
  <c r="I36" i="6"/>
  <c r="J36" i="6"/>
  <c r="A37" i="6"/>
  <c r="B37" i="6"/>
  <c r="D37" i="6"/>
  <c r="E37" i="6"/>
  <c r="F37" i="6"/>
  <c r="G37" i="6"/>
  <c r="H37" i="6"/>
  <c r="I37" i="6"/>
  <c r="J37" i="6"/>
  <c r="A38" i="6"/>
  <c r="B38" i="6"/>
  <c r="D38" i="6"/>
  <c r="E38" i="6"/>
  <c r="F38" i="6"/>
  <c r="G38" i="6"/>
  <c r="H38" i="6"/>
  <c r="I38" i="6"/>
  <c r="J38" i="6"/>
  <c r="A39" i="6"/>
  <c r="B39" i="6"/>
  <c r="D39" i="6"/>
  <c r="E39" i="6"/>
  <c r="F39" i="6"/>
  <c r="G39" i="6"/>
  <c r="H39" i="6"/>
  <c r="I39" i="6"/>
  <c r="J39" i="6"/>
  <c r="A40" i="6"/>
  <c r="B40" i="6"/>
  <c r="D40" i="6"/>
  <c r="E40" i="6"/>
  <c r="F40" i="6"/>
  <c r="G40" i="6"/>
  <c r="H40" i="6"/>
  <c r="I40" i="6"/>
  <c r="J40" i="6"/>
  <c r="A41" i="6"/>
  <c r="B41" i="6"/>
  <c r="D41" i="6"/>
  <c r="E41" i="6"/>
  <c r="F41" i="6"/>
  <c r="G41" i="6"/>
  <c r="H41" i="6"/>
  <c r="I41" i="6"/>
  <c r="J41" i="6"/>
  <c r="A42" i="6"/>
  <c r="B42" i="6"/>
  <c r="D42" i="6"/>
  <c r="E42" i="6"/>
  <c r="F42" i="6"/>
  <c r="G42" i="6"/>
  <c r="H42" i="6"/>
  <c r="I42" i="6"/>
  <c r="J42" i="6"/>
  <c r="A43" i="6"/>
  <c r="B43" i="6"/>
  <c r="D43" i="6"/>
  <c r="E43" i="6"/>
  <c r="F43" i="6"/>
  <c r="G43" i="6"/>
  <c r="H43" i="6"/>
  <c r="I43" i="6"/>
  <c r="J43" i="6"/>
  <c r="A44" i="6"/>
  <c r="B44" i="6"/>
  <c r="D44" i="6"/>
  <c r="E44" i="6"/>
  <c r="F44" i="6"/>
  <c r="G44" i="6"/>
  <c r="H44" i="6"/>
  <c r="I44" i="6"/>
  <c r="J44" i="6"/>
  <c r="A45" i="6"/>
  <c r="B45" i="6"/>
  <c r="D45" i="6"/>
  <c r="E45" i="6"/>
  <c r="F45" i="6"/>
  <c r="G45" i="6"/>
  <c r="H45" i="6"/>
  <c r="I45" i="6"/>
  <c r="J45" i="6"/>
  <c r="A46" i="6"/>
  <c r="B46" i="6"/>
  <c r="D46" i="6"/>
  <c r="E46" i="6"/>
  <c r="F46" i="6"/>
  <c r="G46" i="6"/>
  <c r="H46" i="6"/>
  <c r="I46" i="6"/>
  <c r="J46" i="6"/>
  <c r="A47" i="6"/>
  <c r="B47" i="6"/>
  <c r="D47" i="6"/>
  <c r="E47" i="6"/>
  <c r="F47" i="6"/>
  <c r="G47" i="6"/>
  <c r="H47" i="6"/>
  <c r="I47" i="6"/>
  <c r="J47" i="6"/>
  <c r="A48" i="6"/>
  <c r="B48" i="6"/>
  <c r="D48" i="6"/>
  <c r="E48" i="6"/>
  <c r="F48" i="6"/>
  <c r="G48" i="6"/>
  <c r="H48" i="6"/>
  <c r="I48" i="6"/>
  <c r="J48" i="6"/>
  <c r="A49" i="6"/>
  <c r="B49" i="6"/>
  <c r="D49" i="6"/>
  <c r="E49" i="6"/>
  <c r="F49" i="6"/>
  <c r="G49" i="6"/>
  <c r="H49" i="6"/>
  <c r="I49" i="6"/>
  <c r="J49" i="6"/>
  <c r="A50" i="6"/>
  <c r="B50" i="6"/>
  <c r="D50" i="6"/>
  <c r="E50" i="6"/>
  <c r="F50" i="6"/>
  <c r="G50" i="6"/>
  <c r="H50" i="6"/>
  <c r="I50" i="6"/>
  <c r="J50" i="6"/>
  <c r="A51" i="6"/>
  <c r="B51" i="6"/>
  <c r="D51" i="6"/>
  <c r="E51" i="6"/>
  <c r="F51" i="6"/>
  <c r="G51" i="6"/>
  <c r="H51" i="6"/>
  <c r="I51" i="6"/>
  <c r="J51" i="6"/>
  <c r="A52" i="6"/>
  <c r="B52" i="6"/>
  <c r="D52" i="6"/>
  <c r="E52" i="6"/>
  <c r="F52" i="6"/>
  <c r="G52" i="6"/>
  <c r="H52" i="6"/>
  <c r="I52" i="6"/>
  <c r="J52" i="6"/>
  <c r="A53" i="6"/>
  <c r="B53" i="6"/>
  <c r="D53" i="6"/>
  <c r="E53" i="6"/>
  <c r="F53" i="6"/>
  <c r="G53" i="6"/>
  <c r="H53" i="6"/>
  <c r="I53" i="6"/>
  <c r="J53" i="6"/>
  <c r="A54" i="6"/>
  <c r="B54" i="6"/>
  <c r="D54" i="6"/>
  <c r="E54" i="6"/>
  <c r="F54" i="6"/>
  <c r="G54" i="6"/>
  <c r="H54" i="6"/>
  <c r="I54" i="6"/>
  <c r="J54" i="6"/>
  <c r="A55" i="6"/>
  <c r="B55" i="6"/>
  <c r="D55" i="6"/>
  <c r="E55" i="6"/>
  <c r="F55" i="6"/>
  <c r="G55" i="6"/>
  <c r="H55" i="6"/>
  <c r="I55" i="6"/>
  <c r="J55" i="6"/>
  <c r="A56" i="6"/>
  <c r="B56" i="6"/>
  <c r="D56" i="6"/>
  <c r="E56" i="6"/>
  <c r="F56" i="6"/>
  <c r="G56" i="6"/>
  <c r="H56" i="6"/>
  <c r="I56" i="6"/>
  <c r="J56" i="6"/>
  <c r="A57" i="6"/>
  <c r="B57" i="6"/>
  <c r="D57" i="6"/>
  <c r="E57" i="6"/>
  <c r="F57" i="6"/>
  <c r="G57" i="6"/>
  <c r="H57" i="6"/>
  <c r="I57" i="6"/>
  <c r="J57" i="6"/>
  <c r="A58" i="6"/>
  <c r="B58" i="6"/>
  <c r="D58" i="6"/>
  <c r="E58" i="6"/>
  <c r="F58" i="6"/>
  <c r="G58" i="6"/>
  <c r="H58" i="6"/>
  <c r="I58" i="6"/>
  <c r="J58" i="6"/>
  <c r="A59" i="6"/>
  <c r="B59" i="6"/>
  <c r="D59" i="6"/>
  <c r="E59" i="6"/>
  <c r="F59" i="6"/>
  <c r="G59" i="6"/>
  <c r="H59" i="6"/>
  <c r="I59" i="6"/>
  <c r="J59" i="6"/>
  <c r="A60" i="6"/>
  <c r="B60" i="6"/>
  <c r="D60" i="6"/>
  <c r="E60" i="6"/>
  <c r="F60" i="6"/>
  <c r="G60" i="6"/>
  <c r="H60" i="6"/>
  <c r="I60" i="6"/>
  <c r="J60" i="6"/>
  <c r="A61" i="6"/>
  <c r="B61" i="6"/>
  <c r="D61" i="6"/>
  <c r="E61" i="6"/>
  <c r="F61" i="6"/>
  <c r="G61" i="6"/>
  <c r="H61" i="6"/>
  <c r="I61" i="6"/>
  <c r="J61" i="6"/>
  <c r="A62" i="6"/>
  <c r="B62" i="6"/>
  <c r="D62" i="6"/>
  <c r="E62" i="6"/>
  <c r="F62" i="6"/>
  <c r="G62" i="6"/>
  <c r="H62" i="6"/>
  <c r="I62" i="6"/>
  <c r="J62" i="6"/>
  <c r="A63" i="6"/>
  <c r="B63" i="6"/>
  <c r="D63" i="6"/>
  <c r="E63" i="6"/>
  <c r="F63" i="6"/>
  <c r="G63" i="6"/>
  <c r="H63" i="6"/>
  <c r="I63" i="6"/>
  <c r="J63" i="6"/>
  <c r="A64" i="6"/>
  <c r="B64" i="6"/>
  <c r="D64" i="6"/>
  <c r="E64" i="6"/>
  <c r="F64" i="6"/>
  <c r="G64" i="6"/>
  <c r="H64" i="6"/>
  <c r="I64" i="6"/>
  <c r="J64" i="6"/>
  <c r="A65" i="6"/>
  <c r="B65" i="6"/>
  <c r="D65" i="6"/>
  <c r="E65" i="6"/>
  <c r="F65" i="6"/>
  <c r="G65" i="6"/>
  <c r="H65" i="6"/>
  <c r="I65" i="6"/>
  <c r="J65" i="6"/>
  <c r="A66" i="6"/>
  <c r="B66" i="6"/>
  <c r="D66" i="6"/>
  <c r="E66" i="6"/>
  <c r="F66" i="6"/>
  <c r="G66" i="6"/>
  <c r="H66" i="6"/>
  <c r="I66" i="6"/>
  <c r="J66" i="6"/>
  <c r="A67" i="6"/>
  <c r="B67" i="6"/>
  <c r="D67" i="6"/>
  <c r="E67" i="6"/>
  <c r="F67" i="6"/>
  <c r="G67" i="6"/>
  <c r="H67" i="6"/>
  <c r="I67" i="6"/>
  <c r="J67" i="6"/>
  <c r="A68" i="6"/>
  <c r="B68" i="6"/>
  <c r="D68" i="6"/>
  <c r="E68" i="6"/>
  <c r="F68" i="6"/>
  <c r="G68" i="6"/>
  <c r="H68" i="6"/>
  <c r="I68" i="6"/>
  <c r="J68" i="6"/>
  <c r="A69" i="6"/>
  <c r="B69" i="6"/>
  <c r="D69" i="6"/>
  <c r="E69" i="6"/>
  <c r="F69" i="6"/>
  <c r="G69" i="6"/>
  <c r="H69" i="6"/>
  <c r="I69" i="6"/>
  <c r="J69" i="6"/>
  <c r="A70" i="6"/>
  <c r="B70" i="6"/>
  <c r="D70" i="6"/>
  <c r="E70" i="6"/>
  <c r="F70" i="6"/>
  <c r="G70" i="6"/>
  <c r="H70" i="6"/>
  <c r="I70" i="6"/>
  <c r="J70" i="6"/>
  <c r="A71" i="6"/>
  <c r="B71" i="6"/>
  <c r="D71" i="6"/>
  <c r="E71" i="6"/>
  <c r="F71" i="6"/>
  <c r="G71" i="6"/>
  <c r="H71" i="6"/>
  <c r="I71" i="6"/>
  <c r="J71" i="6"/>
  <c r="A72" i="6"/>
  <c r="B72" i="6"/>
  <c r="D72" i="6"/>
  <c r="E72" i="6"/>
  <c r="F72" i="6"/>
  <c r="G72" i="6"/>
  <c r="H72" i="6"/>
  <c r="I72" i="6"/>
  <c r="J72" i="6"/>
  <c r="A73" i="6"/>
  <c r="B73" i="6"/>
  <c r="D73" i="6"/>
  <c r="E73" i="6"/>
  <c r="F73" i="6"/>
  <c r="G73" i="6"/>
  <c r="H73" i="6"/>
  <c r="I73" i="6"/>
  <c r="J73" i="6"/>
  <c r="A74" i="6"/>
  <c r="B74" i="6"/>
  <c r="D74" i="6"/>
  <c r="E74" i="6"/>
  <c r="F74" i="6"/>
  <c r="G74" i="6"/>
  <c r="H74" i="6"/>
  <c r="I74" i="6"/>
  <c r="J74" i="6"/>
  <c r="A75" i="6"/>
  <c r="B75" i="6"/>
  <c r="D75" i="6"/>
  <c r="E75" i="6"/>
  <c r="F75" i="6"/>
  <c r="G75" i="6"/>
  <c r="H75" i="6"/>
  <c r="I75" i="6"/>
  <c r="J75" i="6"/>
  <c r="A76" i="6"/>
  <c r="B76" i="6"/>
  <c r="D76" i="6"/>
  <c r="E76" i="6"/>
  <c r="F76" i="6"/>
  <c r="G76" i="6"/>
  <c r="H76" i="6"/>
  <c r="I76" i="6"/>
  <c r="J76" i="6"/>
  <c r="A77" i="6"/>
  <c r="B77" i="6"/>
  <c r="D77" i="6"/>
  <c r="E77" i="6"/>
  <c r="F77" i="6"/>
  <c r="G77" i="6"/>
  <c r="H77" i="6"/>
  <c r="I77" i="6"/>
  <c r="J77" i="6"/>
  <c r="A78" i="6"/>
  <c r="B78" i="6"/>
  <c r="D78" i="6"/>
  <c r="E78" i="6"/>
  <c r="F78" i="6"/>
  <c r="G78" i="6"/>
  <c r="H78" i="6"/>
  <c r="I78" i="6"/>
  <c r="J78" i="6"/>
  <c r="A79" i="6"/>
  <c r="B79" i="6"/>
  <c r="D79" i="6"/>
  <c r="E79" i="6"/>
  <c r="F79" i="6"/>
  <c r="G79" i="6"/>
  <c r="H79" i="6"/>
  <c r="I79" i="6"/>
  <c r="J79" i="6"/>
  <c r="A80" i="6"/>
  <c r="B80" i="6"/>
  <c r="D80" i="6"/>
  <c r="E80" i="6"/>
  <c r="F80" i="6"/>
  <c r="G80" i="6"/>
  <c r="H80" i="6"/>
  <c r="I80" i="6"/>
  <c r="J80" i="6"/>
  <c r="A81" i="6"/>
  <c r="B81" i="6"/>
  <c r="D81" i="6"/>
  <c r="E81" i="6"/>
  <c r="F81" i="6"/>
  <c r="G81" i="6"/>
  <c r="H81" i="6"/>
  <c r="I81" i="6"/>
  <c r="J81" i="6"/>
  <c r="A82" i="6"/>
  <c r="B82" i="6"/>
  <c r="D82" i="6"/>
  <c r="E82" i="6"/>
  <c r="F82" i="6"/>
  <c r="G82" i="6"/>
  <c r="H82" i="6"/>
  <c r="I82" i="6"/>
  <c r="J82" i="6"/>
  <c r="A83" i="6"/>
  <c r="B83" i="6"/>
  <c r="D83" i="6"/>
  <c r="E83" i="6"/>
  <c r="F83" i="6"/>
  <c r="G83" i="6"/>
  <c r="H83" i="6"/>
  <c r="I83" i="6"/>
  <c r="J83" i="6"/>
  <c r="A84" i="6"/>
  <c r="B84" i="6"/>
  <c r="D84" i="6"/>
  <c r="E84" i="6"/>
  <c r="F84" i="6"/>
  <c r="G84" i="6"/>
  <c r="H84" i="6"/>
  <c r="I84" i="6"/>
  <c r="J84" i="6"/>
  <c r="A85" i="6"/>
  <c r="B85" i="6"/>
  <c r="D85" i="6"/>
  <c r="E85" i="6"/>
  <c r="F85" i="6"/>
  <c r="G85" i="6"/>
  <c r="H85" i="6"/>
  <c r="I85" i="6"/>
  <c r="J85" i="6"/>
  <c r="A86" i="6"/>
  <c r="B86" i="6"/>
  <c r="D86" i="6"/>
  <c r="E86" i="6"/>
  <c r="F86" i="6"/>
  <c r="G86" i="6"/>
  <c r="H86" i="6"/>
  <c r="I86" i="6"/>
  <c r="J86" i="6"/>
  <c r="A87" i="6"/>
  <c r="B87" i="6"/>
  <c r="D87" i="6"/>
  <c r="E87" i="6"/>
  <c r="F87" i="6"/>
  <c r="G87" i="6"/>
  <c r="H87" i="6"/>
  <c r="I87" i="6"/>
  <c r="J87" i="6"/>
  <c r="A88" i="6"/>
  <c r="B88" i="6"/>
  <c r="D88" i="6"/>
  <c r="E88" i="6"/>
  <c r="F88" i="6"/>
  <c r="G88" i="6"/>
  <c r="H88" i="6"/>
  <c r="I88" i="6"/>
  <c r="J88" i="6"/>
  <c r="A89" i="6"/>
  <c r="B89" i="6"/>
  <c r="D89" i="6"/>
  <c r="E89" i="6"/>
  <c r="F89" i="6"/>
  <c r="G89" i="6"/>
  <c r="H89" i="6"/>
  <c r="I89" i="6"/>
  <c r="J89" i="6"/>
  <c r="A90" i="6"/>
  <c r="B90" i="6"/>
  <c r="D90" i="6"/>
  <c r="E90" i="6"/>
  <c r="F90" i="6"/>
  <c r="G90" i="6"/>
  <c r="H90" i="6"/>
  <c r="I90" i="6"/>
  <c r="J90" i="6"/>
  <c r="A91" i="6"/>
  <c r="B91" i="6"/>
  <c r="D91" i="6"/>
  <c r="E91" i="6"/>
  <c r="F91" i="6"/>
  <c r="G91" i="6"/>
  <c r="H91" i="6"/>
  <c r="I91" i="6"/>
  <c r="J91" i="6"/>
  <c r="A92" i="6"/>
  <c r="B92" i="6"/>
  <c r="D92" i="6"/>
  <c r="E92" i="6"/>
  <c r="F92" i="6"/>
  <c r="G92" i="6"/>
  <c r="H92" i="6"/>
  <c r="I92" i="6"/>
  <c r="J92" i="6"/>
  <c r="A93" i="6"/>
  <c r="B93" i="6"/>
  <c r="D93" i="6"/>
  <c r="E93" i="6"/>
  <c r="F93" i="6"/>
  <c r="G93" i="6"/>
  <c r="H93" i="6"/>
  <c r="I93" i="6"/>
  <c r="J93" i="6"/>
  <c r="A94" i="6"/>
  <c r="B94" i="6"/>
  <c r="D94" i="6"/>
  <c r="E94" i="6"/>
  <c r="F94" i="6"/>
  <c r="G94" i="6"/>
  <c r="H94" i="6"/>
  <c r="I94" i="6"/>
  <c r="J94" i="6"/>
  <c r="A95" i="6"/>
  <c r="B95" i="6"/>
  <c r="D95" i="6"/>
  <c r="E95" i="6"/>
  <c r="F95" i="6"/>
  <c r="G95" i="6"/>
  <c r="H95" i="6"/>
  <c r="I95" i="6"/>
  <c r="J95" i="6"/>
  <c r="A96" i="6"/>
  <c r="B96" i="6"/>
  <c r="D96" i="6"/>
  <c r="E96" i="6"/>
  <c r="F96" i="6"/>
  <c r="G96" i="6"/>
  <c r="H96" i="6"/>
  <c r="I96" i="6"/>
  <c r="J96" i="6"/>
  <c r="A97" i="6"/>
  <c r="B97" i="6"/>
  <c r="D97" i="6"/>
  <c r="E97" i="6"/>
  <c r="F97" i="6"/>
  <c r="G97" i="6"/>
  <c r="H97" i="6"/>
  <c r="I97" i="6"/>
  <c r="J97" i="6"/>
  <c r="A98" i="6"/>
  <c r="B98" i="6"/>
  <c r="D98" i="6"/>
  <c r="E98" i="6"/>
  <c r="F98" i="6"/>
  <c r="G98" i="6"/>
  <c r="H98" i="6"/>
  <c r="I98" i="6"/>
  <c r="J98" i="6"/>
  <c r="A99" i="6"/>
  <c r="B99" i="6"/>
  <c r="D99" i="6"/>
  <c r="E99" i="6"/>
  <c r="F99" i="6"/>
  <c r="G99" i="6"/>
  <c r="H99" i="6"/>
  <c r="I99" i="6"/>
  <c r="J99" i="6"/>
  <c r="A100" i="6"/>
  <c r="B100" i="6"/>
  <c r="D100" i="6"/>
  <c r="E100" i="6"/>
  <c r="F100" i="6"/>
  <c r="G100" i="6"/>
  <c r="H100" i="6"/>
  <c r="I100" i="6"/>
  <c r="J100" i="6"/>
  <c r="A101" i="6"/>
  <c r="B101" i="6"/>
  <c r="D101" i="6"/>
  <c r="E101" i="6"/>
  <c r="F101" i="6"/>
  <c r="G101" i="6"/>
  <c r="H101" i="6"/>
  <c r="I101" i="6"/>
  <c r="J101" i="6"/>
  <c r="A102" i="6"/>
  <c r="B102" i="6"/>
  <c r="D102" i="6"/>
  <c r="E102" i="6"/>
  <c r="F102" i="6"/>
  <c r="G102" i="6"/>
  <c r="H102" i="6"/>
  <c r="I102" i="6"/>
  <c r="J102" i="6"/>
  <c r="A103" i="6"/>
  <c r="B103" i="6"/>
  <c r="D103" i="6"/>
  <c r="E103" i="6"/>
  <c r="F103" i="6"/>
  <c r="G103" i="6"/>
  <c r="H103" i="6"/>
  <c r="I103" i="6"/>
  <c r="J103" i="6"/>
  <c r="A104" i="6"/>
  <c r="B104" i="6"/>
  <c r="D104" i="6"/>
  <c r="E104" i="6"/>
  <c r="F104" i="6"/>
  <c r="G104" i="6"/>
  <c r="H104" i="6"/>
  <c r="I104" i="6"/>
  <c r="J104" i="6"/>
  <c r="A105" i="6"/>
  <c r="B105" i="6"/>
  <c r="D105" i="6"/>
  <c r="E105" i="6"/>
  <c r="F105" i="6"/>
  <c r="G105" i="6"/>
  <c r="H105" i="6"/>
  <c r="I105" i="6"/>
  <c r="J105" i="6"/>
  <c r="A106" i="6"/>
  <c r="B106" i="6"/>
  <c r="D106" i="6"/>
  <c r="E106" i="6"/>
  <c r="F106" i="6"/>
  <c r="G106" i="6"/>
  <c r="H106" i="6"/>
  <c r="I106" i="6"/>
  <c r="J106" i="6"/>
  <c r="A107" i="6"/>
  <c r="B107" i="6"/>
  <c r="D107" i="6"/>
  <c r="E107" i="6"/>
  <c r="F107" i="6"/>
  <c r="G107" i="6"/>
  <c r="H107" i="6"/>
  <c r="I107" i="6"/>
  <c r="J107" i="6"/>
  <c r="A108" i="6"/>
  <c r="B108" i="6"/>
  <c r="D108" i="6"/>
  <c r="E108" i="6"/>
  <c r="F108" i="6"/>
  <c r="G108" i="6"/>
  <c r="H108" i="6"/>
  <c r="I108" i="6"/>
  <c r="J108" i="6"/>
  <c r="A109" i="6"/>
  <c r="B109" i="6"/>
  <c r="D109" i="6"/>
  <c r="E109" i="6"/>
  <c r="F109" i="6"/>
  <c r="G109" i="6"/>
  <c r="H109" i="6"/>
  <c r="I109" i="6"/>
  <c r="J109" i="6"/>
  <c r="A110" i="6"/>
  <c r="B110" i="6"/>
  <c r="D110" i="6"/>
  <c r="E110" i="6"/>
  <c r="F110" i="6"/>
  <c r="G110" i="6"/>
  <c r="H110" i="6"/>
  <c r="I110" i="6"/>
  <c r="J110" i="6"/>
  <c r="A111" i="6"/>
  <c r="B111" i="6"/>
  <c r="D111" i="6"/>
  <c r="E111" i="6"/>
  <c r="F111" i="6"/>
  <c r="G111" i="6"/>
  <c r="H111" i="6"/>
  <c r="I111" i="6"/>
  <c r="J111" i="6"/>
  <c r="A112" i="6"/>
  <c r="B112" i="6"/>
  <c r="D112" i="6"/>
  <c r="E112" i="6"/>
  <c r="F112" i="6"/>
  <c r="G112" i="6"/>
  <c r="H112" i="6"/>
  <c r="I112" i="6"/>
  <c r="J112" i="6"/>
  <c r="A113" i="6"/>
  <c r="B113" i="6"/>
  <c r="D113" i="6"/>
  <c r="E113" i="6"/>
  <c r="F113" i="6"/>
  <c r="G113" i="6"/>
  <c r="H113" i="6"/>
  <c r="I113" i="6"/>
  <c r="J113" i="6"/>
  <c r="A114" i="6"/>
  <c r="B114" i="6"/>
  <c r="D114" i="6"/>
  <c r="E114" i="6"/>
  <c r="F114" i="6"/>
  <c r="G114" i="6"/>
  <c r="H114" i="6"/>
  <c r="I114" i="6"/>
  <c r="J114" i="6"/>
  <c r="A115" i="6"/>
  <c r="B115" i="6"/>
  <c r="D115" i="6"/>
  <c r="E115" i="6"/>
  <c r="F115" i="6"/>
  <c r="G115" i="6"/>
  <c r="H115" i="6"/>
  <c r="I115" i="6"/>
  <c r="J115" i="6"/>
  <c r="A116" i="6"/>
  <c r="B116" i="6"/>
  <c r="D116" i="6"/>
  <c r="E116" i="6"/>
  <c r="F116" i="6"/>
  <c r="G116" i="6"/>
  <c r="H116" i="6"/>
  <c r="I116" i="6"/>
  <c r="J116" i="6"/>
  <c r="A117" i="6"/>
  <c r="B117" i="6"/>
  <c r="D117" i="6"/>
  <c r="E117" i="6"/>
  <c r="F117" i="6"/>
  <c r="G117" i="6"/>
  <c r="H117" i="6"/>
  <c r="I117" i="6"/>
  <c r="J117" i="6"/>
  <c r="A118" i="6"/>
  <c r="B118" i="6"/>
  <c r="D118" i="6"/>
  <c r="E118" i="6"/>
  <c r="F118" i="6"/>
  <c r="G118" i="6"/>
  <c r="H118" i="6"/>
  <c r="I118" i="6"/>
  <c r="J118" i="6"/>
  <c r="A119" i="6"/>
  <c r="B119" i="6"/>
  <c r="D119" i="6"/>
  <c r="E119" i="6"/>
  <c r="F119" i="6"/>
  <c r="G119" i="6"/>
  <c r="H119" i="6"/>
  <c r="I119" i="6"/>
  <c r="J119" i="6"/>
  <c r="A120" i="6"/>
  <c r="B120" i="6"/>
  <c r="D120" i="6"/>
  <c r="E120" i="6"/>
  <c r="F120" i="6"/>
  <c r="G120" i="6"/>
  <c r="H120" i="6"/>
  <c r="I120" i="6"/>
  <c r="J120" i="6"/>
  <c r="A121" i="6"/>
  <c r="B121" i="6"/>
  <c r="D121" i="6"/>
  <c r="E121" i="6"/>
  <c r="F121" i="6"/>
  <c r="G121" i="6"/>
  <c r="H121" i="6"/>
  <c r="I121" i="6"/>
  <c r="J121" i="6"/>
  <c r="A122" i="6"/>
  <c r="B122" i="6"/>
  <c r="D122" i="6"/>
  <c r="E122" i="6"/>
  <c r="F122" i="6"/>
  <c r="G122" i="6"/>
  <c r="H122" i="6"/>
  <c r="I122" i="6"/>
  <c r="J122" i="6"/>
  <c r="A123" i="6"/>
  <c r="B123" i="6"/>
  <c r="D123" i="6"/>
  <c r="E123" i="6"/>
  <c r="F123" i="6"/>
  <c r="G123" i="6"/>
  <c r="H123" i="6"/>
  <c r="I123" i="6"/>
  <c r="J123" i="6"/>
  <c r="A124" i="6"/>
  <c r="B124" i="6"/>
  <c r="D124" i="6"/>
  <c r="E124" i="6"/>
  <c r="F124" i="6"/>
  <c r="G124" i="6"/>
  <c r="H124" i="6"/>
  <c r="I124" i="6"/>
  <c r="J124" i="6"/>
  <c r="A125" i="6"/>
  <c r="B125" i="6"/>
  <c r="D125" i="6"/>
  <c r="E125" i="6"/>
  <c r="F125" i="6"/>
  <c r="G125" i="6"/>
  <c r="H125" i="6"/>
  <c r="I125" i="6"/>
  <c r="J125" i="6"/>
  <c r="A126" i="6"/>
  <c r="B126" i="6"/>
  <c r="D126" i="6"/>
  <c r="E126" i="6"/>
  <c r="F126" i="6"/>
  <c r="G126" i="6"/>
  <c r="H126" i="6"/>
  <c r="I126" i="6"/>
  <c r="J126" i="6"/>
  <c r="A127" i="6"/>
  <c r="B127" i="6"/>
  <c r="D127" i="6"/>
  <c r="E127" i="6"/>
  <c r="F127" i="6"/>
  <c r="G127" i="6"/>
  <c r="H127" i="6"/>
  <c r="I127" i="6"/>
  <c r="J127" i="6"/>
  <c r="A128" i="6"/>
  <c r="B128" i="6"/>
  <c r="D128" i="6"/>
  <c r="E128" i="6"/>
  <c r="F128" i="6"/>
  <c r="G128" i="6"/>
  <c r="H128" i="6"/>
  <c r="I128" i="6"/>
  <c r="J128" i="6"/>
  <c r="A129" i="6"/>
  <c r="B129" i="6"/>
  <c r="D129" i="6"/>
  <c r="E129" i="6"/>
  <c r="F129" i="6"/>
  <c r="G129" i="6"/>
  <c r="H129" i="6"/>
  <c r="I129" i="6"/>
  <c r="J129" i="6"/>
  <c r="A130" i="6"/>
  <c r="B130" i="6"/>
  <c r="D130" i="6"/>
  <c r="E130" i="6"/>
  <c r="F130" i="6"/>
  <c r="G130" i="6"/>
  <c r="H130" i="6"/>
  <c r="I130" i="6"/>
  <c r="J130" i="6"/>
  <c r="A131" i="6"/>
  <c r="B131" i="6"/>
  <c r="D131" i="6"/>
  <c r="E131" i="6"/>
  <c r="F131" i="6"/>
  <c r="G131" i="6"/>
  <c r="H131" i="6"/>
  <c r="I131" i="6"/>
  <c r="J131" i="6"/>
  <c r="A132" i="6"/>
  <c r="B132" i="6"/>
  <c r="D132" i="6"/>
  <c r="E132" i="6"/>
  <c r="F132" i="6"/>
  <c r="G132" i="6"/>
  <c r="H132" i="6"/>
  <c r="I132" i="6"/>
  <c r="J132" i="6"/>
  <c r="A133" i="6"/>
  <c r="B133" i="6"/>
  <c r="D133" i="6"/>
  <c r="E133" i="6"/>
  <c r="F133" i="6"/>
  <c r="G133" i="6"/>
  <c r="H133" i="6"/>
  <c r="I133" i="6"/>
  <c r="J133" i="6"/>
  <c r="A134" i="6"/>
  <c r="B134" i="6"/>
  <c r="D134" i="6"/>
  <c r="E134" i="6"/>
  <c r="F134" i="6"/>
  <c r="G134" i="6"/>
  <c r="H134" i="6"/>
  <c r="I134" i="6"/>
  <c r="J134" i="6"/>
  <c r="A135" i="6"/>
  <c r="B135" i="6"/>
  <c r="D135" i="6"/>
  <c r="E135" i="6"/>
  <c r="F135" i="6"/>
  <c r="G135" i="6"/>
  <c r="H135" i="6"/>
  <c r="I135" i="6"/>
  <c r="J135" i="6"/>
  <c r="A136" i="6"/>
  <c r="B136" i="6"/>
  <c r="D136" i="6"/>
  <c r="E136" i="6"/>
  <c r="F136" i="6"/>
  <c r="G136" i="6"/>
  <c r="H136" i="6"/>
  <c r="I136" i="6"/>
  <c r="J136" i="6"/>
  <c r="A137" i="6"/>
  <c r="B137" i="6"/>
  <c r="D137" i="6"/>
  <c r="E137" i="6"/>
  <c r="F137" i="6"/>
  <c r="G137" i="6"/>
  <c r="H137" i="6"/>
  <c r="I137" i="6"/>
  <c r="J137" i="6"/>
  <c r="A138" i="6"/>
  <c r="B138" i="6"/>
  <c r="D138" i="6"/>
  <c r="E138" i="6"/>
  <c r="F138" i="6"/>
  <c r="G138" i="6"/>
  <c r="H138" i="6"/>
  <c r="I138" i="6"/>
  <c r="J138" i="6"/>
  <c r="A139" i="6"/>
  <c r="B139" i="6"/>
  <c r="D139" i="6"/>
  <c r="E139" i="6"/>
  <c r="F139" i="6"/>
  <c r="G139" i="6"/>
  <c r="H139" i="6"/>
  <c r="I139" i="6"/>
  <c r="J139" i="6"/>
  <c r="A140" i="6"/>
  <c r="B140" i="6"/>
  <c r="D140" i="6"/>
  <c r="E140" i="6"/>
  <c r="F140" i="6"/>
  <c r="G140" i="6"/>
  <c r="H140" i="6"/>
  <c r="I140" i="6"/>
  <c r="J140" i="6"/>
  <c r="A141" i="6"/>
  <c r="B141" i="6"/>
  <c r="D141" i="6"/>
  <c r="E141" i="6"/>
  <c r="F141" i="6"/>
  <c r="G141" i="6"/>
  <c r="H141" i="6"/>
  <c r="I141" i="6"/>
  <c r="J141" i="6"/>
  <c r="A142" i="6"/>
  <c r="B142" i="6"/>
  <c r="D142" i="6"/>
  <c r="E142" i="6"/>
  <c r="F142" i="6"/>
  <c r="G142" i="6"/>
  <c r="H142" i="6"/>
  <c r="I142" i="6"/>
  <c r="J142" i="6"/>
  <c r="A143" i="6"/>
  <c r="B143" i="6"/>
  <c r="D143" i="6"/>
  <c r="E143" i="6"/>
  <c r="F143" i="6"/>
  <c r="G143" i="6"/>
  <c r="H143" i="6"/>
  <c r="I143" i="6"/>
  <c r="J143" i="6"/>
  <c r="A144" i="6"/>
  <c r="B144" i="6"/>
  <c r="D144" i="6"/>
  <c r="E144" i="6"/>
  <c r="F144" i="6"/>
  <c r="G144" i="6"/>
  <c r="H144" i="6"/>
  <c r="I144" i="6"/>
  <c r="J144" i="6"/>
  <c r="A145" i="6"/>
  <c r="B145" i="6"/>
  <c r="D145" i="6"/>
  <c r="E145" i="6"/>
  <c r="F145" i="6"/>
  <c r="G145" i="6"/>
  <c r="H145" i="6"/>
  <c r="I145" i="6"/>
  <c r="J145" i="6"/>
  <c r="A146" i="6"/>
  <c r="B146" i="6"/>
  <c r="D146" i="6"/>
  <c r="E146" i="6"/>
  <c r="F146" i="6"/>
  <c r="G146" i="6"/>
  <c r="H146" i="6"/>
  <c r="I146" i="6"/>
  <c r="J146" i="6"/>
  <c r="A147" i="6"/>
  <c r="B147" i="6"/>
  <c r="D147" i="6"/>
  <c r="E147" i="6"/>
  <c r="F147" i="6"/>
  <c r="G147" i="6"/>
  <c r="H147" i="6"/>
  <c r="I147" i="6"/>
  <c r="J147" i="6"/>
  <c r="A148" i="6"/>
  <c r="B148" i="6"/>
  <c r="D148" i="6"/>
  <c r="E148" i="6"/>
  <c r="F148" i="6"/>
  <c r="G148" i="6"/>
  <c r="H148" i="6"/>
  <c r="I148" i="6"/>
  <c r="J148" i="6"/>
  <c r="A149" i="6"/>
  <c r="B149" i="6"/>
  <c r="D149" i="6"/>
  <c r="E149" i="6"/>
  <c r="F149" i="6"/>
  <c r="G149" i="6"/>
  <c r="H149" i="6"/>
  <c r="I149" i="6"/>
  <c r="J149" i="6"/>
  <c r="A150" i="6"/>
  <c r="B150" i="6"/>
  <c r="D150" i="6"/>
  <c r="E150" i="6"/>
  <c r="F150" i="6"/>
  <c r="G150" i="6"/>
  <c r="H150" i="6"/>
  <c r="I150" i="6"/>
  <c r="J150" i="6"/>
  <c r="A151" i="6"/>
  <c r="B151" i="6"/>
  <c r="D151" i="6"/>
  <c r="E151" i="6"/>
  <c r="F151" i="6"/>
  <c r="G151" i="6"/>
  <c r="H151" i="6"/>
  <c r="I151" i="6"/>
  <c r="J151" i="6"/>
  <c r="A152" i="6"/>
  <c r="B152" i="6"/>
  <c r="D152" i="6"/>
  <c r="E152" i="6"/>
  <c r="F152" i="6"/>
  <c r="G152" i="6"/>
  <c r="H152" i="6"/>
  <c r="I152" i="6"/>
  <c r="J152" i="6"/>
  <c r="A153" i="6"/>
  <c r="B153" i="6"/>
  <c r="D153" i="6"/>
  <c r="E153" i="6"/>
  <c r="F153" i="6"/>
  <c r="G153" i="6"/>
  <c r="H153" i="6"/>
  <c r="I153" i="6"/>
  <c r="J153" i="6"/>
  <c r="A154" i="6"/>
  <c r="B154" i="6"/>
  <c r="D154" i="6"/>
  <c r="E154" i="6"/>
  <c r="F154" i="6"/>
  <c r="G154" i="6"/>
  <c r="H154" i="6"/>
  <c r="I154" i="6"/>
  <c r="J154" i="6"/>
  <c r="A155" i="6"/>
  <c r="B155" i="6"/>
  <c r="D155" i="6"/>
  <c r="E155" i="6"/>
  <c r="F155" i="6"/>
  <c r="G155" i="6"/>
  <c r="H155" i="6"/>
  <c r="I155" i="6"/>
  <c r="J155" i="6"/>
  <c r="A156" i="6"/>
  <c r="B156" i="6"/>
  <c r="D156" i="6"/>
  <c r="E156" i="6"/>
  <c r="F156" i="6"/>
  <c r="G156" i="6"/>
  <c r="H156" i="6"/>
  <c r="I156" i="6"/>
  <c r="J156" i="6"/>
  <c r="A157" i="6"/>
  <c r="B157" i="6"/>
  <c r="D157" i="6"/>
  <c r="E157" i="6"/>
  <c r="F157" i="6"/>
  <c r="G157" i="6"/>
  <c r="H157" i="6"/>
  <c r="I157" i="6"/>
  <c r="J157" i="6"/>
  <c r="A158" i="6"/>
  <c r="B158" i="6"/>
  <c r="D158" i="6"/>
  <c r="E158" i="6"/>
  <c r="F158" i="6"/>
  <c r="G158" i="6"/>
  <c r="H158" i="6"/>
  <c r="I158" i="6"/>
  <c r="J158" i="6"/>
  <c r="A159" i="6"/>
  <c r="B159" i="6"/>
  <c r="D159" i="6"/>
  <c r="E159" i="6"/>
  <c r="F159" i="6"/>
  <c r="G159" i="6"/>
  <c r="H159" i="6"/>
  <c r="I159" i="6"/>
  <c r="J159" i="6"/>
  <c r="A160" i="6"/>
  <c r="B160" i="6"/>
  <c r="D160" i="6"/>
  <c r="E160" i="6"/>
  <c r="F160" i="6"/>
  <c r="G160" i="6"/>
  <c r="H160" i="6"/>
  <c r="I160" i="6"/>
  <c r="J160" i="6"/>
  <c r="A161" i="6"/>
  <c r="B161" i="6"/>
  <c r="D161" i="6"/>
  <c r="E161" i="6"/>
  <c r="F161" i="6"/>
  <c r="G161" i="6"/>
  <c r="H161" i="6"/>
  <c r="I161" i="6"/>
  <c r="J161" i="6"/>
  <c r="A162" i="6"/>
  <c r="B162" i="6"/>
  <c r="D162" i="6"/>
  <c r="E162" i="6"/>
  <c r="F162" i="6"/>
  <c r="G162" i="6"/>
  <c r="H162" i="6"/>
  <c r="I162" i="6"/>
  <c r="J162" i="6"/>
  <c r="A163" i="6"/>
  <c r="B163" i="6"/>
  <c r="D163" i="6"/>
  <c r="E163" i="6"/>
  <c r="F163" i="6"/>
  <c r="G163" i="6"/>
  <c r="H163" i="6"/>
  <c r="I163" i="6"/>
  <c r="J163" i="6"/>
  <c r="A164" i="6"/>
  <c r="B164" i="6"/>
  <c r="D164" i="6"/>
  <c r="E164" i="6"/>
  <c r="F164" i="6"/>
  <c r="G164" i="6"/>
  <c r="H164" i="6"/>
  <c r="I164" i="6"/>
  <c r="J164" i="6"/>
  <c r="A165" i="6"/>
  <c r="B165" i="6"/>
  <c r="D165" i="6"/>
  <c r="E165" i="6"/>
  <c r="F165" i="6"/>
  <c r="G165" i="6"/>
  <c r="H165" i="6"/>
  <c r="I165" i="6"/>
  <c r="J165" i="6"/>
  <c r="A166" i="6"/>
  <c r="B166" i="6"/>
  <c r="D166" i="6"/>
  <c r="E166" i="6"/>
  <c r="F166" i="6"/>
  <c r="G166" i="6"/>
  <c r="H166" i="6"/>
  <c r="I166" i="6"/>
  <c r="J166" i="6"/>
  <c r="A167" i="6"/>
  <c r="B167" i="6"/>
  <c r="D167" i="6"/>
  <c r="E167" i="6"/>
  <c r="F167" i="6"/>
  <c r="G167" i="6"/>
  <c r="H167" i="6"/>
  <c r="I167" i="6"/>
  <c r="J167" i="6"/>
  <c r="A168" i="6"/>
  <c r="B168" i="6"/>
  <c r="D168" i="6"/>
  <c r="E168" i="6"/>
  <c r="F168" i="6"/>
  <c r="G168" i="6"/>
  <c r="H168" i="6"/>
  <c r="I168" i="6"/>
  <c r="J168" i="6"/>
  <c r="A169" i="6"/>
  <c r="B169" i="6"/>
  <c r="D169" i="6"/>
  <c r="E169" i="6"/>
  <c r="F169" i="6"/>
  <c r="G169" i="6"/>
  <c r="H169" i="6"/>
  <c r="I169" i="6"/>
  <c r="J169" i="6"/>
  <c r="A170" i="6"/>
  <c r="B170" i="6"/>
  <c r="D170" i="6"/>
  <c r="E170" i="6"/>
  <c r="F170" i="6"/>
  <c r="G170" i="6"/>
  <c r="H170" i="6"/>
  <c r="I170" i="6"/>
  <c r="J170" i="6"/>
  <c r="A171" i="6"/>
  <c r="B171" i="6"/>
  <c r="D171" i="6"/>
  <c r="E171" i="6"/>
  <c r="F171" i="6"/>
  <c r="G171" i="6"/>
  <c r="H171" i="6"/>
  <c r="I171" i="6"/>
  <c r="J171" i="6"/>
  <c r="A172" i="6"/>
  <c r="B172" i="6"/>
  <c r="D172" i="6"/>
  <c r="E172" i="6"/>
  <c r="F172" i="6"/>
  <c r="G172" i="6"/>
  <c r="H172" i="6"/>
  <c r="I172" i="6"/>
  <c r="J172" i="6"/>
  <c r="A173" i="6"/>
  <c r="B173" i="6"/>
  <c r="D173" i="6"/>
  <c r="E173" i="6"/>
  <c r="F173" i="6"/>
  <c r="G173" i="6"/>
  <c r="H173" i="6"/>
  <c r="I173" i="6"/>
  <c r="J173" i="6"/>
  <c r="A174" i="6"/>
  <c r="B174" i="6"/>
  <c r="D174" i="6"/>
  <c r="E174" i="6"/>
  <c r="F174" i="6"/>
  <c r="G174" i="6"/>
  <c r="H174" i="6"/>
  <c r="I174" i="6"/>
  <c r="J174" i="6"/>
  <c r="A175" i="6"/>
  <c r="B175" i="6"/>
  <c r="D175" i="6"/>
  <c r="E175" i="6"/>
  <c r="F175" i="6"/>
  <c r="G175" i="6"/>
  <c r="H175" i="6"/>
  <c r="I175" i="6"/>
  <c r="J175" i="6"/>
  <c r="A176" i="6"/>
  <c r="B176" i="6"/>
  <c r="D176" i="6"/>
  <c r="E176" i="6"/>
  <c r="F176" i="6"/>
  <c r="G176" i="6"/>
  <c r="H176" i="6"/>
  <c r="I176" i="6"/>
  <c r="J176" i="6"/>
  <c r="A177" i="6"/>
  <c r="B177" i="6"/>
  <c r="D177" i="6"/>
  <c r="E177" i="6"/>
  <c r="F177" i="6"/>
  <c r="G177" i="6"/>
  <c r="H177" i="6"/>
  <c r="I177" i="6"/>
  <c r="J177" i="6"/>
  <c r="A178" i="6"/>
  <c r="B178" i="6"/>
  <c r="D178" i="6"/>
  <c r="E178" i="6"/>
  <c r="F178" i="6"/>
  <c r="G178" i="6"/>
  <c r="H178" i="6"/>
  <c r="I178" i="6"/>
  <c r="J178" i="6"/>
  <c r="A179" i="6"/>
  <c r="B179" i="6"/>
  <c r="D179" i="6"/>
  <c r="E179" i="6"/>
  <c r="F179" i="6"/>
  <c r="G179" i="6"/>
  <c r="H179" i="6"/>
  <c r="I179" i="6"/>
  <c r="J179" i="6"/>
  <c r="A180" i="6"/>
  <c r="B180" i="6"/>
  <c r="D180" i="6"/>
  <c r="E180" i="6"/>
  <c r="F180" i="6"/>
  <c r="G180" i="6"/>
  <c r="H180" i="6"/>
  <c r="I180" i="6"/>
  <c r="J180" i="6"/>
  <c r="A181" i="6"/>
  <c r="B181" i="6"/>
  <c r="D181" i="6"/>
  <c r="E181" i="6"/>
  <c r="F181" i="6"/>
  <c r="G181" i="6"/>
  <c r="H181" i="6"/>
  <c r="I181" i="6"/>
  <c r="J181" i="6"/>
  <c r="A182" i="6"/>
  <c r="B182" i="6"/>
  <c r="D182" i="6"/>
  <c r="E182" i="6"/>
  <c r="F182" i="6"/>
  <c r="G182" i="6"/>
  <c r="H182" i="6"/>
  <c r="I182" i="6"/>
  <c r="J182" i="6"/>
  <c r="A183" i="6"/>
  <c r="B183" i="6"/>
  <c r="D183" i="6"/>
  <c r="E183" i="6"/>
  <c r="F183" i="6"/>
  <c r="G183" i="6"/>
  <c r="H183" i="6"/>
  <c r="I183" i="6"/>
  <c r="J183" i="6"/>
  <c r="A184" i="6"/>
  <c r="B184" i="6"/>
  <c r="D184" i="6"/>
  <c r="E184" i="6"/>
  <c r="F184" i="6"/>
  <c r="G184" i="6"/>
  <c r="H184" i="6"/>
  <c r="I184" i="6"/>
  <c r="J184" i="6"/>
  <c r="A185" i="6"/>
  <c r="B185" i="6"/>
  <c r="D185" i="6"/>
  <c r="E185" i="6"/>
  <c r="F185" i="6"/>
  <c r="G185" i="6"/>
  <c r="H185" i="6"/>
  <c r="I185" i="6"/>
  <c r="J185" i="6"/>
  <c r="A186" i="6"/>
  <c r="B186" i="6"/>
  <c r="D186" i="6"/>
  <c r="E186" i="6"/>
  <c r="F186" i="6"/>
  <c r="G186" i="6"/>
  <c r="H186" i="6"/>
  <c r="I186" i="6"/>
  <c r="J186" i="6"/>
  <c r="A187" i="6"/>
  <c r="B187" i="6"/>
  <c r="D187" i="6"/>
  <c r="E187" i="6"/>
  <c r="F187" i="6"/>
  <c r="G187" i="6"/>
  <c r="H187" i="6"/>
  <c r="I187" i="6"/>
  <c r="J187" i="6"/>
  <c r="A188" i="6"/>
  <c r="B188" i="6"/>
  <c r="D188" i="6"/>
  <c r="E188" i="6"/>
  <c r="F188" i="6"/>
  <c r="G188" i="6"/>
  <c r="H188" i="6"/>
  <c r="I188" i="6"/>
  <c r="J188" i="6"/>
  <c r="A189" i="6"/>
  <c r="B189" i="6"/>
  <c r="D189" i="6"/>
  <c r="E189" i="6"/>
  <c r="F189" i="6"/>
  <c r="G189" i="6"/>
  <c r="H189" i="6"/>
  <c r="I189" i="6"/>
  <c r="J189" i="6"/>
  <c r="A190" i="6"/>
  <c r="B190" i="6"/>
  <c r="D190" i="6"/>
  <c r="E190" i="6"/>
  <c r="F190" i="6"/>
  <c r="G190" i="6"/>
  <c r="H190" i="6"/>
  <c r="I190" i="6"/>
  <c r="J190" i="6"/>
  <c r="A191" i="6"/>
  <c r="B191" i="6"/>
  <c r="D191" i="6"/>
  <c r="E191" i="6"/>
  <c r="F191" i="6"/>
  <c r="G191" i="6"/>
  <c r="H191" i="6"/>
  <c r="I191" i="6"/>
  <c r="J191" i="6"/>
  <c r="A192" i="6"/>
  <c r="B192" i="6"/>
  <c r="D192" i="6"/>
  <c r="E192" i="6"/>
  <c r="F192" i="6"/>
  <c r="G192" i="6"/>
  <c r="H192" i="6"/>
  <c r="I192" i="6"/>
  <c r="J192" i="6"/>
  <c r="A193" i="6"/>
  <c r="B193" i="6"/>
  <c r="D193" i="6"/>
  <c r="E193" i="6"/>
  <c r="F193" i="6"/>
  <c r="G193" i="6"/>
  <c r="H193" i="6"/>
  <c r="I193" i="6"/>
  <c r="J193" i="6"/>
  <c r="A194" i="6"/>
  <c r="B194" i="6"/>
  <c r="D194" i="6"/>
  <c r="E194" i="6"/>
  <c r="F194" i="6"/>
  <c r="G194" i="6"/>
  <c r="H194" i="6"/>
  <c r="I194" i="6"/>
  <c r="J194" i="6"/>
  <c r="A195" i="6"/>
  <c r="B195" i="6"/>
  <c r="D195" i="6"/>
  <c r="E195" i="6"/>
  <c r="F195" i="6"/>
  <c r="G195" i="6"/>
  <c r="H195" i="6"/>
  <c r="I195" i="6"/>
  <c r="J195" i="6"/>
  <c r="A196" i="6"/>
  <c r="B196" i="6"/>
  <c r="D196" i="6"/>
  <c r="E196" i="6"/>
  <c r="F196" i="6"/>
  <c r="G196" i="6"/>
  <c r="H196" i="6"/>
  <c r="I196" i="6"/>
  <c r="J196" i="6"/>
  <c r="A197" i="6"/>
  <c r="B197" i="6"/>
  <c r="D197" i="6"/>
  <c r="E197" i="6"/>
  <c r="F197" i="6"/>
  <c r="G197" i="6"/>
  <c r="H197" i="6"/>
  <c r="I197" i="6"/>
  <c r="J197" i="6"/>
  <c r="A198" i="6"/>
  <c r="B198" i="6"/>
  <c r="D198" i="6"/>
  <c r="E198" i="6"/>
  <c r="F198" i="6"/>
  <c r="G198" i="6"/>
  <c r="H198" i="6"/>
  <c r="I198" i="6"/>
  <c r="J198" i="6"/>
  <c r="A199" i="6"/>
  <c r="B199" i="6"/>
  <c r="D199" i="6"/>
  <c r="E199" i="6"/>
  <c r="F199" i="6"/>
  <c r="G199" i="6"/>
  <c r="H199" i="6"/>
  <c r="I199" i="6"/>
  <c r="J199" i="6"/>
  <c r="A200" i="6"/>
  <c r="B200" i="6"/>
  <c r="D200" i="6"/>
  <c r="E200" i="6"/>
  <c r="F200" i="6"/>
  <c r="G200" i="6"/>
  <c r="H200" i="6"/>
  <c r="I200" i="6"/>
  <c r="J200" i="6"/>
  <c r="A201" i="6"/>
  <c r="B201" i="6"/>
  <c r="D201" i="6"/>
  <c r="E201" i="6"/>
  <c r="F201" i="6"/>
  <c r="G201" i="6"/>
  <c r="H201" i="6"/>
  <c r="I201" i="6"/>
  <c r="J201" i="6"/>
  <c r="A202" i="6"/>
  <c r="B202" i="6"/>
  <c r="D202" i="6"/>
  <c r="E202" i="6"/>
  <c r="F202" i="6"/>
  <c r="G202" i="6"/>
  <c r="H202" i="6"/>
  <c r="I202" i="6"/>
  <c r="J202" i="6"/>
  <c r="A203" i="6"/>
  <c r="B203" i="6"/>
  <c r="D203" i="6"/>
  <c r="E203" i="6"/>
  <c r="F203" i="6"/>
  <c r="G203" i="6"/>
  <c r="H203" i="6"/>
  <c r="I203" i="6"/>
  <c r="J203" i="6"/>
  <c r="A204" i="6"/>
  <c r="B204" i="6"/>
  <c r="D204" i="6"/>
  <c r="E204" i="6"/>
  <c r="F204" i="6"/>
  <c r="G204" i="6"/>
  <c r="H204" i="6"/>
  <c r="I204" i="6"/>
  <c r="J204" i="6"/>
  <c r="A205" i="6"/>
  <c r="B205" i="6"/>
  <c r="D205" i="6"/>
  <c r="E205" i="6"/>
  <c r="F205" i="6"/>
  <c r="G205" i="6"/>
  <c r="H205" i="6"/>
  <c r="I205" i="6"/>
  <c r="J205" i="6"/>
  <c r="A206" i="6"/>
  <c r="B206" i="6"/>
  <c r="D206" i="6"/>
  <c r="E206" i="6"/>
  <c r="F206" i="6"/>
  <c r="G206" i="6"/>
  <c r="H206" i="6"/>
  <c r="I206" i="6"/>
  <c r="J206" i="6"/>
  <c r="A207" i="6"/>
  <c r="B207" i="6"/>
  <c r="D207" i="6"/>
  <c r="E207" i="6"/>
  <c r="F207" i="6"/>
  <c r="G207" i="6"/>
  <c r="H207" i="6"/>
  <c r="I207" i="6"/>
  <c r="J207" i="6"/>
  <c r="A208" i="6"/>
  <c r="B208" i="6"/>
  <c r="D208" i="6"/>
  <c r="E208" i="6"/>
  <c r="F208" i="6"/>
  <c r="G208" i="6"/>
  <c r="H208" i="6"/>
  <c r="I208" i="6"/>
  <c r="J208" i="6"/>
  <c r="A209" i="6"/>
  <c r="B209" i="6"/>
  <c r="D209" i="6"/>
  <c r="E209" i="6"/>
  <c r="F209" i="6"/>
  <c r="G209" i="6"/>
  <c r="H209" i="6"/>
  <c r="I209" i="6"/>
  <c r="J209" i="6"/>
  <c r="A210" i="6"/>
  <c r="B210" i="6"/>
  <c r="D210" i="6"/>
  <c r="E210" i="6"/>
  <c r="F210" i="6"/>
  <c r="G210" i="6"/>
  <c r="H210" i="6"/>
  <c r="I210" i="6"/>
  <c r="J210" i="6"/>
  <c r="A211" i="6"/>
  <c r="B211" i="6"/>
  <c r="D211" i="6"/>
  <c r="E211" i="6"/>
  <c r="F211" i="6"/>
  <c r="G211" i="6"/>
  <c r="H211" i="6"/>
  <c r="I211" i="6"/>
  <c r="J211" i="6"/>
  <c r="A212" i="6"/>
  <c r="B212" i="6"/>
  <c r="D212" i="6"/>
  <c r="E212" i="6"/>
  <c r="F212" i="6"/>
  <c r="G212" i="6"/>
  <c r="H212" i="6"/>
  <c r="I212" i="6"/>
  <c r="J212" i="6"/>
  <c r="A213" i="6"/>
  <c r="B213" i="6"/>
  <c r="D213" i="6"/>
  <c r="E213" i="6"/>
  <c r="F213" i="6"/>
  <c r="G213" i="6"/>
  <c r="H213" i="6"/>
  <c r="I213" i="6"/>
  <c r="J213" i="6"/>
  <c r="A214" i="6"/>
  <c r="B214" i="6"/>
  <c r="D214" i="6"/>
  <c r="E214" i="6"/>
  <c r="F214" i="6"/>
  <c r="G214" i="6"/>
  <c r="H214" i="6"/>
  <c r="I214" i="6"/>
  <c r="J214" i="6"/>
  <c r="A215" i="6"/>
  <c r="B215" i="6"/>
  <c r="D215" i="6"/>
  <c r="E215" i="6"/>
  <c r="F215" i="6"/>
  <c r="G215" i="6"/>
  <c r="H215" i="6"/>
  <c r="I215" i="6"/>
  <c r="J215" i="6"/>
  <c r="A216" i="6"/>
  <c r="B216" i="6"/>
  <c r="D216" i="6"/>
  <c r="E216" i="6"/>
  <c r="F216" i="6"/>
  <c r="G216" i="6"/>
  <c r="H216" i="6"/>
  <c r="I216" i="6"/>
  <c r="J216" i="6"/>
  <c r="A217" i="6"/>
  <c r="B217" i="6"/>
  <c r="D217" i="6"/>
  <c r="E217" i="6"/>
  <c r="F217" i="6"/>
  <c r="G217" i="6"/>
  <c r="H217" i="6"/>
  <c r="I217" i="6"/>
  <c r="J217" i="6"/>
  <c r="A218" i="6"/>
  <c r="B218" i="6"/>
  <c r="D218" i="6"/>
  <c r="E218" i="6"/>
  <c r="F218" i="6"/>
  <c r="G218" i="6"/>
  <c r="H218" i="6"/>
  <c r="I218" i="6"/>
  <c r="J218" i="6"/>
  <c r="A219" i="6"/>
  <c r="B219" i="6"/>
  <c r="D219" i="6"/>
  <c r="E219" i="6"/>
  <c r="F219" i="6"/>
  <c r="G219" i="6"/>
  <c r="H219" i="6"/>
  <c r="I219" i="6"/>
  <c r="J219" i="6"/>
  <c r="A220" i="6"/>
  <c r="B220" i="6"/>
  <c r="D220" i="6"/>
  <c r="E220" i="6"/>
  <c r="F220" i="6"/>
  <c r="G220" i="6"/>
  <c r="H220" i="6"/>
  <c r="I220" i="6"/>
  <c r="J220" i="6"/>
  <c r="A221" i="6"/>
  <c r="B221" i="6"/>
  <c r="D221" i="6"/>
  <c r="E221" i="6"/>
  <c r="F221" i="6"/>
  <c r="G221" i="6"/>
  <c r="H221" i="6"/>
  <c r="I221" i="6"/>
  <c r="J221" i="6"/>
  <c r="A222" i="6"/>
  <c r="B222" i="6"/>
  <c r="D222" i="6"/>
  <c r="E222" i="6"/>
  <c r="F222" i="6"/>
  <c r="G222" i="6"/>
  <c r="H222" i="6"/>
  <c r="I222" i="6"/>
  <c r="J222" i="6"/>
  <c r="A223" i="6"/>
  <c r="B223" i="6"/>
  <c r="D223" i="6"/>
  <c r="E223" i="6"/>
  <c r="F223" i="6"/>
  <c r="G223" i="6"/>
  <c r="H223" i="6"/>
  <c r="I223" i="6"/>
  <c r="J223" i="6"/>
  <c r="A224" i="6"/>
  <c r="B224" i="6"/>
  <c r="D224" i="6"/>
  <c r="E224" i="6"/>
  <c r="F224" i="6"/>
  <c r="G224" i="6"/>
  <c r="H224" i="6"/>
  <c r="I224" i="6"/>
  <c r="J224" i="6"/>
  <c r="A225" i="6"/>
  <c r="B225" i="6"/>
  <c r="D225" i="6"/>
  <c r="E225" i="6"/>
  <c r="F225" i="6"/>
  <c r="G225" i="6"/>
  <c r="H225" i="6"/>
  <c r="I225" i="6"/>
  <c r="J225" i="6"/>
  <c r="A226" i="6"/>
  <c r="B226" i="6"/>
  <c r="D226" i="6"/>
  <c r="E226" i="6"/>
  <c r="F226" i="6"/>
  <c r="G226" i="6"/>
  <c r="H226" i="6"/>
  <c r="I226" i="6"/>
  <c r="J226" i="6"/>
  <c r="A227" i="6"/>
  <c r="B227" i="6"/>
  <c r="D227" i="6"/>
  <c r="E227" i="6"/>
  <c r="F227" i="6"/>
  <c r="G227" i="6"/>
  <c r="H227" i="6"/>
  <c r="I227" i="6"/>
  <c r="J227" i="6"/>
  <c r="A228" i="6"/>
  <c r="B228" i="6"/>
  <c r="D228" i="6"/>
  <c r="E228" i="6"/>
  <c r="F228" i="6"/>
  <c r="G228" i="6"/>
  <c r="H228" i="6"/>
  <c r="I228" i="6"/>
  <c r="J228" i="6"/>
  <c r="A229" i="6"/>
  <c r="B229" i="6"/>
  <c r="D229" i="6"/>
  <c r="E229" i="6"/>
  <c r="F229" i="6"/>
  <c r="G229" i="6"/>
  <c r="H229" i="6"/>
  <c r="I229" i="6"/>
  <c r="J229" i="6"/>
  <c r="A230" i="6"/>
  <c r="B230" i="6"/>
  <c r="D230" i="6"/>
  <c r="E230" i="6"/>
  <c r="F230" i="6"/>
  <c r="G230" i="6"/>
  <c r="H230" i="6"/>
  <c r="I230" i="6"/>
  <c r="J230" i="6"/>
  <c r="A231" i="6"/>
  <c r="B231" i="6"/>
  <c r="D231" i="6"/>
  <c r="E231" i="6"/>
  <c r="F231" i="6"/>
  <c r="G231" i="6"/>
  <c r="H231" i="6"/>
  <c r="I231" i="6"/>
  <c r="J231" i="6"/>
  <c r="A232" i="6"/>
  <c r="B232" i="6"/>
  <c r="D232" i="6"/>
  <c r="E232" i="6"/>
  <c r="F232" i="6"/>
  <c r="G232" i="6"/>
  <c r="H232" i="6"/>
  <c r="I232" i="6"/>
  <c r="J232" i="6"/>
  <c r="A233" i="6"/>
  <c r="B233" i="6"/>
  <c r="D233" i="6"/>
  <c r="E233" i="6"/>
  <c r="F233" i="6"/>
  <c r="G233" i="6"/>
  <c r="H233" i="6"/>
  <c r="I233" i="6"/>
  <c r="J233" i="6"/>
  <c r="A234" i="6"/>
  <c r="B234" i="6"/>
  <c r="D234" i="6"/>
  <c r="E234" i="6"/>
  <c r="F234" i="6"/>
  <c r="G234" i="6"/>
  <c r="H234" i="6"/>
  <c r="I234" i="6"/>
  <c r="J234" i="6"/>
  <c r="A235" i="6"/>
  <c r="B235" i="6"/>
  <c r="D235" i="6"/>
  <c r="E235" i="6"/>
  <c r="F235" i="6"/>
  <c r="G235" i="6"/>
  <c r="H235" i="6"/>
  <c r="I235" i="6"/>
  <c r="J235" i="6"/>
  <c r="A236" i="6"/>
  <c r="B236" i="6"/>
  <c r="D236" i="6"/>
  <c r="E236" i="6"/>
  <c r="F236" i="6"/>
  <c r="G236" i="6"/>
  <c r="H236" i="6"/>
  <c r="I236" i="6"/>
  <c r="J236" i="6"/>
  <c r="A237" i="6"/>
  <c r="B237" i="6"/>
  <c r="D237" i="6"/>
  <c r="E237" i="6"/>
  <c r="F237" i="6"/>
  <c r="G237" i="6"/>
  <c r="H237" i="6"/>
  <c r="I237" i="6"/>
  <c r="J237" i="6"/>
  <c r="A238" i="6"/>
  <c r="B238" i="6"/>
  <c r="D238" i="6"/>
  <c r="E238" i="6"/>
  <c r="F238" i="6"/>
  <c r="G238" i="6"/>
  <c r="H238" i="6"/>
  <c r="I238" i="6"/>
  <c r="J238" i="6"/>
  <c r="A239" i="6"/>
  <c r="B239" i="6"/>
  <c r="D239" i="6"/>
  <c r="E239" i="6"/>
  <c r="F239" i="6"/>
  <c r="G239" i="6"/>
  <c r="H239" i="6"/>
  <c r="I239" i="6"/>
  <c r="J239" i="6"/>
  <c r="A240" i="6"/>
  <c r="B240" i="6"/>
  <c r="D240" i="6"/>
  <c r="E240" i="6"/>
  <c r="F240" i="6"/>
  <c r="G240" i="6"/>
  <c r="H240" i="6"/>
  <c r="I240" i="6"/>
  <c r="J240" i="6"/>
  <c r="A241" i="6"/>
  <c r="B241" i="6"/>
  <c r="D241" i="6"/>
  <c r="E241" i="6"/>
  <c r="F241" i="6"/>
  <c r="G241" i="6"/>
  <c r="H241" i="6"/>
  <c r="I241" i="6"/>
  <c r="J241" i="6"/>
  <c r="A242" i="6"/>
  <c r="B242" i="6"/>
  <c r="D242" i="6"/>
  <c r="E242" i="6"/>
  <c r="F242" i="6"/>
  <c r="G242" i="6"/>
  <c r="H242" i="6"/>
  <c r="I242" i="6"/>
  <c r="J242" i="6"/>
  <c r="A243" i="6"/>
  <c r="B243" i="6"/>
  <c r="D243" i="6"/>
  <c r="E243" i="6"/>
  <c r="F243" i="6"/>
  <c r="G243" i="6"/>
  <c r="H243" i="6"/>
  <c r="I243" i="6"/>
  <c r="J243" i="6"/>
  <c r="A244" i="6"/>
  <c r="B244" i="6"/>
  <c r="D244" i="6"/>
  <c r="E244" i="6"/>
  <c r="F244" i="6"/>
  <c r="G244" i="6"/>
  <c r="H244" i="6"/>
  <c r="I244" i="6"/>
  <c r="J244" i="6"/>
  <c r="A245" i="6"/>
  <c r="B245" i="6"/>
  <c r="D245" i="6"/>
  <c r="E245" i="6"/>
  <c r="F245" i="6"/>
  <c r="G245" i="6"/>
  <c r="H245" i="6"/>
  <c r="I245" i="6"/>
  <c r="J245" i="6"/>
  <c r="A246" i="6"/>
  <c r="B246" i="6"/>
  <c r="D246" i="6"/>
  <c r="E246" i="6"/>
  <c r="F246" i="6"/>
  <c r="G246" i="6"/>
  <c r="H246" i="6"/>
  <c r="I246" i="6"/>
  <c r="J246" i="6"/>
  <c r="A247" i="6"/>
  <c r="B247" i="6"/>
  <c r="D247" i="6"/>
  <c r="E247" i="6"/>
  <c r="F247" i="6"/>
  <c r="G247" i="6"/>
  <c r="H247" i="6"/>
  <c r="I247" i="6"/>
  <c r="J247" i="6"/>
  <c r="A248" i="6"/>
  <c r="B248" i="6"/>
  <c r="D248" i="6"/>
  <c r="E248" i="6"/>
  <c r="F248" i="6"/>
  <c r="G248" i="6"/>
  <c r="H248" i="6"/>
  <c r="I248" i="6"/>
  <c r="J248" i="6"/>
  <c r="A249" i="6"/>
  <c r="B249" i="6"/>
  <c r="D249" i="6"/>
  <c r="E249" i="6"/>
  <c r="F249" i="6"/>
  <c r="G249" i="6"/>
  <c r="H249" i="6"/>
  <c r="I249" i="6"/>
  <c r="J249" i="6"/>
  <c r="A250" i="6"/>
  <c r="B250" i="6"/>
  <c r="D250" i="6"/>
  <c r="E250" i="6"/>
  <c r="F250" i="6"/>
  <c r="G250" i="6"/>
  <c r="H250" i="6"/>
  <c r="I250" i="6"/>
  <c r="J250" i="6"/>
  <c r="A251" i="6"/>
  <c r="B251" i="6"/>
  <c r="D251" i="6"/>
  <c r="E251" i="6"/>
  <c r="F251" i="6"/>
  <c r="G251" i="6"/>
  <c r="H251" i="6"/>
  <c r="I251" i="6"/>
  <c r="J251" i="6"/>
  <c r="A252" i="6"/>
  <c r="B252" i="6"/>
  <c r="D252" i="6"/>
  <c r="E252" i="6"/>
  <c r="F252" i="6"/>
  <c r="G252" i="6"/>
  <c r="H252" i="6"/>
  <c r="I252" i="6"/>
  <c r="J252" i="6"/>
  <c r="A253" i="6"/>
  <c r="B253" i="6"/>
  <c r="D253" i="6"/>
  <c r="E253" i="6"/>
  <c r="F253" i="6"/>
  <c r="G253" i="6"/>
  <c r="H253" i="6"/>
  <c r="I253" i="6"/>
  <c r="J253" i="6"/>
  <c r="A254" i="6"/>
  <c r="B254" i="6"/>
  <c r="D254" i="6"/>
  <c r="E254" i="6"/>
  <c r="F254" i="6"/>
  <c r="G254" i="6"/>
  <c r="H254" i="6"/>
  <c r="I254" i="6"/>
  <c r="J254" i="6"/>
  <c r="A255" i="6"/>
  <c r="B255" i="6"/>
  <c r="D255" i="6"/>
  <c r="E255" i="6"/>
  <c r="F255" i="6"/>
  <c r="G255" i="6"/>
  <c r="H255" i="6"/>
  <c r="I255" i="6"/>
  <c r="J255" i="6"/>
  <c r="A256" i="6"/>
  <c r="B256" i="6"/>
  <c r="D256" i="6"/>
  <c r="E256" i="6"/>
  <c r="F256" i="6"/>
  <c r="G256" i="6"/>
  <c r="H256" i="6"/>
  <c r="I256" i="6"/>
  <c r="J256" i="6"/>
  <c r="A257" i="6"/>
  <c r="B257" i="6"/>
  <c r="D257" i="6"/>
  <c r="E257" i="6"/>
  <c r="F257" i="6"/>
  <c r="G257" i="6"/>
  <c r="H257" i="6"/>
  <c r="I257" i="6"/>
  <c r="J257" i="6"/>
  <c r="A258" i="6"/>
  <c r="B258" i="6"/>
  <c r="D258" i="6"/>
  <c r="E258" i="6"/>
  <c r="F258" i="6"/>
  <c r="G258" i="6"/>
  <c r="H258" i="6"/>
  <c r="I258" i="6"/>
  <c r="J258" i="6"/>
  <c r="A259" i="6"/>
  <c r="B259" i="6"/>
  <c r="D259" i="6"/>
  <c r="E259" i="6"/>
  <c r="F259" i="6"/>
  <c r="G259" i="6"/>
  <c r="H259" i="6"/>
  <c r="I259" i="6"/>
  <c r="J259" i="6"/>
  <c r="A260" i="6"/>
  <c r="B260" i="6"/>
  <c r="D260" i="6"/>
  <c r="E260" i="6"/>
  <c r="F260" i="6"/>
  <c r="G260" i="6"/>
  <c r="H260" i="6"/>
  <c r="I260" i="6"/>
  <c r="J260" i="6"/>
  <c r="A261" i="6"/>
  <c r="B261" i="6"/>
  <c r="D261" i="6"/>
  <c r="E261" i="6"/>
  <c r="F261" i="6"/>
  <c r="G261" i="6"/>
  <c r="H261" i="6"/>
  <c r="I261" i="6"/>
  <c r="J261" i="6"/>
  <c r="A262" i="6"/>
  <c r="B262" i="6"/>
  <c r="D262" i="6"/>
  <c r="E262" i="6"/>
  <c r="F262" i="6"/>
  <c r="G262" i="6"/>
  <c r="H262" i="6"/>
  <c r="I262" i="6"/>
  <c r="J262" i="6"/>
  <c r="A263" i="6"/>
  <c r="B263" i="6"/>
  <c r="D263" i="6"/>
  <c r="E263" i="6"/>
  <c r="F263" i="6"/>
  <c r="G263" i="6"/>
  <c r="H263" i="6"/>
  <c r="I263" i="6"/>
  <c r="J263" i="6"/>
  <c r="A264" i="6"/>
  <c r="B264" i="6"/>
  <c r="D264" i="6"/>
  <c r="E264" i="6"/>
  <c r="F264" i="6"/>
  <c r="G264" i="6"/>
  <c r="H264" i="6"/>
  <c r="I264" i="6"/>
  <c r="J264" i="6"/>
  <c r="A265" i="6"/>
  <c r="B265" i="6"/>
  <c r="D265" i="6"/>
  <c r="E265" i="6"/>
  <c r="F265" i="6"/>
  <c r="G265" i="6"/>
  <c r="H265" i="6"/>
  <c r="I265" i="6"/>
  <c r="J265" i="6"/>
  <c r="A266" i="6"/>
  <c r="B266" i="6"/>
  <c r="D266" i="6"/>
  <c r="E266" i="6"/>
  <c r="F266" i="6"/>
  <c r="G266" i="6"/>
  <c r="H266" i="6"/>
  <c r="I266" i="6"/>
  <c r="J266" i="6"/>
  <c r="A267" i="6"/>
  <c r="B267" i="6"/>
  <c r="D267" i="6"/>
  <c r="E267" i="6"/>
  <c r="F267" i="6"/>
  <c r="G267" i="6"/>
  <c r="H267" i="6"/>
  <c r="I267" i="6"/>
  <c r="J267" i="6"/>
  <c r="A268" i="6"/>
  <c r="B268" i="6"/>
  <c r="D268" i="6"/>
  <c r="E268" i="6"/>
  <c r="F268" i="6"/>
  <c r="G268" i="6"/>
  <c r="H268" i="6"/>
  <c r="I268" i="6"/>
  <c r="J268" i="6"/>
  <c r="A269" i="6"/>
  <c r="B269" i="6"/>
  <c r="D269" i="6"/>
  <c r="E269" i="6"/>
  <c r="F269" i="6"/>
  <c r="G269" i="6"/>
  <c r="H269" i="6"/>
  <c r="I269" i="6"/>
  <c r="J269" i="6"/>
  <c r="A270" i="6"/>
  <c r="B270" i="6"/>
  <c r="D270" i="6"/>
  <c r="E270" i="6"/>
  <c r="F270" i="6"/>
  <c r="G270" i="6"/>
  <c r="H270" i="6"/>
  <c r="I270" i="6"/>
  <c r="J270" i="6"/>
  <c r="A271" i="6"/>
  <c r="B271" i="6"/>
  <c r="D271" i="6"/>
  <c r="E271" i="6"/>
  <c r="F271" i="6"/>
  <c r="G271" i="6"/>
  <c r="H271" i="6"/>
  <c r="I271" i="6"/>
  <c r="J271" i="6"/>
  <c r="A272" i="6"/>
  <c r="B272" i="6"/>
  <c r="D272" i="6"/>
  <c r="E272" i="6"/>
  <c r="F272" i="6"/>
  <c r="G272" i="6"/>
  <c r="H272" i="6"/>
  <c r="I272" i="6"/>
  <c r="J272" i="6"/>
  <c r="A273" i="6"/>
  <c r="B273" i="6"/>
  <c r="D273" i="6"/>
  <c r="E273" i="6"/>
  <c r="F273" i="6"/>
  <c r="G273" i="6"/>
  <c r="H273" i="6"/>
  <c r="I273" i="6"/>
  <c r="J273" i="6"/>
  <c r="A274" i="6"/>
  <c r="B274" i="6"/>
  <c r="D274" i="6"/>
  <c r="E274" i="6"/>
  <c r="F274" i="6"/>
  <c r="G274" i="6"/>
  <c r="H274" i="6"/>
  <c r="I274" i="6"/>
  <c r="J274" i="6"/>
  <c r="A275" i="6"/>
  <c r="B275" i="6"/>
  <c r="D275" i="6"/>
  <c r="E275" i="6"/>
  <c r="F275" i="6"/>
  <c r="G275" i="6"/>
  <c r="H275" i="6"/>
  <c r="I275" i="6"/>
  <c r="J275" i="6"/>
  <c r="A276" i="6"/>
  <c r="B276" i="6"/>
  <c r="D276" i="6"/>
  <c r="E276" i="6"/>
  <c r="F276" i="6"/>
  <c r="G276" i="6"/>
  <c r="H276" i="6"/>
  <c r="I276" i="6"/>
  <c r="J276" i="6"/>
  <c r="A277" i="6"/>
  <c r="B277" i="6"/>
  <c r="D277" i="6"/>
  <c r="E277" i="6"/>
  <c r="F277" i="6"/>
  <c r="G277" i="6"/>
  <c r="H277" i="6"/>
  <c r="I277" i="6"/>
  <c r="J277" i="6"/>
  <c r="A278" i="6"/>
  <c r="B278" i="6"/>
  <c r="D278" i="6"/>
  <c r="E278" i="6"/>
  <c r="F278" i="6"/>
  <c r="G278" i="6"/>
  <c r="H278" i="6"/>
  <c r="I278" i="6"/>
  <c r="J278" i="6"/>
  <c r="A279" i="6"/>
  <c r="B279" i="6"/>
  <c r="D279" i="6"/>
  <c r="E279" i="6"/>
  <c r="F279" i="6"/>
  <c r="G279" i="6"/>
  <c r="H279" i="6"/>
  <c r="I279" i="6"/>
  <c r="J279" i="6"/>
  <c r="A280" i="6"/>
  <c r="B280" i="6"/>
  <c r="D280" i="6"/>
  <c r="E280" i="6"/>
  <c r="F280" i="6"/>
  <c r="G280" i="6"/>
  <c r="H280" i="6"/>
  <c r="I280" i="6"/>
  <c r="J280" i="6"/>
  <c r="A281" i="6"/>
  <c r="B281" i="6"/>
  <c r="D281" i="6"/>
  <c r="E281" i="6"/>
  <c r="F281" i="6"/>
  <c r="G281" i="6"/>
  <c r="H281" i="6"/>
  <c r="I281" i="6"/>
  <c r="J281" i="6"/>
  <c r="A282" i="6"/>
  <c r="B282" i="6"/>
  <c r="D282" i="6"/>
  <c r="E282" i="6"/>
  <c r="F282" i="6"/>
  <c r="G282" i="6"/>
  <c r="H282" i="6"/>
  <c r="I282" i="6"/>
  <c r="J282" i="6"/>
  <c r="A283" i="6"/>
  <c r="B283" i="6"/>
  <c r="D283" i="6"/>
  <c r="E283" i="6"/>
  <c r="F283" i="6"/>
  <c r="G283" i="6"/>
  <c r="H283" i="6"/>
  <c r="I283" i="6"/>
  <c r="J283" i="6"/>
  <c r="A284" i="6"/>
  <c r="B284" i="6"/>
  <c r="D284" i="6"/>
  <c r="E284" i="6"/>
  <c r="F284" i="6"/>
  <c r="G284" i="6"/>
  <c r="H284" i="6"/>
  <c r="I284" i="6"/>
  <c r="J284" i="6"/>
  <c r="A285" i="6"/>
  <c r="B285" i="6"/>
  <c r="D285" i="6"/>
  <c r="E285" i="6"/>
  <c r="F285" i="6"/>
  <c r="G285" i="6"/>
  <c r="H285" i="6"/>
  <c r="I285" i="6"/>
  <c r="J285" i="6"/>
  <c r="A286" i="6"/>
  <c r="B286" i="6"/>
  <c r="D286" i="6"/>
  <c r="E286" i="6"/>
  <c r="F286" i="6"/>
  <c r="G286" i="6"/>
  <c r="H286" i="6"/>
  <c r="I286" i="6"/>
  <c r="J286" i="6"/>
  <c r="A287" i="6"/>
  <c r="B287" i="6"/>
  <c r="D287" i="6"/>
  <c r="E287" i="6"/>
  <c r="F287" i="6"/>
  <c r="G287" i="6"/>
  <c r="H287" i="6"/>
  <c r="I287" i="6"/>
  <c r="J287" i="6"/>
  <c r="A288" i="6"/>
  <c r="B288" i="6"/>
  <c r="D288" i="6"/>
  <c r="E288" i="6"/>
  <c r="F288" i="6"/>
  <c r="G288" i="6"/>
  <c r="H288" i="6"/>
  <c r="I288" i="6"/>
  <c r="J288" i="6"/>
  <c r="A289" i="6"/>
  <c r="B289" i="6"/>
  <c r="D289" i="6"/>
  <c r="E289" i="6"/>
  <c r="F289" i="6"/>
  <c r="G289" i="6"/>
  <c r="H289" i="6"/>
  <c r="I289" i="6"/>
  <c r="J289" i="6"/>
  <c r="A290" i="6"/>
  <c r="B290" i="6"/>
  <c r="D290" i="6"/>
  <c r="E290" i="6"/>
  <c r="F290" i="6"/>
  <c r="G290" i="6"/>
  <c r="H290" i="6"/>
  <c r="I290" i="6"/>
  <c r="J290" i="6"/>
  <c r="A291" i="6"/>
  <c r="B291" i="6"/>
  <c r="D291" i="6"/>
  <c r="E291" i="6"/>
  <c r="F291" i="6"/>
  <c r="G291" i="6"/>
  <c r="H291" i="6"/>
  <c r="I291" i="6"/>
  <c r="J291" i="6"/>
  <c r="A292" i="6"/>
  <c r="B292" i="6"/>
  <c r="D292" i="6"/>
  <c r="E292" i="6"/>
  <c r="F292" i="6"/>
  <c r="G292" i="6"/>
  <c r="H292" i="6"/>
  <c r="I292" i="6"/>
  <c r="J292" i="6"/>
  <c r="A293" i="6"/>
  <c r="B293" i="6"/>
  <c r="D293" i="6"/>
  <c r="E293" i="6"/>
  <c r="F293" i="6"/>
  <c r="G293" i="6"/>
  <c r="H293" i="6"/>
  <c r="I293" i="6"/>
  <c r="J293" i="6"/>
  <c r="A294" i="6"/>
  <c r="B294" i="6"/>
  <c r="D294" i="6"/>
  <c r="E294" i="6"/>
  <c r="F294" i="6"/>
  <c r="G294" i="6"/>
  <c r="H294" i="6"/>
  <c r="I294" i="6"/>
  <c r="J294" i="6"/>
  <c r="A295" i="6"/>
  <c r="B295" i="6"/>
  <c r="D295" i="6"/>
  <c r="E295" i="6"/>
  <c r="F295" i="6"/>
  <c r="G295" i="6"/>
  <c r="H295" i="6"/>
  <c r="I295" i="6"/>
  <c r="J295" i="6"/>
  <c r="A296" i="6"/>
  <c r="B296" i="6"/>
  <c r="D296" i="6"/>
  <c r="E296" i="6"/>
  <c r="F296" i="6"/>
  <c r="G296" i="6"/>
  <c r="H296" i="6"/>
  <c r="I296" i="6"/>
  <c r="J296" i="6"/>
  <c r="A297" i="6"/>
  <c r="B297" i="6"/>
  <c r="D297" i="6"/>
  <c r="E297" i="6"/>
  <c r="F297" i="6"/>
  <c r="G297" i="6"/>
  <c r="H297" i="6"/>
  <c r="I297" i="6"/>
  <c r="J297" i="6"/>
  <c r="A298" i="6"/>
  <c r="B298" i="6"/>
  <c r="D298" i="6"/>
  <c r="E298" i="6"/>
  <c r="F298" i="6"/>
  <c r="G298" i="6"/>
  <c r="H298" i="6"/>
  <c r="I298" i="6"/>
  <c r="J298" i="6"/>
  <c r="A299" i="6"/>
  <c r="B299" i="6"/>
  <c r="D299" i="6"/>
  <c r="E299" i="6"/>
  <c r="F299" i="6"/>
  <c r="G299" i="6"/>
  <c r="H299" i="6"/>
  <c r="I299" i="6"/>
  <c r="J299" i="6"/>
  <c r="A300" i="6"/>
  <c r="B300" i="6"/>
  <c r="D300" i="6"/>
  <c r="E300" i="6"/>
  <c r="F300" i="6"/>
  <c r="G300" i="6"/>
  <c r="H300" i="6"/>
  <c r="I300" i="6"/>
  <c r="J300" i="6"/>
  <c r="A301" i="6"/>
  <c r="B301" i="6"/>
  <c r="D301" i="6"/>
  <c r="E301" i="6"/>
  <c r="F301" i="6"/>
  <c r="G301" i="6"/>
  <c r="H301" i="6"/>
  <c r="I301" i="6"/>
  <c r="J301" i="6"/>
  <c r="A302" i="6"/>
  <c r="B302" i="6"/>
  <c r="D302" i="6"/>
  <c r="E302" i="6"/>
  <c r="F302" i="6"/>
  <c r="G302" i="6"/>
  <c r="H302" i="6"/>
  <c r="I302" i="6"/>
  <c r="J302" i="6"/>
  <c r="A303" i="6"/>
  <c r="B303" i="6"/>
  <c r="D303" i="6"/>
  <c r="E303" i="6"/>
  <c r="F303" i="6"/>
  <c r="G303" i="6"/>
  <c r="H303" i="6"/>
  <c r="I303" i="6"/>
  <c r="J303" i="6"/>
  <c r="A304" i="6"/>
  <c r="B304" i="6"/>
  <c r="D304" i="6"/>
  <c r="E304" i="6"/>
  <c r="F304" i="6"/>
  <c r="G304" i="6"/>
  <c r="H304" i="6"/>
  <c r="I304" i="6"/>
  <c r="J304" i="6"/>
  <c r="A305" i="6"/>
  <c r="B305" i="6"/>
  <c r="D305" i="6"/>
  <c r="E305" i="6"/>
  <c r="F305" i="6"/>
  <c r="G305" i="6"/>
  <c r="H305" i="6"/>
  <c r="I305" i="6"/>
  <c r="J305" i="6"/>
  <c r="A306" i="6"/>
  <c r="B306" i="6"/>
  <c r="D306" i="6"/>
  <c r="E306" i="6"/>
  <c r="F306" i="6"/>
  <c r="G306" i="6"/>
  <c r="H306" i="6"/>
  <c r="I306" i="6"/>
  <c r="J306" i="6"/>
  <c r="A307" i="6"/>
  <c r="B307" i="6"/>
  <c r="D307" i="6"/>
  <c r="E307" i="6"/>
  <c r="F307" i="6"/>
  <c r="G307" i="6"/>
  <c r="H307" i="6"/>
  <c r="I307" i="6"/>
  <c r="J307" i="6"/>
  <c r="A308" i="6"/>
  <c r="B308" i="6"/>
  <c r="D308" i="6"/>
  <c r="E308" i="6"/>
  <c r="F308" i="6"/>
  <c r="G308" i="6"/>
  <c r="H308" i="6"/>
  <c r="I308" i="6"/>
  <c r="J308" i="6"/>
  <c r="A309" i="6"/>
  <c r="B309" i="6"/>
  <c r="D309" i="6"/>
  <c r="E309" i="6"/>
  <c r="F309" i="6"/>
  <c r="G309" i="6"/>
  <c r="H309" i="6"/>
  <c r="I309" i="6"/>
  <c r="J309" i="6"/>
  <c r="A310" i="6"/>
  <c r="B310" i="6"/>
  <c r="D310" i="6"/>
  <c r="E310" i="6"/>
  <c r="F310" i="6"/>
  <c r="G310" i="6"/>
  <c r="H310" i="6"/>
  <c r="I310" i="6"/>
  <c r="J310" i="6"/>
  <c r="A311" i="6"/>
  <c r="B311" i="6"/>
  <c r="D311" i="6"/>
  <c r="E311" i="6"/>
  <c r="F311" i="6"/>
  <c r="G311" i="6"/>
  <c r="H311" i="6"/>
  <c r="I311" i="6"/>
  <c r="J311" i="6"/>
  <c r="A312" i="6"/>
  <c r="B312" i="6"/>
  <c r="D312" i="6"/>
  <c r="E312" i="6"/>
  <c r="F312" i="6"/>
  <c r="G312" i="6"/>
  <c r="H312" i="6"/>
  <c r="I312" i="6"/>
  <c r="J312" i="6"/>
  <c r="A313" i="6"/>
  <c r="B313" i="6"/>
  <c r="D313" i="6"/>
  <c r="E313" i="6"/>
  <c r="F313" i="6"/>
  <c r="G313" i="6"/>
  <c r="H313" i="6"/>
  <c r="I313" i="6"/>
  <c r="J313" i="6"/>
  <c r="A314" i="6"/>
  <c r="B314" i="6"/>
  <c r="D314" i="6"/>
  <c r="E314" i="6"/>
  <c r="F314" i="6"/>
  <c r="G314" i="6"/>
  <c r="H314" i="6"/>
  <c r="I314" i="6"/>
  <c r="J314" i="6"/>
  <c r="A315" i="6"/>
  <c r="B315" i="6"/>
  <c r="D315" i="6"/>
  <c r="E315" i="6"/>
  <c r="F315" i="6"/>
  <c r="G315" i="6"/>
  <c r="H315" i="6"/>
  <c r="I315" i="6"/>
  <c r="J315" i="6"/>
  <c r="A316" i="6"/>
  <c r="B316" i="6"/>
  <c r="D316" i="6"/>
  <c r="E316" i="6"/>
  <c r="F316" i="6"/>
  <c r="G316" i="6"/>
  <c r="H316" i="6"/>
  <c r="I316" i="6"/>
  <c r="J316" i="6"/>
  <c r="A317" i="6"/>
  <c r="B317" i="6"/>
  <c r="D317" i="6"/>
  <c r="E317" i="6"/>
  <c r="F317" i="6"/>
  <c r="G317" i="6"/>
  <c r="H317" i="6"/>
  <c r="I317" i="6"/>
  <c r="J317" i="6"/>
  <c r="A318" i="6"/>
  <c r="B318" i="6"/>
  <c r="D318" i="6"/>
  <c r="E318" i="6"/>
  <c r="F318" i="6"/>
  <c r="G318" i="6"/>
  <c r="H318" i="6"/>
  <c r="I318" i="6"/>
  <c r="J318" i="6"/>
  <c r="A319" i="6"/>
  <c r="B319" i="6"/>
  <c r="D319" i="6"/>
  <c r="E319" i="6"/>
  <c r="F319" i="6"/>
  <c r="G319" i="6"/>
  <c r="H319" i="6"/>
  <c r="I319" i="6"/>
  <c r="J319" i="6"/>
  <c r="A320" i="6"/>
  <c r="B320" i="6"/>
  <c r="D320" i="6"/>
  <c r="E320" i="6"/>
  <c r="F320" i="6"/>
  <c r="G320" i="6"/>
  <c r="H320" i="6"/>
  <c r="I320" i="6"/>
  <c r="J320" i="6"/>
  <c r="A321" i="6"/>
  <c r="B321" i="6"/>
  <c r="D321" i="6"/>
  <c r="E321" i="6"/>
  <c r="F321" i="6"/>
  <c r="G321" i="6"/>
  <c r="H321" i="6"/>
  <c r="I321" i="6"/>
  <c r="J321" i="6"/>
  <c r="A322" i="6"/>
  <c r="B322" i="6"/>
  <c r="D322" i="6"/>
  <c r="E322" i="6"/>
  <c r="F322" i="6"/>
  <c r="G322" i="6"/>
  <c r="H322" i="6"/>
  <c r="I322" i="6"/>
  <c r="J322" i="6"/>
  <c r="A323" i="6"/>
  <c r="B323" i="6"/>
  <c r="D323" i="6"/>
  <c r="E323" i="6"/>
  <c r="F323" i="6"/>
  <c r="G323" i="6"/>
  <c r="H323" i="6"/>
  <c r="I323" i="6"/>
  <c r="J323" i="6"/>
  <c r="A324" i="6"/>
  <c r="B324" i="6"/>
  <c r="D324" i="6"/>
  <c r="E324" i="6"/>
  <c r="F324" i="6"/>
  <c r="G324" i="6"/>
  <c r="H324" i="6"/>
  <c r="I324" i="6"/>
  <c r="J324" i="6"/>
  <c r="A325" i="6"/>
  <c r="B325" i="6"/>
  <c r="D325" i="6"/>
  <c r="E325" i="6"/>
  <c r="F325" i="6"/>
  <c r="G325" i="6"/>
  <c r="H325" i="6"/>
  <c r="I325" i="6"/>
  <c r="J325" i="6"/>
  <c r="A326" i="6"/>
  <c r="B326" i="6"/>
  <c r="D326" i="6"/>
  <c r="E326" i="6"/>
  <c r="F326" i="6"/>
  <c r="G326" i="6"/>
  <c r="H326" i="6"/>
  <c r="I326" i="6"/>
  <c r="J326" i="6"/>
  <c r="A327" i="6"/>
  <c r="B327" i="6"/>
  <c r="D327" i="6"/>
  <c r="E327" i="6"/>
  <c r="F327" i="6"/>
  <c r="G327" i="6"/>
  <c r="H327" i="6"/>
  <c r="I327" i="6"/>
  <c r="J327" i="6"/>
  <c r="A328" i="6"/>
  <c r="B328" i="6"/>
  <c r="D328" i="6"/>
  <c r="E328" i="6"/>
  <c r="F328" i="6"/>
  <c r="G328" i="6"/>
  <c r="H328" i="6"/>
  <c r="I328" i="6"/>
  <c r="J328" i="6"/>
  <c r="A329" i="6"/>
  <c r="B329" i="6"/>
  <c r="D329" i="6"/>
  <c r="E329" i="6"/>
  <c r="F329" i="6"/>
  <c r="G329" i="6"/>
  <c r="H329" i="6"/>
  <c r="I329" i="6"/>
  <c r="J329" i="6"/>
  <c r="A330" i="6"/>
  <c r="B330" i="6"/>
  <c r="D330" i="6"/>
  <c r="E330" i="6"/>
  <c r="F330" i="6"/>
  <c r="G330" i="6"/>
  <c r="H330" i="6"/>
  <c r="I330" i="6"/>
  <c r="J330" i="6"/>
  <c r="A331" i="6"/>
  <c r="B331" i="6"/>
  <c r="D331" i="6"/>
  <c r="E331" i="6"/>
  <c r="F331" i="6"/>
  <c r="G331" i="6"/>
  <c r="H331" i="6"/>
  <c r="I331" i="6"/>
  <c r="J331" i="6"/>
  <c r="A332" i="6"/>
  <c r="B332" i="6"/>
  <c r="D332" i="6"/>
  <c r="E332" i="6"/>
  <c r="F332" i="6"/>
  <c r="G332" i="6"/>
  <c r="H332" i="6"/>
  <c r="I332" i="6"/>
  <c r="J332" i="6"/>
  <c r="A333" i="6"/>
  <c r="B333" i="6"/>
  <c r="D333" i="6"/>
  <c r="E333" i="6"/>
  <c r="F333" i="6"/>
  <c r="G333" i="6"/>
  <c r="H333" i="6"/>
  <c r="I333" i="6"/>
  <c r="J333" i="6"/>
  <c r="A334" i="6"/>
  <c r="B334" i="6"/>
  <c r="D334" i="6"/>
  <c r="E334" i="6"/>
  <c r="F334" i="6"/>
  <c r="G334" i="6"/>
  <c r="H334" i="6"/>
  <c r="I334" i="6"/>
  <c r="J334" i="6"/>
  <c r="A335" i="6"/>
  <c r="B335" i="6"/>
  <c r="D335" i="6"/>
  <c r="E335" i="6"/>
  <c r="F335" i="6"/>
  <c r="G335" i="6"/>
  <c r="H335" i="6"/>
  <c r="I335" i="6"/>
  <c r="J335" i="6"/>
  <c r="A336" i="6"/>
  <c r="B336" i="6"/>
  <c r="D336" i="6"/>
  <c r="E336" i="6"/>
  <c r="F336" i="6"/>
  <c r="G336" i="6"/>
  <c r="H336" i="6"/>
  <c r="I336" i="6"/>
  <c r="J336" i="6"/>
  <c r="A337" i="6"/>
  <c r="B337" i="6"/>
  <c r="D337" i="6"/>
  <c r="E337" i="6"/>
  <c r="F337" i="6"/>
  <c r="G337" i="6"/>
  <c r="H337" i="6"/>
  <c r="I337" i="6"/>
  <c r="J337" i="6"/>
  <c r="A338" i="6"/>
  <c r="B338" i="6"/>
  <c r="D338" i="6"/>
  <c r="E338" i="6"/>
  <c r="F338" i="6"/>
  <c r="G338" i="6"/>
  <c r="H338" i="6"/>
  <c r="I338" i="6"/>
  <c r="J338" i="6"/>
  <c r="A339" i="6"/>
  <c r="B339" i="6"/>
  <c r="D339" i="6"/>
  <c r="E339" i="6"/>
  <c r="F339" i="6"/>
  <c r="G339" i="6"/>
  <c r="H339" i="6"/>
  <c r="I339" i="6"/>
  <c r="J339" i="6"/>
  <c r="A340" i="6"/>
  <c r="B340" i="6"/>
  <c r="D340" i="6"/>
  <c r="E340" i="6"/>
  <c r="F340" i="6"/>
  <c r="G340" i="6"/>
  <c r="H340" i="6"/>
  <c r="I340" i="6"/>
  <c r="J340" i="6"/>
  <c r="A341" i="6"/>
  <c r="B341" i="6"/>
  <c r="D341" i="6"/>
  <c r="E341" i="6"/>
  <c r="F341" i="6"/>
  <c r="G341" i="6"/>
  <c r="H341" i="6"/>
  <c r="I341" i="6"/>
  <c r="J341" i="6"/>
  <c r="A342" i="6"/>
  <c r="B342" i="6"/>
  <c r="D342" i="6"/>
  <c r="E342" i="6"/>
  <c r="F342" i="6"/>
  <c r="G342" i="6"/>
  <c r="H342" i="6"/>
  <c r="I342" i="6"/>
  <c r="J342" i="6"/>
  <c r="A343" i="6"/>
  <c r="B343" i="6"/>
  <c r="D343" i="6"/>
  <c r="E343" i="6"/>
  <c r="F343" i="6"/>
  <c r="G343" i="6"/>
  <c r="H343" i="6"/>
  <c r="I343" i="6"/>
  <c r="J343" i="6"/>
  <c r="A344" i="6"/>
  <c r="B344" i="6"/>
  <c r="D344" i="6"/>
  <c r="E344" i="6"/>
  <c r="F344" i="6"/>
  <c r="G344" i="6"/>
  <c r="H344" i="6"/>
  <c r="I344" i="6"/>
  <c r="J344" i="6"/>
  <c r="A345" i="6"/>
  <c r="B345" i="6"/>
  <c r="D345" i="6"/>
  <c r="E345" i="6"/>
  <c r="F345" i="6"/>
  <c r="G345" i="6"/>
  <c r="H345" i="6"/>
  <c r="I345" i="6"/>
  <c r="J345" i="6"/>
  <c r="A346" i="6"/>
  <c r="B346" i="6"/>
  <c r="D346" i="6"/>
  <c r="E346" i="6"/>
  <c r="F346" i="6"/>
  <c r="G346" i="6"/>
  <c r="H346" i="6"/>
  <c r="I346" i="6"/>
  <c r="J346" i="6"/>
  <c r="A347" i="6"/>
  <c r="B347" i="6"/>
  <c r="D347" i="6"/>
  <c r="E347" i="6"/>
  <c r="F347" i="6"/>
  <c r="G347" i="6"/>
  <c r="H347" i="6"/>
  <c r="I347" i="6"/>
  <c r="J347" i="6"/>
  <c r="A348" i="6"/>
  <c r="B348" i="6"/>
  <c r="D348" i="6"/>
  <c r="E348" i="6"/>
  <c r="F348" i="6"/>
  <c r="G348" i="6"/>
  <c r="H348" i="6"/>
  <c r="I348" i="6"/>
  <c r="J348" i="6"/>
  <c r="A349" i="6"/>
  <c r="B349" i="6"/>
  <c r="D349" i="6"/>
  <c r="E349" i="6"/>
  <c r="F349" i="6"/>
  <c r="G349" i="6"/>
  <c r="H349" i="6"/>
  <c r="I349" i="6"/>
  <c r="J349" i="6"/>
  <c r="A350" i="6"/>
  <c r="B350" i="6"/>
  <c r="D350" i="6"/>
  <c r="E350" i="6"/>
  <c r="F350" i="6"/>
  <c r="G350" i="6"/>
  <c r="H350" i="6"/>
  <c r="I350" i="6"/>
  <c r="J350" i="6"/>
  <c r="A351" i="6"/>
  <c r="B351" i="6"/>
  <c r="D351" i="6"/>
  <c r="E351" i="6"/>
  <c r="F351" i="6"/>
  <c r="G351" i="6"/>
  <c r="H351" i="6"/>
  <c r="I351" i="6"/>
  <c r="J351" i="6"/>
  <c r="A352" i="6"/>
  <c r="B352" i="6"/>
  <c r="D352" i="6"/>
  <c r="E352" i="6"/>
  <c r="F352" i="6"/>
  <c r="G352" i="6"/>
  <c r="H352" i="6"/>
  <c r="I352" i="6"/>
  <c r="J352" i="6"/>
  <c r="A353" i="6"/>
  <c r="B353" i="6"/>
  <c r="D353" i="6"/>
  <c r="E353" i="6"/>
  <c r="F353" i="6"/>
  <c r="G353" i="6"/>
  <c r="H353" i="6"/>
  <c r="I353" i="6"/>
  <c r="J353" i="6"/>
  <c r="A354" i="6"/>
  <c r="B354" i="6"/>
  <c r="D354" i="6"/>
  <c r="E354" i="6"/>
  <c r="F354" i="6"/>
  <c r="G354" i="6"/>
  <c r="H354" i="6"/>
  <c r="I354" i="6"/>
  <c r="J354" i="6"/>
  <c r="A355" i="6"/>
  <c r="B355" i="6"/>
  <c r="D355" i="6"/>
  <c r="E355" i="6"/>
  <c r="F355" i="6"/>
  <c r="G355" i="6"/>
  <c r="H355" i="6"/>
  <c r="I355" i="6"/>
  <c r="J355" i="6"/>
  <c r="A356" i="6"/>
  <c r="B356" i="6"/>
  <c r="D356" i="6"/>
  <c r="E356" i="6"/>
  <c r="F356" i="6"/>
  <c r="G356" i="6"/>
  <c r="H356" i="6"/>
  <c r="I356" i="6"/>
  <c r="J356" i="6"/>
  <c r="A357" i="6"/>
  <c r="B357" i="6"/>
  <c r="D357" i="6"/>
  <c r="E357" i="6"/>
  <c r="F357" i="6"/>
  <c r="G357" i="6"/>
  <c r="H357" i="6"/>
  <c r="I357" i="6"/>
  <c r="J357" i="6"/>
  <c r="A358" i="6"/>
  <c r="B358" i="6"/>
  <c r="D358" i="6"/>
  <c r="E358" i="6"/>
  <c r="F358" i="6"/>
  <c r="G358" i="6"/>
  <c r="H358" i="6"/>
  <c r="I358" i="6"/>
  <c r="J358" i="6"/>
  <c r="A359" i="6"/>
  <c r="B359" i="6"/>
  <c r="D359" i="6"/>
  <c r="E359" i="6"/>
  <c r="F359" i="6"/>
  <c r="G359" i="6"/>
  <c r="H359" i="6"/>
  <c r="I359" i="6"/>
  <c r="J359" i="6"/>
  <c r="A360" i="6"/>
  <c r="B360" i="6"/>
  <c r="D360" i="6"/>
  <c r="E360" i="6"/>
  <c r="F360" i="6"/>
  <c r="G360" i="6"/>
  <c r="H360" i="6"/>
  <c r="I360" i="6"/>
  <c r="J360" i="6"/>
  <c r="A361" i="6"/>
  <c r="B361" i="6"/>
  <c r="D361" i="6"/>
  <c r="E361" i="6"/>
  <c r="F361" i="6"/>
  <c r="G361" i="6"/>
  <c r="H361" i="6"/>
  <c r="I361" i="6"/>
  <c r="J361" i="6"/>
  <c r="A362" i="6"/>
  <c r="B362" i="6"/>
  <c r="D362" i="6"/>
  <c r="E362" i="6"/>
  <c r="F362" i="6"/>
  <c r="G362" i="6"/>
  <c r="H362" i="6"/>
  <c r="I362" i="6"/>
  <c r="J362" i="6"/>
  <c r="A363" i="6"/>
  <c r="B363" i="6"/>
  <c r="D363" i="6"/>
  <c r="E363" i="6"/>
  <c r="F363" i="6"/>
  <c r="G363" i="6"/>
  <c r="H363" i="6"/>
  <c r="I363" i="6"/>
  <c r="J363" i="6"/>
  <c r="A364" i="6"/>
  <c r="B364" i="6"/>
  <c r="D364" i="6"/>
  <c r="E364" i="6"/>
  <c r="F364" i="6"/>
  <c r="G364" i="6"/>
  <c r="H364" i="6"/>
  <c r="I364" i="6"/>
  <c r="J364" i="6"/>
  <c r="A365" i="6"/>
  <c r="B365" i="6"/>
  <c r="D365" i="6"/>
  <c r="E365" i="6"/>
  <c r="F365" i="6"/>
  <c r="G365" i="6"/>
  <c r="H365" i="6"/>
  <c r="I365" i="6"/>
  <c r="J365" i="6"/>
  <c r="A366" i="6"/>
  <c r="B366" i="6"/>
  <c r="D366" i="6"/>
  <c r="E366" i="6"/>
  <c r="F366" i="6"/>
  <c r="G366" i="6"/>
  <c r="H366" i="6"/>
  <c r="I366" i="6"/>
  <c r="J366" i="6"/>
  <c r="A367" i="6"/>
  <c r="B367" i="6"/>
  <c r="D367" i="6"/>
  <c r="E367" i="6"/>
  <c r="F367" i="6"/>
  <c r="G367" i="6"/>
  <c r="H367" i="6"/>
  <c r="I367" i="6"/>
  <c r="J367" i="6"/>
  <c r="A368" i="6"/>
  <c r="B368" i="6"/>
  <c r="D368" i="6"/>
  <c r="E368" i="6"/>
  <c r="F368" i="6"/>
  <c r="G368" i="6"/>
  <c r="H368" i="6"/>
  <c r="I368" i="6"/>
  <c r="J368" i="6"/>
  <c r="A369" i="6"/>
  <c r="B369" i="6"/>
  <c r="D369" i="6"/>
  <c r="E369" i="6"/>
  <c r="F369" i="6"/>
  <c r="G369" i="6"/>
  <c r="H369" i="6"/>
  <c r="I369" i="6"/>
  <c r="J369" i="6"/>
  <c r="A370" i="6"/>
  <c r="B370" i="6"/>
  <c r="D370" i="6"/>
  <c r="E370" i="6"/>
  <c r="F370" i="6"/>
  <c r="G370" i="6"/>
  <c r="H370" i="6"/>
  <c r="I370" i="6"/>
  <c r="J370" i="6"/>
  <c r="A371" i="6"/>
  <c r="B371" i="6"/>
  <c r="D371" i="6"/>
  <c r="E371" i="6"/>
  <c r="F371" i="6"/>
  <c r="G371" i="6"/>
  <c r="H371" i="6"/>
  <c r="I371" i="6"/>
  <c r="J371" i="6"/>
  <c r="A372" i="6"/>
  <c r="B372" i="6"/>
  <c r="D372" i="6"/>
  <c r="E372" i="6"/>
  <c r="F372" i="6"/>
  <c r="G372" i="6"/>
  <c r="H372" i="6"/>
  <c r="I372" i="6"/>
  <c r="J372" i="6"/>
  <c r="A373" i="6"/>
  <c r="B373" i="6"/>
  <c r="D373" i="6"/>
  <c r="E373" i="6"/>
  <c r="F373" i="6"/>
  <c r="G373" i="6"/>
  <c r="H373" i="6"/>
  <c r="I373" i="6"/>
  <c r="J373" i="6"/>
  <c r="A374" i="6"/>
  <c r="B374" i="6"/>
  <c r="D374" i="6"/>
  <c r="E374" i="6"/>
  <c r="F374" i="6"/>
  <c r="G374" i="6"/>
  <c r="H374" i="6"/>
  <c r="I374" i="6"/>
  <c r="J374" i="6"/>
  <c r="A375" i="6"/>
  <c r="B375" i="6"/>
  <c r="D375" i="6"/>
  <c r="E375" i="6"/>
  <c r="F375" i="6"/>
  <c r="G375" i="6"/>
  <c r="H375" i="6"/>
  <c r="I375" i="6"/>
  <c r="J375" i="6"/>
  <c r="A376" i="6"/>
  <c r="B376" i="6"/>
  <c r="D376" i="6"/>
  <c r="E376" i="6"/>
  <c r="F376" i="6"/>
  <c r="G376" i="6"/>
  <c r="H376" i="6"/>
  <c r="I376" i="6"/>
  <c r="J376" i="6"/>
  <c r="A377" i="6"/>
  <c r="B377" i="6"/>
  <c r="D377" i="6"/>
  <c r="E377" i="6"/>
  <c r="F377" i="6"/>
  <c r="G377" i="6"/>
  <c r="H377" i="6"/>
  <c r="I377" i="6"/>
  <c r="J377" i="6"/>
  <c r="A378" i="6"/>
  <c r="B378" i="6"/>
  <c r="D378" i="6"/>
  <c r="E378" i="6"/>
  <c r="F378" i="6"/>
  <c r="G378" i="6"/>
  <c r="H378" i="6"/>
  <c r="I378" i="6"/>
  <c r="J378" i="6"/>
  <c r="A379" i="6"/>
  <c r="B379" i="6"/>
  <c r="D379" i="6"/>
  <c r="E379" i="6"/>
  <c r="F379" i="6"/>
  <c r="G379" i="6"/>
  <c r="H379" i="6"/>
  <c r="I379" i="6"/>
  <c r="J379" i="6"/>
  <c r="A380" i="6"/>
  <c r="B380" i="6"/>
  <c r="D380" i="6"/>
  <c r="E380" i="6"/>
  <c r="F380" i="6"/>
  <c r="G380" i="6"/>
  <c r="H380" i="6"/>
  <c r="I380" i="6"/>
  <c r="J380" i="6"/>
  <c r="A381" i="6"/>
  <c r="B381" i="6"/>
  <c r="D381" i="6"/>
  <c r="E381" i="6"/>
  <c r="F381" i="6"/>
  <c r="G381" i="6"/>
  <c r="H381" i="6"/>
  <c r="I381" i="6"/>
  <c r="J381" i="6"/>
  <c r="A382" i="6"/>
  <c r="B382" i="6"/>
  <c r="D382" i="6"/>
  <c r="E382" i="6"/>
  <c r="F382" i="6"/>
  <c r="G382" i="6"/>
  <c r="H382" i="6"/>
  <c r="I382" i="6"/>
  <c r="J382" i="6"/>
  <c r="A383" i="6"/>
  <c r="B383" i="6"/>
  <c r="D383" i="6"/>
  <c r="E383" i="6"/>
  <c r="F383" i="6"/>
  <c r="G383" i="6"/>
  <c r="H383" i="6"/>
  <c r="I383" i="6"/>
  <c r="J383" i="6"/>
  <c r="A384" i="6"/>
  <c r="B384" i="6"/>
  <c r="D384" i="6"/>
  <c r="E384" i="6"/>
  <c r="F384" i="6"/>
  <c r="G384" i="6"/>
  <c r="H384" i="6"/>
  <c r="I384" i="6"/>
  <c r="J384" i="6"/>
</calcChain>
</file>

<file path=xl/sharedStrings.xml><?xml version="1.0" encoding="utf-8"?>
<sst xmlns="http://schemas.openxmlformats.org/spreadsheetml/2006/main" count="210" uniqueCount="90">
  <si>
    <t>Month</t>
  </si>
  <si>
    <t>Gas</t>
  </si>
  <si>
    <t>Start</t>
  </si>
  <si>
    <t>HR</t>
  </si>
  <si>
    <t>Summer</t>
  </si>
  <si>
    <t>Winter</t>
  </si>
  <si>
    <t>Mon-Sun 7X24</t>
  </si>
  <si>
    <t>Mon-Sun 7X16</t>
  </si>
  <si>
    <t>Mon-Fri 5X24</t>
  </si>
  <si>
    <t>Mon-Fri 5X16</t>
  </si>
  <si>
    <t>Mon-Sat 6X24</t>
  </si>
  <si>
    <t>Mon-Sat 6X16</t>
  </si>
  <si>
    <t>Mon-Fri 5X8 Super</t>
  </si>
  <si>
    <t>Mon-Sun 7X8 Super</t>
  </si>
  <si>
    <t>Mon-Sat 6X8 Super</t>
  </si>
  <si>
    <t>Date Range</t>
  </si>
  <si>
    <t>From</t>
  </si>
  <si>
    <t>To</t>
  </si>
  <si>
    <t>Date</t>
  </si>
  <si>
    <t>VOM</t>
  </si>
  <si>
    <t>Variable O&amp;M</t>
  </si>
  <si>
    <t>Heat Rates</t>
  </si>
  <si>
    <t xml:space="preserve">Generation </t>
  </si>
  <si>
    <t>Cost</t>
  </si>
  <si>
    <t>control #</t>
  </si>
  <si>
    <t>Scalar</t>
  </si>
  <si>
    <t>Mid Curve</t>
  </si>
  <si>
    <t>Super Peak</t>
  </si>
  <si>
    <t>Price</t>
  </si>
  <si>
    <t>Week</t>
  </si>
  <si>
    <t>Sat</t>
  </si>
  <si>
    <t>Sun</t>
  </si>
  <si>
    <t>Hol</t>
  </si>
  <si>
    <t>Total</t>
  </si>
  <si>
    <t>-Hol</t>
  </si>
  <si>
    <t>Days to Run</t>
  </si>
  <si>
    <t>MWs</t>
  </si>
  <si>
    <t>8Hr WD</t>
  </si>
  <si>
    <t>8Hr Sat</t>
  </si>
  <si>
    <t>8Hr Sun</t>
  </si>
  <si>
    <t>WD</t>
  </si>
  <si>
    <t>Generation Components</t>
  </si>
  <si>
    <t xml:space="preserve">Mon-Fri </t>
  </si>
  <si>
    <t>Shoulder Peak</t>
  </si>
  <si>
    <t>OP</t>
  </si>
  <si>
    <t>M-F,Sat,Sun</t>
  </si>
  <si>
    <t>Run Hours</t>
  </si>
  <si>
    <t>Year</t>
  </si>
  <si>
    <t>MW</t>
  </si>
  <si>
    <t>Scaled Power Prices</t>
  </si>
  <si>
    <t>Ranking Section</t>
  </si>
  <si>
    <t>Max Run Hours</t>
  </si>
  <si>
    <t>Guess:</t>
  </si>
  <si>
    <t>Resid Hours</t>
  </si>
  <si>
    <t>Expenses</t>
  </si>
  <si>
    <t xml:space="preserve">    Fuel</t>
  </si>
  <si>
    <t xml:space="preserve">    Variable O&amp;M</t>
  </si>
  <si>
    <t>Revenue</t>
  </si>
  <si>
    <t>$$$</t>
  </si>
  <si>
    <t>Revenues/Expenses</t>
  </si>
  <si>
    <t>Energy</t>
  </si>
  <si>
    <t>Fuel</t>
  </si>
  <si>
    <t>Expense</t>
  </si>
  <si>
    <t>Check</t>
  </si>
  <si>
    <t>Capacity Revenue ($/Kwm)</t>
  </si>
  <si>
    <t>Energy Revenue ($'s)</t>
  </si>
  <si>
    <t>Tolling Agreement</t>
  </si>
  <si>
    <t>Premium</t>
  </si>
  <si>
    <t>X HR</t>
  </si>
  <si>
    <t>(Gas-TP)</t>
  </si>
  <si>
    <t>Run Hours (Delta)</t>
  </si>
  <si>
    <t>OP Price</t>
  </si>
  <si>
    <t>Prices</t>
  </si>
  <si>
    <t>Value (Intrinsic or Sprd Option Depending on Input)</t>
  </si>
  <si>
    <t>Back end Curve escalation/descension</t>
  </si>
  <si>
    <t>1 = Flat curve</t>
  </si>
  <si>
    <t>&gt; 1 escalation</t>
  </si>
  <si>
    <t>&lt; 1 descension</t>
  </si>
  <si>
    <t>5X16 Pwr</t>
  </si>
  <si>
    <t>Sat Peak</t>
  </si>
  <si>
    <t>Sun Peak</t>
  </si>
  <si>
    <t>Copy/Paste Special Here, Match Dates with A37</t>
  </si>
  <si>
    <t>Total Plant Per Start</t>
  </si>
  <si>
    <t>Super Peak Scalars (Dynamic Scalars, if applicable)</t>
  </si>
  <si>
    <t>REGION 4C</t>
  </si>
  <si>
    <t>Per</t>
  </si>
  <si>
    <t xml:space="preserve">    Per Start</t>
  </si>
  <si>
    <t>Term (Yrs.)</t>
  </si>
  <si>
    <t>=</t>
  </si>
  <si>
    <t>Must get Curves and Scalars from CTG 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</si>
</sst>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5" formatCode="0.0"/>
    <numFmt numFmtId="178" formatCode="_(* #,##0_);_(* \(#,##0\);_(* &quot;-&quot;??_);_(@_)"/>
    <numFmt numFmtId="206" formatCode="mm/dd/yy"/>
    <numFmt numFmtId="212" formatCode="0_);[Red]\-0_)"/>
    <numFmt numFmtId="213" formatCode="General_)"/>
    <numFmt numFmtId="221" formatCode="#,##0.0000_);\(#,##0.0000\)"/>
    <numFmt numFmtId="225" formatCode="0.000000_)"/>
    <numFmt numFmtId="228" formatCode="0_);\(0\)"/>
    <numFmt numFmtId="283" formatCode="_(&quot;$&quot;* #,##0_);_(&quot;$&quot;* \(#,##0\);_(&quot;$&quot;* &quot;-&quot;??_);_(@_)"/>
    <numFmt numFmtId="324" formatCode="_(&quot;$&quot;* #,##0.000_);_(&quot;$&quot;* \(#,##0.000\);_(&quot;$&quot;* &quot;-&quot;??_);_(@_)"/>
    <numFmt numFmtId="341" formatCode="_(&quot;$&quot;* #,##0.000_);_(&quot;$&quot;* \(#,##0.000\);_(&quot;$&quot;* &quot;-&quot;???_);_(@_)"/>
    <numFmt numFmtId="342" formatCode="mmmmm"/>
    <numFmt numFmtId="344" formatCode="mmm"/>
  </numFmts>
  <fonts count="28">
    <font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11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8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8"/>
      <name val="Helv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b/>
      <sz val="11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3" borderId="0" applyNumberFormat="0" applyBorder="0" applyAlignment="0" applyProtection="0"/>
    <xf numFmtId="37" fontId="4" fillId="0" borderId="0"/>
    <xf numFmtId="3" fontId="8" fillId="4" borderId="1" applyProtection="0"/>
  </cellStyleXfs>
  <cellXfs count="178">
    <xf numFmtId="0" fontId="0" fillId="0" borderId="0" xfId="0"/>
    <xf numFmtId="0" fontId="0" fillId="0" borderId="0" xfId="0" applyBorder="1" applyProtection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221" fontId="12" fillId="0" borderId="0" xfId="0" applyNumberFormat="1" applyFont="1" applyFill="1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212" fontId="9" fillId="0" borderId="0" xfId="0" applyNumberFormat="1" applyFont="1" applyFill="1" applyBorder="1" applyProtection="1">
      <protection locked="0"/>
    </xf>
    <xf numFmtId="0" fontId="0" fillId="0" borderId="0" xfId="0" applyFill="1" applyBorder="1" applyProtection="1"/>
    <xf numFmtId="212" fontId="9" fillId="0" borderId="0" xfId="0" applyNumberFormat="1" applyFont="1" applyFill="1" applyBorder="1" applyAlignment="1" applyProtection="1">
      <alignment horizontal="left"/>
    </xf>
    <xf numFmtId="212" fontId="9" fillId="0" borderId="0" xfId="0" applyNumberFormat="1" applyFont="1" applyFill="1" applyBorder="1" applyAlignment="1" applyProtection="1">
      <alignment horizontal="right"/>
    </xf>
    <xf numFmtId="206" fontId="9" fillId="0" borderId="0" xfId="0" applyNumberFormat="1" applyFont="1" applyFill="1" applyBorder="1" applyAlignment="1" applyProtection="1">
      <alignment horizontal="right"/>
      <protection locked="0"/>
    </xf>
    <xf numFmtId="17" fontId="0" fillId="0" borderId="0" xfId="0" applyNumberFormat="1"/>
    <xf numFmtId="17" fontId="20" fillId="0" borderId="0" xfId="0" applyNumberFormat="1" applyFont="1"/>
    <xf numFmtId="206" fontId="9" fillId="0" borderId="0" xfId="0" applyNumberFormat="1" applyFont="1" applyFill="1" applyBorder="1" applyAlignment="1" applyProtection="1">
      <alignment horizontal="center"/>
      <protection locked="0"/>
    </xf>
    <xf numFmtId="341" fontId="9" fillId="5" borderId="2" xfId="0" applyNumberFormat="1" applyFont="1" applyFill="1" applyBorder="1" applyAlignment="1" applyProtection="1">
      <alignment horizontal="right"/>
      <protection locked="0"/>
    </xf>
    <xf numFmtId="212" fontId="19" fillId="0" borderId="0" xfId="0" applyNumberFormat="1" applyFont="1" applyFill="1" applyBorder="1" applyAlignment="1" applyProtection="1">
      <alignment horizontal="center"/>
    </xf>
    <xf numFmtId="342" fontId="0" fillId="0" borderId="0" xfId="0" applyNumberFormat="1" applyFill="1" applyBorder="1" applyAlignment="1">
      <alignment horizontal="center"/>
    </xf>
    <xf numFmtId="344" fontId="0" fillId="0" borderId="0" xfId="0" applyNumberForma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3" xfId="0" quotePrefix="1" applyFont="1" applyFill="1" applyBorder="1" applyAlignment="1">
      <alignment horizontal="center"/>
    </xf>
    <xf numFmtId="178" fontId="14" fillId="0" borderId="2" xfId="1" applyNumberFormat="1" applyFont="1" applyFill="1" applyBorder="1" applyAlignment="1">
      <alignment horizontal="center"/>
    </xf>
    <xf numFmtId="0" fontId="14" fillId="5" borderId="2" xfId="0" applyNumberFormat="1" applyFon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21" fillId="0" borderId="0" xfId="0" applyFont="1" applyFill="1" applyBorder="1"/>
    <xf numFmtId="0" fontId="20" fillId="0" borderId="0" xfId="0" applyFont="1"/>
    <xf numFmtId="0" fontId="20" fillId="0" borderId="0" xfId="0" applyFont="1" applyAlignment="1">
      <alignment horizontal="center"/>
    </xf>
    <xf numFmtId="44" fontId="20" fillId="0" borderId="0" xfId="2" applyNumberFormat="1" applyFont="1"/>
    <xf numFmtId="44" fontId="20" fillId="0" borderId="0" xfId="0" applyNumberFormat="1" applyFont="1"/>
    <xf numFmtId="0" fontId="7" fillId="0" borderId="0" xfId="0" applyFont="1"/>
    <xf numFmtId="206" fontId="20" fillId="0" borderId="0" xfId="0" applyNumberFormat="1" applyFont="1"/>
    <xf numFmtId="0" fontId="23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6" borderId="0" xfId="0" applyFont="1" applyFill="1"/>
    <xf numFmtId="0" fontId="10" fillId="6" borderId="0" xfId="0" applyFont="1" applyFill="1" applyAlignment="1">
      <alignment horizontal="center"/>
    </xf>
    <xf numFmtId="17" fontId="20" fillId="6" borderId="0" xfId="0" applyNumberFormat="1" applyFont="1" applyFill="1"/>
    <xf numFmtId="324" fontId="20" fillId="6" borderId="0" xfId="2" applyNumberFormat="1" applyFont="1" applyFill="1"/>
    <xf numFmtId="2" fontId="20" fillId="6" borderId="0" xfId="2" applyNumberFormat="1" applyFont="1" applyFill="1" applyBorder="1" applyAlignment="1">
      <alignment horizontal="right"/>
    </xf>
    <xf numFmtId="341" fontId="20" fillId="6" borderId="0" xfId="0" applyNumberFormat="1" applyFont="1" applyFill="1"/>
    <xf numFmtId="44" fontId="20" fillId="6" borderId="0" xfId="0" applyNumberFormat="1" applyFont="1" applyFill="1" applyBorder="1" applyAlignment="1">
      <alignment horizontal="right"/>
    </xf>
    <xf numFmtId="0" fontId="10" fillId="7" borderId="0" xfId="0" quotePrefix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44" fontId="20" fillId="7" borderId="0" xfId="2" applyFont="1" applyFill="1" applyBorder="1" applyAlignment="1">
      <alignment horizontal="right"/>
    </xf>
    <xf numFmtId="44" fontId="20" fillId="0" borderId="0" xfId="2" applyFont="1" applyFill="1" applyBorder="1" applyAlignment="1">
      <alignment horizontal="right"/>
    </xf>
    <xf numFmtId="0" fontId="10" fillId="8" borderId="0" xfId="0" quotePrefix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44" fontId="20" fillId="8" borderId="0" xfId="0" applyNumberFormat="1" applyFont="1" applyFill="1"/>
    <xf numFmtId="0" fontId="10" fillId="9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1" fontId="20" fillId="6" borderId="0" xfId="0" applyNumberFormat="1" applyFont="1" applyFill="1"/>
    <xf numFmtId="178" fontId="20" fillId="0" borderId="0" xfId="1" applyNumberFormat="1" applyFont="1"/>
    <xf numFmtId="0" fontId="10" fillId="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7" fillId="10" borderId="0" xfId="0" applyFont="1" applyFill="1"/>
    <xf numFmtId="178" fontId="20" fillId="10" borderId="0" xfId="1" applyNumberFormat="1" applyFont="1" applyFill="1"/>
    <xf numFmtId="283" fontId="20" fillId="10" borderId="0" xfId="2" applyNumberFormat="1" applyFont="1" applyFill="1"/>
    <xf numFmtId="0" fontId="10" fillId="11" borderId="0" xfId="0" applyFont="1" applyFill="1" applyAlignment="1">
      <alignment horizontal="center"/>
    </xf>
    <xf numFmtId="0" fontId="10" fillId="11" borderId="0" xfId="0" applyFont="1" applyFill="1" applyAlignment="1">
      <alignment horizontal="right"/>
    </xf>
    <xf numFmtId="178" fontId="20" fillId="0" borderId="4" xfId="1" applyNumberFormat="1" applyFont="1" applyBorder="1"/>
    <xf numFmtId="178" fontId="20" fillId="0" borderId="5" xfId="1" applyNumberFormat="1" applyFont="1" applyBorder="1"/>
    <xf numFmtId="178" fontId="20" fillId="0" borderId="6" xfId="1" applyNumberFormat="1" applyFont="1" applyBorder="1"/>
    <xf numFmtId="178" fontId="20" fillId="0" borderId="7" xfId="1" applyNumberFormat="1" applyFont="1" applyBorder="1"/>
    <xf numFmtId="178" fontId="20" fillId="0" borderId="0" xfId="1" applyNumberFormat="1" applyFont="1" applyBorder="1"/>
    <xf numFmtId="178" fontId="20" fillId="0" borderId="8" xfId="1" applyNumberFormat="1" applyFont="1" applyBorder="1"/>
    <xf numFmtId="178" fontId="20" fillId="0" borderId="9" xfId="1" applyNumberFormat="1" applyFont="1" applyBorder="1"/>
    <xf numFmtId="178" fontId="20" fillId="0" borderId="10" xfId="1" applyNumberFormat="1" applyFont="1" applyBorder="1"/>
    <xf numFmtId="178" fontId="20" fillId="0" borderId="11" xfId="1" applyNumberFormat="1" applyFont="1" applyBorder="1"/>
    <xf numFmtId="178" fontId="20" fillId="0" borderId="12" xfId="1" applyNumberFormat="1" applyFont="1" applyBorder="1"/>
    <xf numFmtId="178" fontId="20" fillId="0" borderId="13" xfId="1" applyNumberFormat="1" applyFont="1" applyBorder="1"/>
    <xf numFmtId="178" fontId="20" fillId="0" borderId="3" xfId="1" applyNumberFormat="1" applyFont="1" applyBorder="1"/>
    <xf numFmtId="178" fontId="7" fillId="0" borderId="8" xfId="1" applyNumberFormat="1" applyFont="1" applyBorder="1"/>
    <xf numFmtId="178" fontId="7" fillId="0" borderId="8" xfId="1" applyNumberFormat="1" applyFont="1" applyBorder="1" applyAlignment="1">
      <alignment horizontal="center"/>
    </xf>
    <xf numFmtId="178" fontId="22" fillId="12" borderId="11" xfId="1" applyNumberFormat="1" applyFont="1" applyFill="1" applyBorder="1"/>
    <xf numFmtId="0" fontId="10" fillId="13" borderId="0" xfId="0" applyFont="1" applyFill="1" applyAlignment="1">
      <alignment horizontal="center"/>
    </xf>
    <xf numFmtId="178" fontId="7" fillId="0" borderId="0" xfId="1" applyNumberFormat="1" applyFont="1" applyBorder="1" applyAlignment="1">
      <alignment horizontal="center"/>
    </xf>
    <xf numFmtId="0" fontId="24" fillId="0" borderId="0" xfId="0" applyFont="1"/>
    <xf numFmtId="1" fontId="0" fillId="8" borderId="12" xfId="0" applyNumberFormat="1" applyFill="1" applyBorder="1" applyAlignment="1">
      <alignment horizontal="center"/>
    </xf>
    <xf numFmtId="1" fontId="0" fillId="8" borderId="13" xfId="0" applyNumberForma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0" xfId="0" quotePrefix="1" applyFont="1" applyFill="1" applyBorder="1" applyAlignment="1">
      <alignment horizontal="center"/>
    </xf>
    <xf numFmtId="44" fontId="0" fillId="0" borderId="0" xfId="2" applyNumberFormat="1" applyFont="1"/>
    <xf numFmtId="44" fontId="0" fillId="0" borderId="0" xfId="0" applyNumberFormat="1"/>
    <xf numFmtId="0" fontId="10" fillId="5" borderId="0" xfId="0" applyFont="1" applyFill="1" applyAlignment="1">
      <alignment horizontal="center"/>
    </xf>
    <xf numFmtId="283" fontId="20" fillId="5" borderId="0" xfId="2" applyNumberFormat="1" applyFont="1" applyFill="1"/>
    <xf numFmtId="283" fontId="0" fillId="0" borderId="0" xfId="0" applyNumberFormat="1"/>
    <xf numFmtId="0" fontId="15" fillId="0" borderId="0" xfId="0" applyFont="1"/>
    <xf numFmtId="44" fontId="20" fillId="6" borderId="0" xfId="2" applyFont="1" applyFill="1" applyBorder="1" applyAlignment="1">
      <alignment horizontal="right"/>
    </xf>
    <xf numFmtId="0" fontId="10" fillId="6" borderId="0" xfId="0" quotePrefix="1" applyFont="1" applyFill="1" applyAlignment="1">
      <alignment horizontal="center"/>
    </xf>
    <xf numFmtId="178" fontId="20" fillId="9" borderId="0" xfId="1" applyNumberFormat="1" applyFont="1" applyFill="1"/>
    <xf numFmtId="1" fontId="20" fillId="0" borderId="4" xfId="0" applyNumberFormat="1" applyFont="1" applyBorder="1"/>
    <xf numFmtId="1" fontId="20" fillId="0" borderId="5" xfId="0" applyNumberFormat="1" applyFont="1" applyBorder="1"/>
    <xf numFmtId="1" fontId="20" fillId="0" borderId="7" xfId="0" applyNumberFormat="1" applyFont="1" applyBorder="1"/>
    <xf numFmtId="1" fontId="20" fillId="0" borderId="0" xfId="0" applyNumberFormat="1" applyFont="1" applyBorder="1"/>
    <xf numFmtId="1" fontId="20" fillId="0" borderId="9" xfId="0" applyNumberFormat="1" applyFont="1" applyBorder="1"/>
    <xf numFmtId="1" fontId="20" fillId="0" borderId="10" xfId="0" applyNumberFormat="1" applyFont="1" applyBorder="1"/>
    <xf numFmtId="1" fontId="20" fillId="0" borderId="12" xfId="0" applyNumberFormat="1" applyFont="1" applyBorder="1"/>
    <xf numFmtId="1" fontId="20" fillId="0" borderId="13" xfId="0" applyNumberFormat="1" applyFont="1" applyBorder="1"/>
    <xf numFmtId="44" fontId="20" fillId="8" borderId="0" xfId="2" applyNumberFormat="1" applyFont="1" applyFill="1"/>
    <xf numFmtId="228" fontId="20" fillId="0" borderId="7" xfId="0" applyNumberFormat="1" applyFont="1" applyBorder="1"/>
    <xf numFmtId="228" fontId="20" fillId="0" borderId="5" xfId="0" applyNumberFormat="1" applyFont="1" applyBorder="1"/>
    <xf numFmtId="0" fontId="20" fillId="0" borderId="6" xfId="0" applyFont="1" applyBorder="1"/>
    <xf numFmtId="228" fontId="20" fillId="0" borderId="0" xfId="0" applyNumberFormat="1" applyFont="1" applyBorder="1"/>
    <xf numFmtId="228" fontId="20" fillId="0" borderId="9" xfId="0" applyNumberFormat="1" applyFont="1" applyBorder="1"/>
    <xf numFmtId="228" fontId="20" fillId="0" borderId="10" xfId="0" applyNumberFormat="1" applyFont="1" applyBorder="1"/>
    <xf numFmtId="228" fontId="20" fillId="0" borderId="4" xfId="0" applyNumberFormat="1" applyFont="1" applyBorder="1"/>
    <xf numFmtId="0" fontId="20" fillId="0" borderId="8" xfId="0" applyFont="1" applyBorder="1"/>
    <xf numFmtId="0" fontId="7" fillId="0" borderId="6" xfId="0" applyFont="1" applyBorder="1"/>
    <xf numFmtId="0" fontId="13" fillId="0" borderId="0" xfId="0" applyFont="1" applyBorder="1" applyAlignment="1">
      <alignment horizontal="center"/>
    </xf>
    <xf numFmtId="324" fontId="20" fillId="0" borderId="0" xfId="0" applyNumberFormat="1" applyFont="1"/>
    <xf numFmtId="0" fontId="1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44" fontId="20" fillId="14" borderId="0" xfId="2" applyNumberFormat="1" applyFont="1" applyFill="1"/>
    <xf numFmtId="44" fontId="20" fillId="14" borderId="0" xfId="0" applyNumberFormat="1" applyFont="1" applyFill="1"/>
    <xf numFmtId="324" fontId="20" fillId="14" borderId="0" xfId="0" applyNumberFormat="1" applyFont="1" applyFill="1"/>
    <xf numFmtId="283" fontId="13" fillId="5" borderId="2" xfId="2" applyNumberFormat="1" applyFont="1" applyFill="1" applyBorder="1"/>
    <xf numFmtId="0" fontId="10" fillId="0" borderId="0" xfId="0" quotePrefix="1" applyFont="1" applyAlignment="1">
      <alignment horizontal="center"/>
    </xf>
    <xf numFmtId="0" fontId="7" fillId="8" borderId="2" xfId="0" applyFont="1" applyFill="1" applyBorder="1" applyProtection="1"/>
    <xf numFmtId="0" fontId="7" fillId="0" borderId="0" xfId="0" applyFont="1" applyBorder="1" applyAlignment="1" applyProtection="1">
      <alignment horizontal="left"/>
    </xf>
    <xf numFmtId="0" fontId="7" fillId="0" borderId="2" xfId="0" applyFont="1" applyBorder="1" applyProtection="1"/>
    <xf numFmtId="0" fontId="7" fillId="0" borderId="2" xfId="0" quotePrefix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/>
    <xf numFmtId="0" fontId="7" fillId="14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344" fontId="10" fillId="0" borderId="0" xfId="0" applyNumberFormat="1" applyFont="1" applyFill="1" applyBorder="1" applyAlignment="1">
      <alignment horizontal="center"/>
    </xf>
    <xf numFmtId="175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14" fillId="5" borderId="14" xfId="0" applyFont="1" applyFill="1" applyBorder="1" applyAlignment="1">
      <alignment horizontal="center"/>
    </xf>
    <xf numFmtId="17" fontId="0" fillId="5" borderId="14" xfId="0" applyNumberFormat="1" applyFill="1" applyBorder="1"/>
    <xf numFmtId="173" fontId="20" fillId="14" borderId="0" xfId="0" applyNumberFormat="1" applyFont="1" applyFill="1"/>
    <xf numFmtId="221" fontId="21" fillId="0" borderId="0" xfId="0" applyNumberFormat="1" applyFont="1" applyFill="1" applyBorder="1" applyProtection="1">
      <protection locked="0"/>
    </xf>
    <xf numFmtId="221" fontId="21" fillId="14" borderId="0" xfId="0" quotePrefix="1" applyNumberFormat="1" applyFont="1" applyFill="1" applyBorder="1" applyAlignment="1" applyProtection="1">
      <alignment horizontal="center"/>
      <protection locked="0"/>
    </xf>
    <xf numFmtId="221" fontId="27" fillId="0" borderId="0" xfId="0" applyNumberFormat="1" applyFont="1" applyFill="1" applyBorder="1" applyProtection="1">
      <protection locked="0"/>
    </xf>
    <xf numFmtId="178" fontId="20" fillId="0" borderId="0" xfId="1" applyNumberFormat="1" applyFont="1" applyFill="1"/>
    <xf numFmtId="43" fontId="14" fillId="0" borderId="0" xfId="1" applyFont="1" applyFill="1" applyBorder="1" applyAlignment="1">
      <alignment horizontal="center"/>
    </xf>
    <xf numFmtId="212" fontId="18" fillId="0" borderId="0" xfId="0" applyNumberFormat="1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center"/>
    </xf>
    <xf numFmtId="212" fontId="9" fillId="0" borderId="0" xfId="0" quotePrefix="1" applyNumberFormat="1" applyFont="1" applyFill="1" applyBorder="1" applyAlignment="1" applyProtection="1">
      <alignment horizontal="center"/>
    </xf>
    <xf numFmtId="212" fontId="9" fillId="0" borderId="0" xfId="0" quotePrefix="1" applyNumberFormat="1" applyFont="1" applyFill="1" applyBorder="1" applyAlignment="1" applyProtection="1">
      <alignment horizontal="left"/>
    </xf>
    <xf numFmtId="212" fontId="18" fillId="0" borderId="0" xfId="0" quotePrefix="1" applyNumberFormat="1" applyFont="1" applyFill="1" applyBorder="1" applyAlignment="1" applyProtection="1">
      <alignment horizontal="left"/>
    </xf>
    <xf numFmtId="212" fontId="25" fillId="0" borderId="0" xfId="0" quotePrefix="1" applyNumberFormat="1" applyFont="1" applyFill="1" applyBorder="1" applyAlignment="1" applyProtection="1">
      <alignment horizontal="left"/>
    </xf>
    <xf numFmtId="212" fontId="25" fillId="0" borderId="0" xfId="0" applyNumberFormat="1" applyFont="1" applyFill="1" applyBorder="1" applyAlignment="1" applyProtection="1">
      <alignment horizontal="center"/>
    </xf>
    <xf numFmtId="9" fontId="20" fillId="0" borderId="0" xfId="3" applyFont="1" applyFill="1" applyBorder="1" applyAlignment="1">
      <alignment horizontal="center"/>
    </xf>
    <xf numFmtId="0" fontId="0" fillId="0" borderId="0" xfId="0" quotePrefix="1" applyFill="1" applyBorder="1" applyAlignment="1" applyProtection="1">
      <alignment horizontal="left"/>
    </xf>
    <xf numFmtId="44" fontId="0" fillId="0" borderId="0" xfId="2" applyFont="1" applyFill="1" applyBorder="1" applyProtection="1"/>
    <xf numFmtId="0" fontId="13" fillId="6" borderId="12" xfId="0" quotePrefix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5" borderId="12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7" borderId="12" xfId="0" quotePrefix="1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9" borderId="12" xfId="0" quotePrefix="1" applyFont="1" applyFill="1" applyBorder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6" fillId="12" borderId="0" xfId="0" quotePrefix="1" applyFont="1" applyFill="1" applyAlignment="1">
      <alignment horizontal="center"/>
    </xf>
    <xf numFmtId="0" fontId="0" fillId="0" borderId="0" xfId="0" applyAlignment="1"/>
  </cellXfs>
  <cellStyles count="7">
    <cellStyle name="Comma" xfId="1" builtinId="3"/>
    <cellStyle name="Currency" xfId="2" builtinId="4"/>
    <cellStyle name="Normal" xfId="0" builtinId="0"/>
    <cellStyle name="Percent" xfId="3" builtinId="5"/>
    <cellStyle name="Unprot" xfId="4"/>
    <cellStyle name="Unprot$" xfId="5"/>
    <cellStyle name="Unprotec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'Pricing Inputs'!$AA$3" fmlaRange="'Pricing Inputs'!$AB$4:$AB$12" noThreeD="1" se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10</xdr:row>
          <xdr:rowOff>7620</xdr:rowOff>
        </xdr:from>
        <xdr:to>
          <xdr:col>10</xdr:col>
          <xdr:colOff>640080</xdr:colOff>
          <xdr:row>11</xdr:row>
          <xdr:rowOff>45720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2</xdr:row>
      <xdr:rowOff>68580</xdr:rowOff>
    </xdr:from>
    <xdr:to>
      <xdr:col>10</xdr:col>
      <xdr:colOff>670560</xdr:colOff>
      <xdr:row>4</xdr:row>
      <xdr:rowOff>106680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6484620" y="411480"/>
          <a:ext cx="464820" cy="381000"/>
        </a:xfrm>
        <a:custGeom>
          <a:avLst/>
          <a:gdLst>
            <a:gd name="T0" fmla="*/ 47 w 47"/>
            <a:gd name="T1" fmla="*/ 0 h 38"/>
            <a:gd name="T2" fmla="*/ 4 w 47"/>
            <a:gd name="T3" fmla="*/ 11 h 38"/>
            <a:gd name="T4" fmla="*/ 23 w 47"/>
            <a:gd name="T5" fmla="*/ 23 h 38"/>
            <a:gd name="T6" fmla="*/ 12 w 47"/>
            <a:gd name="T7" fmla="*/ 30 h 38"/>
            <a:gd name="T8" fmla="*/ 11 w 47"/>
            <a:gd name="T9" fmla="*/ 38 h 3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7" h="38">
              <a:moveTo>
                <a:pt x="47" y="0"/>
              </a:moveTo>
              <a:cubicBezTo>
                <a:pt x="27" y="3"/>
                <a:pt x="8" y="7"/>
                <a:pt x="4" y="11"/>
              </a:cubicBezTo>
              <a:cubicBezTo>
                <a:pt x="0" y="15"/>
                <a:pt x="22" y="20"/>
                <a:pt x="23" y="23"/>
              </a:cubicBezTo>
              <a:cubicBezTo>
                <a:pt x="24" y="26"/>
                <a:pt x="14" y="27"/>
                <a:pt x="12" y="30"/>
              </a:cubicBezTo>
              <a:cubicBezTo>
                <a:pt x="10" y="33"/>
                <a:pt x="11" y="37"/>
                <a:pt x="11" y="3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312420</xdr:colOff>
      <xdr:row>4</xdr:row>
      <xdr:rowOff>60960</xdr:rowOff>
    </xdr:from>
    <xdr:to>
      <xdr:col>10</xdr:col>
      <xdr:colOff>312420</xdr:colOff>
      <xdr:row>4</xdr:row>
      <xdr:rowOff>160020</xdr:rowOff>
    </xdr:to>
    <xdr:sp macro="" textlink="">
      <xdr:nvSpPr>
        <xdr:cNvPr id="6148" name="Line 4"/>
        <xdr:cNvSpPr>
          <a:spLocks noChangeShapeType="1"/>
        </xdr:cNvSpPr>
      </xdr:nvSpPr>
      <xdr:spPr bwMode="auto">
        <a:xfrm>
          <a:off x="6591300" y="746760"/>
          <a:ext cx="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160020</xdr:colOff>
      <xdr:row>1</xdr:row>
      <xdr:rowOff>7620</xdr:rowOff>
    </xdr:from>
    <xdr:to>
      <xdr:col>11</xdr:col>
      <xdr:colOff>0</xdr:colOff>
      <xdr:row>3</xdr:row>
      <xdr:rowOff>144780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1562100" y="182880"/>
          <a:ext cx="5394960" cy="480060"/>
        </a:xfrm>
        <a:custGeom>
          <a:avLst/>
          <a:gdLst>
            <a:gd name="T0" fmla="*/ 564 w 564"/>
            <a:gd name="T1" fmla="*/ 20 h 48"/>
            <a:gd name="T2" fmla="*/ 390 w 564"/>
            <a:gd name="T3" fmla="*/ 9 h 48"/>
            <a:gd name="T4" fmla="*/ 123 w 564"/>
            <a:gd name="T5" fmla="*/ 4 h 48"/>
            <a:gd name="T6" fmla="*/ 16 w 564"/>
            <a:gd name="T7" fmla="*/ 35 h 48"/>
            <a:gd name="T8" fmla="*/ 28 w 564"/>
            <a:gd name="T9" fmla="*/ 38 h 48"/>
            <a:gd name="T10" fmla="*/ 28 w 564"/>
            <a:gd name="T11" fmla="*/ 48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564" h="48">
              <a:moveTo>
                <a:pt x="564" y="20"/>
              </a:moveTo>
              <a:cubicBezTo>
                <a:pt x="513" y="16"/>
                <a:pt x="463" y="12"/>
                <a:pt x="390" y="9"/>
              </a:cubicBezTo>
              <a:cubicBezTo>
                <a:pt x="317" y="6"/>
                <a:pt x="185" y="0"/>
                <a:pt x="123" y="4"/>
              </a:cubicBezTo>
              <a:cubicBezTo>
                <a:pt x="61" y="8"/>
                <a:pt x="32" y="29"/>
                <a:pt x="16" y="35"/>
              </a:cubicBezTo>
              <a:cubicBezTo>
                <a:pt x="0" y="41"/>
                <a:pt x="26" y="36"/>
                <a:pt x="28" y="38"/>
              </a:cubicBezTo>
              <a:cubicBezTo>
                <a:pt x="30" y="40"/>
                <a:pt x="28" y="47"/>
                <a:pt x="28" y="4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426720</xdr:colOff>
      <xdr:row>3</xdr:row>
      <xdr:rowOff>137160</xdr:rowOff>
    </xdr:from>
    <xdr:to>
      <xdr:col>2</xdr:col>
      <xdr:colOff>441960</xdr:colOff>
      <xdr:row>4</xdr:row>
      <xdr:rowOff>38100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H="1">
          <a:off x="1828800" y="655320"/>
          <a:ext cx="1524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39"/>
  <sheetViews>
    <sheetView tabSelected="1" workbookViewId="0">
      <selection activeCell="I16" sqref="I16"/>
    </sheetView>
  </sheetViews>
  <sheetFormatPr defaultRowHeight="13.2"/>
  <cols>
    <col min="1" max="1" width="15.5546875" customWidth="1"/>
    <col min="2" max="2" width="10.33203125" customWidth="1"/>
    <col min="3" max="3" width="8.33203125" customWidth="1"/>
    <col min="5" max="5" width="10" customWidth="1"/>
    <col min="6" max="6" width="12.109375" customWidth="1"/>
    <col min="7" max="7" width="9.88671875" customWidth="1"/>
    <col min="8" max="8" width="12.44140625" bestFit="1" customWidth="1"/>
    <col min="9" max="9" width="10" bestFit="1" customWidth="1"/>
    <col min="10" max="10" width="12.44140625" bestFit="1" customWidth="1"/>
    <col min="11" max="11" width="10.6640625" bestFit="1" customWidth="1"/>
  </cols>
  <sheetData>
    <row r="1" spans="1:13" ht="13.8" thickBot="1">
      <c r="A1" s="3"/>
      <c r="B1" s="14"/>
      <c r="C1" s="13"/>
      <c r="D1" s="15"/>
      <c r="G1" s="159"/>
      <c r="H1" s="12"/>
      <c r="I1" s="3"/>
      <c r="K1" t="s">
        <v>15</v>
      </c>
    </row>
    <row r="2" spans="1:13" ht="13.8" thickBot="1">
      <c r="A2" s="151"/>
      <c r="B2" s="14"/>
      <c r="C2" s="14"/>
      <c r="D2" s="15"/>
      <c r="G2" s="12"/>
      <c r="H2" s="160"/>
      <c r="I2" s="3"/>
      <c r="J2" s="89" t="s">
        <v>16</v>
      </c>
      <c r="K2" s="144">
        <v>36678</v>
      </c>
    </row>
    <row r="3" spans="1:13" ht="18" customHeight="1" thickBot="1">
      <c r="A3" s="152"/>
      <c r="B3" s="11"/>
      <c r="C3" s="12"/>
      <c r="D3" s="12"/>
      <c r="G3" s="12"/>
      <c r="H3" s="160"/>
      <c r="I3" s="3"/>
      <c r="J3" s="89" t="s">
        <v>17</v>
      </c>
      <c r="K3" s="144">
        <v>48213</v>
      </c>
    </row>
    <row r="4" spans="1:13" ht="15.75" customHeight="1" thickBot="1">
      <c r="A4" s="153"/>
      <c r="B4" s="3"/>
      <c r="C4" s="12"/>
      <c r="D4" s="12"/>
      <c r="G4" s="3"/>
      <c r="H4" s="3"/>
      <c r="I4" s="3"/>
      <c r="K4" s="131" t="s">
        <v>87</v>
      </c>
    </row>
    <row r="5" spans="1:13" ht="13.8" thickBot="1">
      <c r="A5" s="151"/>
      <c r="B5" s="13"/>
      <c r="C5" s="14"/>
      <c r="D5" s="15"/>
      <c r="F5" s="18" t="s">
        <v>20</v>
      </c>
      <c r="K5" s="141">
        <f>(K3-K2)/365</f>
        <v>31.602739726027398</v>
      </c>
    </row>
    <row r="6" spans="1:13" ht="15.75" customHeight="1">
      <c r="A6" s="154"/>
      <c r="B6" s="13"/>
      <c r="C6" s="13"/>
      <c r="D6" s="13"/>
      <c r="F6" s="19">
        <v>1.17</v>
      </c>
    </row>
    <row r="7" spans="1:13">
      <c r="A7" s="155"/>
      <c r="B7" s="14"/>
      <c r="C7" s="14"/>
      <c r="D7" s="15"/>
    </row>
    <row r="8" spans="1:13" ht="15.75" customHeight="1">
      <c r="A8" s="156"/>
      <c r="B8" s="14"/>
      <c r="C8" s="14"/>
      <c r="D8" s="15"/>
      <c r="F8" s="131" t="s">
        <v>82</v>
      </c>
    </row>
    <row r="9" spans="1:13" ht="18.75" customHeight="1">
      <c r="A9" s="157"/>
      <c r="B9" s="14"/>
      <c r="C9" s="14"/>
      <c r="D9" s="15"/>
      <c r="F9" s="130">
        <v>1580</v>
      </c>
    </row>
    <row r="10" spans="1:13">
      <c r="A10" s="13"/>
      <c r="B10" s="14"/>
      <c r="C10" s="14"/>
      <c r="D10" s="15"/>
      <c r="J10" t="s">
        <v>35</v>
      </c>
    </row>
    <row r="11" spans="1:13">
      <c r="A11" s="13"/>
      <c r="B11" s="14"/>
      <c r="C11" s="14"/>
      <c r="D11" s="15"/>
    </row>
    <row r="12" spans="1:13" ht="13.8" thickBot="1">
      <c r="A12" s="13"/>
      <c r="B12" s="14"/>
      <c r="C12" s="14"/>
      <c r="D12" s="15"/>
      <c r="F12" s="6" t="s">
        <v>36</v>
      </c>
    </row>
    <row r="13" spans="1:13" ht="13.8" thickBot="1">
      <c r="A13" s="23" t="s">
        <v>0</v>
      </c>
      <c r="B13" s="24" t="s">
        <v>21</v>
      </c>
      <c r="E13" s="139" t="s">
        <v>4</v>
      </c>
      <c r="F13" s="142">
        <v>119</v>
      </c>
    </row>
    <row r="14" spans="1:13" ht="13.8" thickBot="1">
      <c r="A14" s="26">
        <v>1</v>
      </c>
      <c r="B14" s="25">
        <v>12600</v>
      </c>
      <c r="C14" s="22"/>
      <c r="D14" s="22"/>
      <c r="E14" s="140" t="s">
        <v>5</v>
      </c>
      <c r="F14" s="142">
        <v>119</v>
      </c>
      <c r="G14" s="22"/>
      <c r="H14" s="22"/>
      <c r="I14" s="22"/>
      <c r="J14" s="22"/>
      <c r="K14" s="22"/>
      <c r="L14" s="22"/>
      <c r="M14" s="22"/>
    </row>
    <row r="15" spans="1:13">
      <c r="A15" s="26">
        <v>2</v>
      </c>
      <c r="B15" s="25">
        <v>12600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27">
        <v>3</v>
      </c>
      <c r="B16" s="25">
        <v>12600</v>
      </c>
      <c r="C16" s="14"/>
      <c r="D16" s="15"/>
    </row>
    <row r="17" spans="1:13">
      <c r="A17" s="27">
        <v>4</v>
      </c>
      <c r="B17" s="25">
        <v>12600</v>
      </c>
      <c r="C17" s="14"/>
      <c r="D17" s="15"/>
    </row>
    <row r="18" spans="1:13" ht="13.8" thickBot="1">
      <c r="A18" s="27">
        <v>5</v>
      </c>
      <c r="B18" s="25">
        <v>12600</v>
      </c>
      <c r="C18" s="14"/>
      <c r="D18" s="15"/>
      <c r="F18" s="139" t="s">
        <v>74</v>
      </c>
    </row>
    <row r="19" spans="1:13" ht="13.8" thickBot="1">
      <c r="A19" s="27">
        <v>6</v>
      </c>
      <c r="B19" s="25">
        <v>12600</v>
      </c>
      <c r="C19" s="14"/>
      <c r="D19" s="15"/>
      <c r="E19" s="118"/>
      <c r="F19" s="143">
        <v>1</v>
      </c>
      <c r="G19" s="118"/>
      <c r="H19" s="118"/>
      <c r="I19" s="121"/>
      <c r="J19" s="122"/>
      <c r="K19" s="121"/>
      <c r="L19" s="123"/>
    </row>
    <row r="20" spans="1:13">
      <c r="A20" s="27">
        <v>7</v>
      </c>
      <c r="B20" s="25">
        <v>12600</v>
      </c>
      <c r="C20" s="14"/>
      <c r="D20" s="15"/>
      <c r="E20" s="90"/>
      <c r="F20" s="125" t="s">
        <v>75</v>
      </c>
      <c r="G20" s="4"/>
      <c r="H20" s="4"/>
      <c r="I20" s="4"/>
      <c r="J20" s="4"/>
      <c r="K20" s="4"/>
      <c r="L20" s="123"/>
    </row>
    <row r="21" spans="1:13">
      <c r="A21" s="27">
        <v>8</v>
      </c>
      <c r="B21" s="25">
        <v>12600</v>
      </c>
      <c r="C21" s="14"/>
      <c r="D21" s="15"/>
      <c r="E21" s="90"/>
      <c r="F21" s="125" t="s">
        <v>76</v>
      </c>
      <c r="G21" s="120"/>
      <c r="H21" s="4"/>
      <c r="I21" s="4"/>
      <c r="J21" s="4"/>
      <c r="K21" s="4"/>
      <c r="L21" s="123"/>
    </row>
    <row r="22" spans="1:13">
      <c r="A22" s="27">
        <v>9</v>
      </c>
      <c r="B22" s="25">
        <v>12600</v>
      </c>
      <c r="C22" s="2"/>
      <c r="D22" s="2"/>
      <c r="E22" s="8"/>
      <c r="F22" s="124" t="s">
        <v>77</v>
      </c>
      <c r="G22" s="8"/>
      <c r="H22" s="8"/>
      <c r="I22" s="122"/>
      <c r="J22" s="122"/>
      <c r="K22" s="122"/>
      <c r="L22" s="123"/>
    </row>
    <row r="23" spans="1:13">
      <c r="A23" s="27">
        <v>10</v>
      </c>
      <c r="B23" s="25">
        <v>12600</v>
      </c>
      <c r="C23" s="2"/>
      <c r="D23" s="2"/>
    </row>
    <row r="24" spans="1:13">
      <c r="A24" s="27">
        <v>11</v>
      </c>
      <c r="B24" s="25">
        <v>12600</v>
      </c>
    </row>
    <row r="25" spans="1:13">
      <c r="A25" s="27">
        <v>12</v>
      </c>
      <c r="B25" s="25">
        <v>12600</v>
      </c>
      <c r="F25" s="121"/>
    </row>
    <row r="26" spans="1:13">
      <c r="A26" s="21"/>
      <c r="B26" s="20"/>
      <c r="F26" s="158"/>
    </row>
    <row r="27" spans="1:13">
      <c r="A27" s="121"/>
      <c r="B27" s="121"/>
    </row>
    <row r="28" spans="1:13">
      <c r="A28" s="28"/>
      <c r="B28" s="150"/>
      <c r="C28" s="28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>
      <c r="A29" s="28"/>
      <c r="B29" s="150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30"/>
      <c r="B30" s="150"/>
    </row>
    <row r="31" spans="1:13">
      <c r="A31" s="30"/>
      <c r="B31" s="150"/>
    </row>
    <row r="32" spans="1:13">
      <c r="A32" s="30"/>
      <c r="B32" s="150"/>
    </row>
    <row r="33" spans="1:2">
      <c r="A33" s="30"/>
      <c r="B33" s="150"/>
    </row>
    <row r="34" spans="1:2">
      <c r="A34" s="30"/>
      <c r="B34" s="150"/>
    </row>
    <row r="35" spans="1:2">
      <c r="A35" s="30"/>
      <c r="B35" s="150"/>
    </row>
    <row r="36" spans="1:2">
      <c r="A36" s="30"/>
      <c r="B36" s="150"/>
    </row>
    <row r="37" spans="1:2">
      <c r="A37" s="30"/>
      <c r="B37" s="150"/>
    </row>
    <row r="38" spans="1:2">
      <c r="A38" s="30"/>
      <c r="B38" s="150"/>
    </row>
    <row r="39" spans="1:2">
      <c r="A39" s="30"/>
      <c r="B39" s="150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4" r:id="rId4" name="Drop Down 8">
              <controlPr defaultSize="0" autoLine="0" autoPict="0">
                <anchor moveWithCells="1">
                  <from>
                    <xdr:col>9</xdr:col>
                    <xdr:colOff>38100</xdr:colOff>
                    <xdr:row>10</xdr:row>
                    <xdr:rowOff>7620</xdr:rowOff>
                  </from>
                  <to>
                    <xdr:col>10</xdr:col>
                    <xdr:colOff>640080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10153"/>
  <sheetViews>
    <sheetView zoomScale="75" workbookViewId="0">
      <pane xSplit="1" ySplit="3" topLeftCell="S4" activePane="bottomRight" state="frozen"/>
      <selection activeCell="F14" sqref="F14"/>
      <selection pane="topRight" activeCell="F14" sqref="F14"/>
      <selection pane="bottomLeft" activeCell="F14" sqref="F14"/>
      <selection pane="bottomRight" activeCell="K20" sqref="K20"/>
    </sheetView>
  </sheetViews>
  <sheetFormatPr defaultRowHeight="13.2"/>
  <cols>
    <col min="1" max="1" width="7.109375" bestFit="1" customWidth="1"/>
    <col min="2" max="2" width="5" bestFit="1" customWidth="1"/>
    <col min="3" max="3" width="10.109375" customWidth="1"/>
    <col min="4" max="4" width="5.44140625" bestFit="1" customWidth="1"/>
    <col min="5" max="5" width="9" customWidth="1"/>
    <col min="6" max="6" width="7.6640625" bestFit="1" customWidth="1"/>
    <col min="7" max="7" width="7.6640625" customWidth="1"/>
    <col min="8" max="8" width="11.5546875" bestFit="1" customWidth="1"/>
    <col min="9" max="9" width="10" bestFit="1" customWidth="1"/>
    <col min="10" max="10" width="12.44140625" bestFit="1" customWidth="1"/>
    <col min="11" max="11" width="10" customWidth="1"/>
    <col min="12" max="12" width="12.44140625" bestFit="1" customWidth="1"/>
    <col min="13" max="13" width="10" customWidth="1"/>
    <col min="14" max="14" width="12.44140625" bestFit="1" customWidth="1"/>
    <col min="15" max="15" width="12.33203125" bestFit="1" customWidth="1"/>
    <col min="16" max="16" width="10" bestFit="1" customWidth="1"/>
    <col min="17" max="17" width="12.44140625" bestFit="1" customWidth="1"/>
    <col min="18" max="18" width="10" bestFit="1" customWidth="1"/>
    <col min="19" max="19" width="12.44140625" bestFit="1" customWidth="1"/>
    <col min="20" max="20" width="10" bestFit="1" customWidth="1"/>
    <col min="21" max="21" width="12.44140625" bestFit="1" customWidth="1"/>
    <col min="22" max="22" width="12.33203125" bestFit="1" customWidth="1"/>
    <col min="23" max="23" width="11.109375" bestFit="1" customWidth="1"/>
    <col min="24" max="24" width="13.88671875" bestFit="1" customWidth="1"/>
    <col min="25" max="25" width="11.109375" bestFit="1" customWidth="1"/>
    <col min="26" max="26" width="13.88671875" bestFit="1" customWidth="1"/>
    <col min="27" max="27" width="11.109375" bestFit="1" customWidth="1"/>
    <col min="28" max="28" width="12.44140625" bestFit="1" customWidth="1"/>
    <col min="29" max="29" width="12.33203125" bestFit="1" customWidth="1"/>
    <col min="30" max="34" width="4.33203125" bestFit="1" customWidth="1"/>
    <col min="35" max="35" width="4.5546875" customWidth="1"/>
    <col min="36" max="36" width="5.109375" bestFit="1" customWidth="1"/>
    <col min="37" max="38" width="4.109375" bestFit="1" customWidth="1"/>
    <col min="39" max="39" width="3.109375" bestFit="1" customWidth="1"/>
    <col min="40" max="40" width="3" bestFit="1" customWidth="1"/>
    <col min="41" max="41" width="3.109375" customWidth="1"/>
    <col min="42" max="42" width="5.88671875" customWidth="1"/>
    <col min="43" max="43" width="2.33203125" bestFit="1" customWidth="1"/>
    <col min="44" max="44" width="10" customWidth="1"/>
    <col min="45" max="46" width="4.5546875" bestFit="1" customWidth="1"/>
    <col min="47" max="47" width="4.44140625" bestFit="1" customWidth="1"/>
    <col min="48" max="48" width="3.6640625" bestFit="1" customWidth="1"/>
    <col min="49" max="49" width="5.109375" bestFit="1" customWidth="1"/>
    <col min="50" max="50" width="3.6640625" bestFit="1" customWidth="1"/>
    <col min="51" max="51" width="3" bestFit="1" customWidth="1"/>
    <col min="52" max="52" width="10" customWidth="1"/>
    <col min="53" max="53" width="8.33203125" style="2" customWidth="1"/>
    <col min="54" max="54" width="12" style="2" customWidth="1"/>
    <col min="55" max="55" width="12.44140625" style="2" customWidth="1"/>
    <col min="56" max="56" width="11.109375" style="2" customWidth="1"/>
    <col min="57" max="57" width="12.44140625" style="2" customWidth="1"/>
    <col min="58" max="58" width="11.109375" style="2" customWidth="1"/>
    <col min="59" max="59" width="12.44140625" customWidth="1"/>
    <col min="60" max="65" width="12.33203125" customWidth="1"/>
  </cols>
  <sheetData>
    <row r="1" spans="1:65">
      <c r="A1" s="161" t="s">
        <v>41</v>
      </c>
      <c r="B1" s="162"/>
      <c r="C1" s="162"/>
      <c r="D1" s="162"/>
      <c r="E1" s="162"/>
      <c r="F1" s="162"/>
      <c r="G1" s="162"/>
      <c r="H1" s="163"/>
      <c r="I1" s="166" t="s">
        <v>49</v>
      </c>
      <c r="J1" s="167"/>
      <c r="K1" s="167"/>
      <c r="L1" s="167"/>
      <c r="M1" s="167"/>
      <c r="N1" s="167"/>
      <c r="O1" s="168"/>
      <c r="P1" s="169" t="s">
        <v>67</v>
      </c>
      <c r="Q1" s="170"/>
      <c r="R1" s="170"/>
      <c r="S1" s="170"/>
      <c r="T1" s="170"/>
      <c r="U1" s="170"/>
      <c r="V1" s="171"/>
      <c r="W1" s="172" t="s">
        <v>70</v>
      </c>
      <c r="X1" s="162"/>
      <c r="Y1" s="162"/>
      <c r="Z1" s="162"/>
      <c r="AA1" s="162"/>
      <c r="AB1" s="162"/>
      <c r="AC1" s="162"/>
      <c r="AD1" s="173" t="s">
        <v>50</v>
      </c>
      <c r="AE1" s="174"/>
      <c r="AF1" s="174"/>
      <c r="AG1" s="174"/>
      <c r="AH1" s="174"/>
      <c r="AI1" s="174"/>
      <c r="AJ1" s="175"/>
      <c r="AK1" s="173" t="s">
        <v>51</v>
      </c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3"/>
      <c r="BA1" s="165" t="s">
        <v>73</v>
      </c>
      <c r="BB1" s="162"/>
      <c r="BC1" s="162"/>
      <c r="BD1" s="162"/>
      <c r="BE1" s="162"/>
      <c r="BF1" s="162"/>
      <c r="BG1" s="162"/>
      <c r="BH1" s="162"/>
      <c r="BI1" s="163"/>
      <c r="BJ1" s="164" t="s">
        <v>59</v>
      </c>
      <c r="BK1" s="162"/>
      <c r="BL1" s="162"/>
      <c r="BM1" s="163"/>
    </row>
    <row r="2" spans="1:65" s="37" customFormat="1" ht="10.199999999999999">
      <c r="A2" s="43"/>
      <c r="B2" s="43"/>
      <c r="C2" s="43"/>
      <c r="D2" s="43"/>
      <c r="E2" s="98" t="s">
        <v>69</v>
      </c>
      <c r="F2" s="43"/>
      <c r="G2" s="44" t="s">
        <v>85</v>
      </c>
      <c r="H2" s="44" t="s">
        <v>22</v>
      </c>
      <c r="I2" s="50" t="s">
        <v>42</v>
      </c>
      <c r="J2" s="50" t="s">
        <v>42</v>
      </c>
      <c r="K2" s="51" t="s">
        <v>30</v>
      </c>
      <c r="L2" s="51" t="s">
        <v>30</v>
      </c>
      <c r="M2" s="51" t="s">
        <v>31</v>
      </c>
      <c r="N2" s="51" t="s">
        <v>31</v>
      </c>
      <c r="O2" s="51" t="s">
        <v>45</v>
      </c>
      <c r="P2" s="54" t="s">
        <v>42</v>
      </c>
      <c r="Q2" s="54" t="s">
        <v>42</v>
      </c>
      <c r="R2" s="55" t="s">
        <v>30</v>
      </c>
      <c r="S2" s="55" t="s">
        <v>30</v>
      </c>
      <c r="T2" s="55" t="s">
        <v>31</v>
      </c>
      <c r="U2" s="55" t="s">
        <v>31</v>
      </c>
      <c r="V2" s="55" t="s">
        <v>45</v>
      </c>
      <c r="W2" s="57" t="s">
        <v>42</v>
      </c>
      <c r="X2" s="57" t="s">
        <v>42</v>
      </c>
      <c r="Y2" s="57" t="s">
        <v>30</v>
      </c>
      <c r="Z2" s="57" t="s">
        <v>30</v>
      </c>
      <c r="AA2" s="57" t="s">
        <v>31</v>
      </c>
      <c r="AB2" s="57" t="s">
        <v>31</v>
      </c>
      <c r="AC2" s="57" t="s">
        <v>45</v>
      </c>
      <c r="AD2" s="66"/>
      <c r="AE2" s="66"/>
      <c r="AF2" s="66"/>
      <c r="AG2" s="66"/>
      <c r="AH2" s="66"/>
      <c r="AI2" s="67" t="s">
        <v>52</v>
      </c>
      <c r="AJ2" s="61">
        <v>12</v>
      </c>
      <c r="AK2" s="66"/>
      <c r="AL2" s="66"/>
      <c r="AM2" s="66"/>
      <c r="AN2" s="66"/>
      <c r="AO2" s="67" t="s">
        <v>51</v>
      </c>
      <c r="AP2" s="61">
        <v>1400</v>
      </c>
      <c r="AQ2" s="66"/>
      <c r="AR2" s="66" t="s">
        <v>46</v>
      </c>
      <c r="AS2" s="83"/>
      <c r="AT2" s="83"/>
      <c r="AU2" s="83"/>
      <c r="AV2" s="83"/>
      <c r="AW2" s="83"/>
      <c r="AX2" s="83"/>
      <c r="AY2" s="83"/>
      <c r="AZ2" s="83" t="s">
        <v>33</v>
      </c>
      <c r="BA2" s="63"/>
      <c r="BB2" s="62" t="s">
        <v>42</v>
      </c>
      <c r="BC2" s="62" t="s">
        <v>42</v>
      </c>
      <c r="BD2" s="62" t="s">
        <v>30</v>
      </c>
      <c r="BE2" s="62" t="s">
        <v>30</v>
      </c>
      <c r="BF2" s="62" t="s">
        <v>31</v>
      </c>
      <c r="BG2" s="62" t="s">
        <v>31</v>
      </c>
      <c r="BH2" s="62" t="s">
        <v>45</v>
      </c>
      <c r="BI2" s="62" t="s">
        <v>33</v>
      </c>
      <c r="BJ2" s="93" t="s">
        <v>60</v>
      </c>
      <c r="BK2" s="93" t="s">
        <v>61</v>
      </c>
      <c r="BL2" s="93" t="s">
        <v>19</v>
      </c>
      <c r="BM2" s="93" t="s">
        <v>85</v>
      </c>
    </row>
    <row r="3" spans="1:65" s="37" customFormat="1" ht="10.199999999999999">
      <c r="A3" s="44" t="s">
        <v>18</v>
      </c>
      <c r="B3" s="44" t="s">
        <v>47</v>
      </c>
      <c r="C3" s="44" t="s">
        <v>1</v>
      </c>
      <c r="D3" s="44" t="s">
        <v>3</v>
      </c>
      <c r="E3" s="44" t="s">
        <v>68</v>
      </c>
      <c r="F3" s="44" t="s">
        <v>19</v>
      </c>
      <c r="G3" s="44" t="s">
        <v>2</v>
      </c>
      <c r="H3" s="44" t="s">
        <v>23</v>
      </c>
      <c r="I3" s="50" t="s">
        <v>27</v>
      </c>
      <c r="J3" s="50" t="s">
        <v>43</v>
      </c>
      <c r="K3" s="51" t="s">
        <v>27</v>
      </c>
      <c r="L3" s="51" t="s">
        <v>43</v>
      </c>
      <c r="M3" s="51" t="s">
        <v>27</v>
      </c>
      <c r="N3" s="51" t="s">
        <v>43</v>
      </c>
      <c r="O3" s="51" t="s">
        <v>44</v>
      </c>
      <c r="P3" s="54" t="s">
        <v>27</v>
      </c>
      <c r="Q3" s="54" t="s">
        <v>43</v>
      </c>
      <c r="R3" s="55" t="s">
        <v>27</v>
      </c>
      <c r="S3" s="55" t="s">
        <v>43</v>
      </c>
      <c r="T3" s="55" t="s">
        <v>27</v>
      </c>
      <c r="U3" s="55" t="s">
        <v>43</v>
      </c>
      <c r="V3" s="55" t="s">
        <v>44</v>
      </c>
      <c r="W3" s="57" t="s">
        <v>27</v>
      </c>
      <c r="X3" s="57" t="s">
        <v>43</v>
      </c>
      <c r="Y3" s="57" t="s">
        <v>27</v>
      </c>
      <c r="Z3" s="57" t="s">
        <v>43</v>
      </c>
      <c r="AA3" s="57" t="s">
        <v>27</v>
      </c>
      <c r="AB3" s="57" t="s">
        <v>43</v>
      </c>
      <c r="AC3" s="57" t="s">
        <v>44</v>
      </c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7"/>
      <c r="AP3" s="66"/>
      <c r="AQ3" s="66"/>
      <c r="AR3" s="66" t="s">
        <v>47</v>
      </c>
      <c r="AS3" s="83"/>
      <c r="AT3" s="83"/>
      <c r="AU3" s="83"/>
      <c r="AV3" s="83"/>
      <c r="AW3" s="83"/>
      <c r="AX3" s="83"/>
      <c r="AY3" s="83"/>
      <c r="AZ3" s="83" t="s">
        <v>46</v>
      </c>
      <c r="BA3" s="62" t="s">
        <v>48</v>
      </c>
      <c r="BB3" s="62" t="s">
        <v>27</v>
      </c>
      <c r="BC3" s="62" t="s">
        <v>43</v>
      </c>
      <c r="BD3" s="62" t="s">
        <v>27</v>
      </c>
      <c r="BE3" s="62" t="s">
        <v>43</v>
      </c>
      <c r="BF3" s="62" t="s">
        <v>27</v>
      </c>
      <c r="BG3" s="62" t="s">
        <v>43</v>
      </c>
      <c r="BH3" s="62" t="s">
        <v>44</v>
      </c>
      <c r="BI3" s="62" t="s">
        <v>58</v>
      </c>
      <c r="BJ3" s="93" t="s">
        <v>57</v>
      </c>
      <c r="BK3" s="93" t="s">
        <v>62</v>
      </c>
      <c r="BL3" s="93" t="s">
        <v>62</v>
      </c>
      <c r="BM3" s="93" t="s">
        <v>2</v>
      </c>
    </row>
    <row r="4" spans="1:65">
      <c r="A4" s="45">
        <f>Inputs!K2</f>
        <v>36678</v>
      </c>
      <c r="B4" s="59">
        <f>IF(A4="N/A"," ",YEAR(A4))</f>
        <v>2000</v>
      </c>
      <c r="C4" s="46">
        <f>IF(A4="N/A"," ",VLOOKUP(A4,ScaledPrice,10))</f>
        <v>2.6245000000000003</v>
      </c>
      <c r="D4" s="47">
        <f>IF(A4="N/A"," ",(VLOOKUP(MONTH($A4),Inputs!$A$14:$B$25,2))/1000)</f>
        <v>12.6</v>
      </c>
      <c r="E4" s="97">
        <f>IF($A4="N/A"," ",C4*D4)</f>
        <v>33.0687</v>
      </c>
      <c r="F4" s="48">
        <f>IF(A4="N/A"," ",Inputs!$F$6)</f>
        <v>1.17</v>
      </c>
      <c r="G4" s="48">
        <f>IF(A4="N/A"," ",Inputs!$F$9/IF(AND('Pricing Inputs'!$AA$3&gt;=4,'Pricing Inputs'!$AA$3&lt;=6),16,IF(AND('Pricing Inputs'!$AA$3&gt;=7,'Pricing Inputs'!$AA$3&lt;=9),8,24))/(BA4))</f>
        <v>0.82983193277310929</v>
      </c>
      <c r="H4" s="49">
        <f>IF(A4="N/A"," ",(C4*D4)+F4+G4)</f>
        <v>35.068531932773112</v>
      </c>
      <c r="I4" s="52">
        <f>VLOOKUP(A4,ScaledPrice,(IF(AND('Pricing Inputs'!$AA$3&gt;=4,'Pricing Inputs'!$AA$3&lt;=6),2,4)))</f>
        <v>62.5</v>
      </c>
      <c r="J4" s="52">
        <f>IF(A4="N/A"," ",IF(AND('Pricing Inputs'!$AA$3&gt;=4,'Pricing Inputs'!$AA$3&lt;=6),I4,(VLOOKUP(A4,ScaledPrice,2))*(2-(VLOOKUP(A4,ScaledPrice,3)))))</f>
        <v>62.5</v>
      </c>
      <c r="K4" s="52">
        <f>IF(A4="N/A"," ",IF(OR('Pricing Inputs'!$AA$3=5,'Pricing Inputs'!$AA$3=6,'Pricing Inputs'!$AA$3=8,'Pricing Inputs'!$AA$3=9),VLOOKUP(A4,ScaledPrice,IF(AND('Pricing Inputs'!$AA$3&gt;=4,'Pricing Inputs'!$AA$3&lt;=6),5,6)),0))</f>
        <v>26</v>
      </c>
      <c r="L4" s="52">
        <f>IF(A4="N/A"," ",IF(OR('Pricing Inputs'!$AA$3=5,'Pricing Inputs'!$AA$3=6,'Pricing Inputs'!$AA$3=8,'Pricing Inputs'!$AA$3=9),IF(AND('Pricing Inputs'!$AA$3&gt;=4,'Pricing Inputs'!$AA$3&lt;=6),K4,(VLOOKUP(A4,ScaledPrice,5))*(2-(VLOOKUP(A4,ScaledPrice,3)))),0))</f>
        <v>26</v>
      </c>
      <c r="M4" s="52">
        <f>IF(A4="N/A"," ",IF(OR('Pricing Inputs'!$AA$3=6,'Pricing Inputs'!$AA$3=9),(VLOOKUP(A4,ScaledPrice,IF(AND('Pricing Inputs'!$AA$3&gt;=4,'Pricing Inputs'!$AA$3&lt;=6),7,8))),0))</f>
        <v>24</v>
      </c>
      <c r="N4" s="52">
        <f>IF(A4="N/A"," ",IF(OR('Pricing Inputs'!$AA$3=6,'Pricing Inputs'!$AA$3=9),IF(AND('Pricing Inputs'!$AA$3&gt;=4,'Pricing Inputs'!$AA$3&lt;=6),M4,(VLOOKUP(A4,ScaledPrice,7))*(2-(VLOOKUP(A4,ScaledPrice,3)))),0))</f>
        <v>24</v>
      </c>
      <c r="O4" s="52">
        <f t="shared" ref="O4:O68" si="0">IF(A4="N/A"," ",VLOOKUP(A4,ScaledPrice,9))</f>
        <v>15.449999809265137</v>
      </c>
      <c r="P4" s="108">
        <f t="shared" ref="P4:U4" si="1">IF($A4="N/A"," ",IF((I4-$H4)&gt;0,I4-$H4,0))</f>
        <v>27.431468067226888</v>
      </c>
      <c r="Q4" s="108">
        <f t="shared" si="1"/>
        <v>27.431468067226888</v>
      </c>
      <c r="R4" s="108">
        <f t="shared" si="1"/>
        <v>0</v>
      </c>
      <c r="S4" s="108">
        <f t="shared" si="1"/>
        <v>0</v>
      </c>
      <c r="T4" s="108">
        <f t="shared" si="1"/>
        <v>0</v>
      </c>
      <c r="U4" s="108">
        <f t="shared" si="1"/>
        <v>0</v>
      </c>
      <c r="V4" s="56">
        <f>IF($A4="N/A"," ",(IF((O4-$H4)&lt;=0,0,(O4-$H4))))</f>
        <v>0</v>
      </c>
      <c r="W4" s="99">
        <f>IF($A4="N/A"," ",IF(P4&gt;0,8*VLOOKUP($A4,NumberofDaysTable,2),0))</f>
        <v>176</v>
      </c>
      <c r="X4" s="99">
        <f>IF($A4="N/A"," ",IF(Q4&gt;0,8*VLOOKUP($A4,NumberofDaysTable,2),0))</f>
        <v>176</v>
      </c>
      <c r="Y4" s="99">
        <f>IF($A4="N/A"," ",IF(R4&gt;0,8*VLOOKUP($A4,NumberofDaysTable,3),0))</f>
        <v>0</v>
      </c>
      <c r="Z4" s="99">
        <f>IF($A4="N/A"," ",IF(S4&gt;0,8*VLOOKUP($A4,NumberofDaysTable,3),0))</f>
        <v>0</v>
      </c>
      <c r="AA4" s="99">
        <f>IF($A4="N/A"," ",IF(T4&gt;0,8*(VLOOKUP($A4,NumberofDaysTable,4)+VLOOKUP($A4,NumberofDaysTable,5)),0))</f>
        <v>0</v>
      </c>
      <c r="AB4" s="99">
        <f>IF($A4="N/A"," ",IF(U4&gt;0,(8*VLOOKUP($A4,NumberofDaysTable,4)+VLOOKUP($A4,NumberofDaysTable,5)),0))</f>
        <v>0</v>
      </c>
      <c r="AC4" s="99">
        <f t="shared" ref="AC4:AC68" si="2">IF($A4="N/A"," ",(IF(V4&gt;0,(8*VLOOKUP($A4,NumberofDaysTable,6)),0)))</f>
        <v>0</v>
      </c>
      <c r="AD4" s="68">
        <f t="shared" ref="AD4:AJ4" si="3">IF($A4="N/A"," ",RANK(P4,$P$4:$V$15))</f>
        <v>5</v>
      </c>
      <c r="AE4" s="69">
        <f t="shared" si="3"/>
        <v>5</v>
      </c>
      <c r="AF4" s="69">
        <f t="shared" si="3"/>
        <v>7</v>
      </c>
      <c r="AG4" s="69">
        <f t="shared" si="3"/>
        <v>7</v>
      </c>
      <c r="AH4" s="69">
        <f t="shared" si="3"/>
        <v>7</v>
      </c>
      <c r="AI4" s="69">
        <f t="shared" si="3"/>
        <v>7</v>
      </c>
      <c r="AJ4" s="70">
        <f t="shared" si="3"/>
        <v>7</v>
      </c>
      <c r="AK4" s="102">
        <f t="shared" ref="AK4:AK15" si="4">IF($A4="N/A",0,IF(AD4&lt;=$AJ$2,W4,0))</f>
        <v>176</v>
      </c>
      <c r="AL4" s="101">
        <f t="shared" ref="AL4:AL15" si="5">IF($A4="N/A",0,IF(AE4&lt;=$AJ$2,X4,0))</f>
        <v>176</v>
      </c>
      <c r="AM4" s="101">
        <f t="shared" ref="AM4:AM15" si="6">IF($A4="N/A",0,IF(AF4&lt;=$AJ$2,Y4,0))</f>
        <v>0</v>
      </c>
      <c r="AN4" s="101">
        <f t="shared" ref="AN4:AN15" si="7">IF($A4="N/A",0,IF(AG4&lt;=$AJ$2,Z4,0))</f>
        <v>0</v>
      </c>
      <c r="AO4" s="101">
        <f t="shared" ref="AO4:AO15" si="8">IF($A4="N/A",0,IF(AH4&lt;=$AJ$2,AA4,0))</f>
        <v>0</v>
      </c>
      <c r="AP4" s="101">
        <f t="shared" ref="AP4:AP15" si="9">IF($A4="N/A",0,IF(AI4&lt;=$AJ$2,AB4,0))</f>
        <v>0</v>
      </c>
      <c r="AQ4" s="101">
        <f t="shared" ref="AQ4:AQ15" si="10">IF($A4="N/A",0,IF(AJ4&lt;=$AJ$2,AC4,0))</f>
        <v>0</v>
      </c>
      <c r="AR4" s="70"/>
      <c r="AS4" s="109">
        <f t="shared" ref="AS4:AS15" si="11">IF($A4="N/A",0,IF(AND(AD4=$AJ$2+1,AK4=0),MIN($AR$15,W4),0))</f>
        <v>0</v>
      </c>
      <c r="AT4" s="110">
        <f t="shared" ref="AT4:AT15" si="12">IF($A4="N/A",0,IF(AND(AE4=$AJ$2+1,AL4=0),MIN($AR$15,X4),0))</f>
        <v>0</v>
      </c>
      <c r="AU4" s="110">
        <f t="shared" ref="AU4:AU15" si="13">IF($A4="N/A",0,IF(AND(AF4=$AJ$2+1,AM4=0),MIN($AR$15,Y4),0))</f>
        <v>0</v>
      </c>
      <c r="AV4" s="110">
        <f t="shared" ref="AV4:AV15" si="14">IF($A4="N/A",0,IF(AND(AG4=$AJ$2+1,AN4=0),MIN($AR$15,Z4),0))</f>
        <v>0</v>
      </c>
      <c r="AW4" s="110">
        <f t="shared" ref="AW4:AW15" si="15">IF($A4="N/A",0,IF(AND(AH4=$AJ$2+1,AO4=0),MIN($AR$15,AA4),0))</f>
        <v>0</v>
      </c>
      <c r="AX4" s="110">
        <f t="shared" ref="AX4:AX15" si="16">IF($A4="N/A",0,IF(AND(AI4=$AJ$2+1,AP4=0),MIN($AR$15,AB4),0))</f>
        <v>0</v>
      </c>
      <c r="AY4" s="110">
        <f t="shared" ref="AY4:AY15" si="17">IF($A4="N/A",0,IF(AND(AJ4=$AJ$2+1,AQ4=0),MIN($AR$15,AC4),0))</f>
        <v>0</v>
      </c>
      <c r="AZ4" s="117"/>
      <c r="BA4" s="64">
        <f>IF($A4="N/A"," ",(IF(MONTH(A4)&gt;=4,IF(MONTH(A4)&lt;=10,Inputs!$F$13,Inputs!$F$14),Inputs!$F$14)))</f>
        <v>119</v>
      </c>
      <c r="BB4" s="65">
        <f>IF($A4="N/A"," ",(IF(AK4&gt;0,($BA4*(8*(VLOOKUP($A4,NumberofDaysTable,2)))*P4),0)+IF(AS4&gt;0,($BA4*((AS4))*P4),0)))</f>
        <v>574524.66719999991</v>
      </c>
      <c r="BC4" s="65">
        <f>IF($A4="N/A"," ",(IF(AL4&gt;0,($BA4*(8*(VLOOKUP($A4,NumberofDaysTable,2)))*Q4),0)+IF(AT4&gt;0,($BA4*((AT4))*Q4),0)))</f>
        <v>574524.66719999991</v>
      </c>
      <c r="BD4" s="65">
        <f>IF($A4="N/A"," ",(IF(AM4&gt;0,($BA4*(8*(VLOOKUP($A4,NumberofDaysTable,3)))*R4),0)+IF(AU4&gt;0,($BA4*((AU4))*R4),0)))</f>
        <v>0</v>
      </c>
      <c r="BE4" s="65">
        <f>IF($A4="N/A"," ",(IF(AN4&gt;0,($BA4*(8*(VLOOKUP($A4,NumberofDaysTable,3)))*S4),0)+IF(AV4&gt;0,($BA4*((AV4))*S4),0)))</f>
        <v>0</v>
      </c>
      <c r="BF4" s="65">
        <f>IF($A4="N/A"," ",(IF(AO4&gt;0,($BA4*(8*(VLOOKUP($A4,NumberofDaysTable,4)+VLOOKUP($A4,NumberofDaysTable,5)))*T4),0)+IF(AW4&gt;0,($BA4*((AW4))*T4),0)))</f>
        <v>0</v>
      </c>
      <c r="BG4" s="65">
        <f>IF($A4="N/A"," ",(IF(AP4&gt;0,($BA4*(8*(VLOOKUP($A4,NumberofDaysTable,4)+VLOOKUP($A4,NumberofDaysTable,5)))*U4),0)+IF(AX4&gt;0,($BA4*((AX4))*U4),0)))</f>
        <v>0</v>
      </c>
      <c r="BH4" s="65">
        <f>IF($A4="N/A"," ",($BA4*AQ4*V4)+($BA4*AY4*V4))</f>
        <v>0</v>
      </c>
      <c r="BI4" s="65">
        <f>IF($A4="N/A"," ",SUM(BB4:BH4))</f>
        <v>1149049.3343999998</v>
      </c>
      <c r="BJ4" s="94">
        <f>IF($A4="N/A"," ",(H4*(SUM($AK4:$AQ4)+SUM($AS4:$AY4))*$BA4))</f>
        <v>1468950.6656000002</v>
      </c>
      <c r="BK4" s="94">
        <f>IF($A4="N/A"," ",((C4*D4)*(SUM($AK4:$AQ4)+SUM($AS4:$AY4))*$BA4))</f>
        <v>1385181.7056</v>
      </c>
      <c r="BL4" s="94">
        <f>IF($A4="N/A"," ",(F4*(SUM($AK4:$AQ4)+SUM($AS4:$AY4))*$BA4))</f>
        <v>49008.959999999999</v>
      </c>
      <c r="BM4" s="94">
        <f>IF($A4="N/A"," ",(G4*(SUM($AK4:$AQ4)+SUM($AS4:$AY4))*$BA4))</f>
        <v>34760</v>
      </c>
    </row>
    <row r="5" spans="1:65">
      <c r="A5" s="45">
        <f>IF(A4="N/A","N/A",IF(EDATE(A4,1)&gt;Inputs!$K$3,"N/A",EDATE(A4,1)))</f>
        <v>36708</v>
      </c>
      <c r="B5" s="59">
        <f t="shared" ref="B5:B68" si="18">IF(A5="N/A"," ",YEAR(A5))</f>
        <v>2000</v>
      </c>
      <c r="C5" s="46">
        <f t="shared" ref="C5:C68" si="19">IF(A5="N/A"," ",VLOOKUP(A5,ScaledPrice,10))</f>
        <v>2.6365000000000003</v>
      </c>
      <c r="D5" s="47">
        <f>IF(A5="N/A"," ",(VLOOKUP(MONTH($A5),Inputs!$A$14:$B$25,2))/1000)</f>
        <v>12.6</v>
      </c>
      <c r="E5" s="97">
        <f t="shared" ref="E5:E68" si="20">IF($A5="N/A"," ",C5*D5)</f>
        <v>33.219900000000003</v>
      </c>
      <c r="F5" s="48">
        <f>IF(A5="N/A"," ",Inputs!$F$6)</f>
        <v>1.17</v>
      </c>
      <c r="G5" s="48">
        <f>IF(A5="N/A"," ",Inputs!$F$9/IF(AND('Pricing Inputs'!$AA$3&gt;=4,'Pricing Inputs'!$AA$3&lt;=6),16,IF(AND('Pricing Inputs'!$AA$3&gt;=7,'Pricing Inputs'!$AA$3&lt;=9),8,24))/(BA5))</f>
        <v>0.82983193277310929</v>
      </c>
      <c r="H5" s="49">
        <f t="shared" ref="H5:H68" si="21">IF(A5="N/A"," ",(C5*D5)+F5+G5)</f>
        <v>35.219731932773115</v>
      </c>
      <c r="I5" s="52">
        <f>VLOOKUP(A5,ScaledPrice,(IF(AND('Pricing Inputs'!$AA$3&gt;=4,'Pricing Inputs'!$AA$3&lt;=6),2,4)))</f>
        <v>137.75</v>
      </c>
      <c r="J5" s="52">
        <f>IF(A5="N/A"," ",IF(AND('Pricing Inputs'!$AA$3&gt;=4,'Pricing Inputs'!$AA$3&lt;=6),I5,(VLOOKUP(A5,ScaledPrice,2))*(2-(VLOOKUP(A5,ScaledPrice,3)))))</f>
        <v>137.75</v>
      </c>
      <c r="K5" s="52">
        <f>IF(A5="N/A"," ",IF(OR('Pricing Inputs'!$AA$3=5,'Pricing Inputs'!$AA$3=6,'Pricing Inputs'!$AA$3=8,'Pricing Inputs'!$AA$3=9),VLOOKUP(A5,ScaledPrice,IF(AND('Pricing Inputs'!$AA$3&gt;=4,'Pricing Inputs'!$AA$3&lt;=6),5,6)),0))</f>
        <v>35</v>
      </c>
      <c r="L5" s="52">
        <f>IF(A5="N/A"," ",IF(OR('Pricing Inputs'!$AA$3=5,'Pricing Inputs'!$AA$3=6,'Pricing Inputs'!$AA$3=8,'Pricing Inputs'!$AA$3=9),IF(AND('Pricing Inputs'!$AA$3&gt;=4,'Pricing Inputs'!$AA$3&lt;=6),K5,(VLOOKUP(A5,ScaledPrice,5))*(2-(VLOOKUP(A5,ScaledPrice,3)))),0))</f>
        <v>35</v>
      </c>
      <c r="M5" s="52">
        <f>IF(A5="N/A"," ",IF(OR('Pricing Inputs'!$AA$3=6,'Pricing Inputs'!$AA$3=9),(VLOOKUP(A5,ScaledPrice,IF(AND('Pricing Inputs'!$AA$3&gt;=4,'Pricing Inputs'!$AA$3&lt;=6),7,8))),0))</f>
        <v>30.999998092651367</v>
      </c>
      <c r="N5" s="52">
        <f>IF(A5="N/A"," ",IF(OR('Pricing Inputs'!$AA$3=6,'Pricing Inputs'!$AA$3=9),IF(AND('Pricing Inputs'!$AA$3&gt;=4,'Pricing Inputs'!$AA$3&lt;=6),M5,(VLOOKUP(A5,ScaledPrice,7))*(2-(VLOOKUP(A5,ScaledPrice,3)))),0))</f>
        <v>30.999998092651367</v>
      </c>
      <c r="O5" s="52">
        <f t="shared" si="0"/>
        <v>16.350000381469727</v>
      </c>
      <c r="P5" s="108">
        <f t="shared" ref="P5:P68" si="22">IF($A5="N/A"," ",IF((I5-$H5)&gt;0,I5-$H5,0))</f>
        <v>102.53026806722688</v>
      </c>
      <c r="Q5" s="108">
        <f t="shared" ref="Q5:Q68" si="23">IF($A5="N/A"," ",IF((J5-$H5)&gt;0,J5-$H5,0))</f>
        <v>102.53026806722688</v>
      </c>
      <c r="R5" s="108">
        <f t="shared" ref="R5:R68" si="24">IF($A5="N/A"," ",IF((K5-$H5)&gt;0,K5-$H5,0))</f>
        <v>0</v>
      </c>
      <c r="S5" s="108">
        <f t="shared" ref="S5:S68" si="25">IF($A5="N/A"," ",IF((L5-$H5)&gt;0,L5-$H5,0))</f>
        <v>0</v>
      </c>
      <c r="T5" s="108">
        <f t="shared" ref="T5:T68" si="26">IF($A5="N/A"," ",IF((M5-$H5)&gt;0,M5-$H5,0))</f>
        <v>0</v>
      </c>
      <c r="U5" s="108">
        <f t="shared" ref="U5:U68" si="27">IF($A5="N/A"," ",IF((N5-$H5)&gt;0,N5-$H5,0))</f>
        <v>0</v>
      </c>
      <c r="V5" s="56">
        <f t="shared" ref="V5:V68" si="28">IF($A5="N/A"," ",(IF((O5-$H5)&lt;=0,0,(O5-$H5))))</f>
        <v>0</v>
      </c>
      <c r="W5" s="99">
        <f t="shared" ref="W5:W68" si="29">IF($A5="N/A"," ",IF(P5&gt;0,8*VLOOKUP($A5,NumberofDaysTable,2),0))</f>
        <v>160</v>
      </c>
      <c r="X5" s="99">
        <f t="shared" ref="X5:X68" si="30">IF($A5="N/A"," ",IF(Q5&gt;0,8*VLOOKUP($A5,NumberofDaysTable,2),0))</f>
        <v>160</v>
      </c>
      <c r="Y5" s="99">
        <f t="shared" ref="Y5:Y68" si="31">IF($A5="N/A"," ",IF(R5&gt;0,8*VLOOKUP($A5,NumberofDaysTable,3),0))</f>
        <v>0</v>
      </c>
      <c r="Z5" s="99">
        <f t="shared" ref="Z5:Z68" si="32">IF($A5="N/A"," ",IF(S5&gt;0,8*VLOOKUP($A5,NumberofDaysTable,3),0))</f>
        <v>0</v>
      </c>
      <c r="AA5" s="99">
        <f>IF($A5="N/A"," ",IF(T5&gt;0,8*(VLOOKUP($A5,NumberofDaysTable,4)+VLOOKUP($A5,NumberofDaysTable,5)),0))</f>
        <v>0</v>
      </c>
      <c r="AB5" s="99">
        <f t="shared" ref="AB5:AB68" si="33">IF($A5="N/A"," ",IF(U5&gt;0,(8*VLOOKUP($A5,NumberofDaysTable,4)+VLOOKUP($A5,NumberofDaysTable,5)),0))</f>
        <v>0</v>
      </c>
      <c r="AC5" s="99">
        <f t="shared" si="2"/>
        <v>0</v>
      </c>
      <c r="AD5" s="71">
        <f t="shared" ref="AD5:AD15" si="34">IF($A5="N/A"," ",RANK(P5,$P$4:$V$15))</f>
        <v>1</v>
      </c>
      <c r="AE5" s="72">
        <f t="shared" ref="AE5:AE15" si="35">IF($A5="N/A"," ",RANK(Q5,$P$4:$V$15))</f>
        <v>1</v>
      </c>
      <c r="AF5" s="72">
        <f t="shared" ref="AF5:AF15" si="36">IF($A5="N/A"," ",RANK(R5,$P$4:$V$15))</f>
        <v>7</v>
      </c>
      <c r="AG5" s="72">
        <f t="shared" ref="AG5:AG15" si="37">IF($A5="N/A"," ",RANK(S5,$P$4:$V$15))</f>
        <v>7</v>
      </c>
      <c r="AH5" s="72">
        <f t="shared" ref="AH5:AH15" si="38">IF($A5="N/A"," ",RANK(T5,$P$4:$V$15))</f>
        <v>7</v>
      </c>
      <c r="AI5" s="72">
        <f t="shared" ref="AI5:AI15" si="39">IF($A5="N/A"," ",RANK(U5,$P$4:$V$15))</f>
        <v>7</v>
      </c>
      <c r="AJ5" s="73">
        <f t="shared" ref="AJ5:AJ15" si="40">IF($A5="N/A"," ",RANK(V5,$P$4:$V$15))</f>
        <v>7</v>
      </c>
      <c r="AK5" s="102">
        <f t="shared" si="4"/>
        <v>160</v>
      </c>
      <c r="AL5" s="103">
        <f t="shared" si="5"/>
        <v>160</v>
      </c>
      <c r="AM5" s="103">
        <f t="shared" si="6"/>
        <v>0</v>
      </c>
      <c r="AN5" s="103">
        <f t="shared" si="7"/>
        <v>0</v>
      </c>
      <c r="AO5" s="103">
        <f t="shared" si="8"/>
        <v>0</v>
      </c>
      <c r="AP5" s="103">
        <f t="shared" si="9"/>
        <v>0</v>
      </c>
      <c r="AQ5" s="103">
        <f t="shared" si="10"/>
        <v>0</v>
      </c>
      <c r="AR5" s="73"/>
      <c r="AS5" s="109">
        <f t="shared" si="11"/>
        <v>0</v>
      </c>
      <c r="AT5" s="112">
        <f t="shared" si="12"/>
        <v>0</v>
      </c>
      <c r="AU5" s="112">
        <f t="shared" si="13"/>
        <v>0</v>
      </c>
      <c r="AV5" s="112">
        <f t="shared" si="14"/>
        <v>0</v>
      </c>
      <c r="AW5" s="112">
        <f t="shared" si="15"/>
        <v>0</v>
      </c>
      <c r="AX5" s="112">
        <f t="shared" si="16"/>
        <v>0</v>
      </c>
      <c r="AY5" s="112">
        <f t="shared" si="17"/>
        <v>0</v>
      </c>
      <c r="AZ5" s="80"/>
      <c r="BA5" s="64">
        <f>IF($A5="N/A"," ",(IF(MONTH(A5)&gt;=4,IF(MONTH(A5)&lt;=10,Inputs!$F$13,Inputs!$F$14),Inputs!$F$14)))</f>
        <v>119</v>
      </c>
      <c r="BB5" s="65">
        <f t="shared" ref="BB5:BB16" si="41">IF($A5="N/A"," ",(IF(AK5&gt;0,($BA5*(8*(VLOOKUP($A5,NumberofDaysTable,2)))*P5),0)+IF(AS5&gt;0,($BA5*((AS5))*P5),0)))</f>
        <v>1952176.304</v>
      </c>
      <c r="BC5" s="65">
        <f t="shared" ref="BC5:BC16" si="42">IF($A5="N/A"," ",(IF(AL5&gt;0,($BA5*(8*(VLOOKUP($A5,NumberofDaysTable,2)))*Q5),0)+IF(AT5&gt;0,($BA5*((AT5))*Q5),0)))</f>
        <v>1952176.304</v>
      </c>
      <c r="BD5" s="65">
        <f t="shared" ref="BD5:BD68" si="43">IF($A5="N/A"," ",(IF(AM5&gt;0,($BA5*(8*(VLOOKUP($A5,NumberofDaysTable,3)))*R5),0)+IF(AU5&gt;0,($BA5*((AU5))*R5),0)))</f>
        <v>0</v>
      </c>
      <c r="BE5" s="65">
        <f t="shared" ref="BE5:BE68" si="44">IF($A5="N/A"," ",(IF(AN5&gt;0,($BA5*(8*(VLOOKUP($A5,NumberofDaysTable,3)))*S5),0)+IF(AV5&gt;0,($BA5*((AV5))*S5),0)))</f>
        <v>0</v>
      </c>
      <c r="BF5" s="65">
        <f t="shared" ref="BF5:BF68" si="45">IF($A5="N/A"," ",(IF(AO5&gt;0,($BA5*(8*(VLOOKUP($A5,NumberofDaysTable,4)+VLOOKUP($A5,NumberofDaysTable,5)))*T5),0)+IF(AW5&gt;0,($BA5*((AW5))*T5),0)))</f>
        <v>0</v>
      </c>
      <c r="BG5" s="65">
        <f t="shared" ref="BG5:BG68" si="46">IF($A5="N/A"," ",(IF(AP5&gt;0,($BA5*(8*(VLOOKUP($A5,NumberofDaysTable,4)+VLOOKUP($A5,NumberofDaysTable,5)))*U5),0)+IF(AX5&gt;0,($BA5*((AX5))*U5),0)))</f>
        <v>0</v>
      </c>
      <c r="BH5" s="65">
        <f t="shared" ref="BH5:BH68" si="47">IF($A5="N/A"," ",($BA5*AQ5*V5)+($BA5*AY5*V5))</f>
        <v>0</v>
      </c>
      <c r="BI5" s="65">
        <f t="shared" ref="BI5:BI68" si="48">IF($A5="N/A"," ",SUM(BB5:BH5))</f>
        <v>3904352.608</v>
      </c>
      <c r="BJ5" s="94">
        <f t="shared" ref="BJ5:BJ68" si="49">IF($A5="N/A"," ",(H5*(SUM(AK5:AQ5)+SUM(AS5:AY5))*BA5))</f>
        <v>1341167.3920000002</v>
      </c>
      <c r="BK5" s="94">
        <f t="shared" ref="BK5:BK68" si="50">IF($A5="N/A"," ",((C5*D5)*(SUM($AK5:$AQ5)+SUM($AS5:$AY5))*$BA5))</f>
        <v>1265013.7920000001</v>
      </c>
      <c r="BL5" s="94">
        <f t="shared" ref="BL5:BL68" si="51">IF($A5="N/A"," ",(F5*(SUM($AK5:$AQ5)+SUM($AS5:$AY5))*$BA5))</f>
        <v>44553.599999999999</v>
      </c>
      <c r="BM5" s="94">
        <f t="shared" ref="BM5:BM68" si="52">IF($A5="N/A"," ",(G5*(SUM($AK5:$AQ5)+SUM($AS5:$AY5))*$BA5))</f>
        <v>31600.000000000004</v>
      </c>
    </row>
    <row r="6" spans="1:65">
      <c r="A6" s="45">
        <f>IF(A5="N/A","N/A",IF(EDATE(A5,1)&gt;Inputs!$K$3,"N/A",EDATE(A5,1)))</f>
        <v>36739</v>
      </c>
      <c r="B6" s="59">
        <f t="shared" si="18"/>
        <v>2000</v>
      </c>
      <c r="C6" s="46">
        <f t="shared" si="19"/>
        <v>2.6549999999999998</v>
      </c>
      <c r="D6" s="47">
        <f>IF(A6="N/A"," ",(VLOOKUP(MONTH($A6),Inputs!$A$14:$B$25,2))/1000)</f>
        <v>12.6</v>
      </c>
      <c r="E6" s="97">
        <f t="shared" si="20"/>
        <v>33.452999999999996</v>
      </c>
      <c r="F6" s="48">
        <f>IF(A6="N/A"," ",Inputs!$F$6)</f>
        <v>1.17</v>
      </c>
      <c r="G6" s="48">
        <f>IF(A6="N/A"," ",Inputs!$F$9/IF(AND('Pricing Inputs'!$AA$3&gt;=4,'Pricing Inputs'!$AA$3&lt;=6),16,IF(AND('Pricing Inputs'!$AA$3&gt;=7,'Pricing Inputs'!$AA$3&lt;=9),8,24))/(BA6))</f>
        <v>0.82983193277310929</v>
      </c>
      <c r="H6" s="49">
        <f t="shared" si="21"/>
        <v>35.452831932773108</v>
      </c>
      <c r="I6" s="52">
        <f>VLOOKUP(A6,ScaledPrice,(IF(AND('Pricing Inputs'!$AA$3&gt;=4,'Pricing Inputs'!$AA$3&lt;=6),2,4)))</f>
        <v>137.75</v>
      </c>
      <c r="J6" s="52">
        <f>IF(A6="N/A"," ",IF(AND('Pricing Inputs'!$AA$3&gt;=4,'Pricing Inputs'!$AA$3&lt;=6),I6,(VLOOKUP(A6,ScaledPrice,2))*(2-(VLOOKUP(A6,ScaledPrice,3)))))</f>
        <v>137.75</v>
      </c>
      <c r="K6" s="52">
        <f>IF(A6="N/A"," ",IF(OR('Pricing Inputs'!$AA$3=5,'Pricing Inputs'!$AA$3=6,'Pricing Inputs'!$AA$3=8,'Pricing Inputs'!$AA$3=9),VLOOKUP(A6,ScaledPrice,IF(AND('Pricing Inputs'!$AA$3&gt;=4,'Pricing Inputs'!$AA$3&lt;=6),5,6)),0))</f>
        <v>35.000003814697266</v>
      </c>
      <c r="L6" s="52">
        <f>IF(A6="N/A"," ",IF(OR('Pricing Inputs'!$AA$3=5,'Pricing Inputs'!$AA$3=6,'Pricing Inputs'!$AA$3=8,'Pricing Inputs'!$AA$3=9),IF(AND('Pricing Inputs'!$AA$3&gt;=4,'Pricing Inputs'!$AA$3&lt;=6),K6,(VLOOKUP(A6,ScaledPrice,5))*(2-(VLOOKUP(A6,ScaledPrice,3)))),0))</f>
        <v>35.000003814697266</v>
      </c>
      <c r="M6" s="52">
        <f>IF(A6="N/A"," ",IF(OR('Pricing Inputs'!$AA$3=6,'Pricing Inputs'!$AA$3=9),(VLOOKUP(A6,ScaledPrice,IF(AND('Pricing Inputs'!$AA$3&gt;=4,'Pricing Inputs'!$AA$3&lt;=6),7,8))),0))</f>
        <v>31</v>
      </c>
      <c r="N6" s="52">
        <f>IF(A6="N/A"," ",IF(OR('Pricing Inputs'!$AA$3=6,'Pricing Inputs'!$AA$3=9),IF(AND('Pricing Inputs'!$AA$3&gt;=4,'Pricing Inputs'!$AA$3&lt;=6),M6,(VLOOKUP(A6,ScaledPrice,7))*(2-(VLOOKUP(A6,ScaledPrice,3)))),0))</f>
        <v>31</v>
      </c>
      <c r="O6" s="52">
        <f t="shared" si="0"/>
        <v>16.350000381469727</v>
      </c>
      <c r="P6" s="108">
        <f t="shared" si="22"/>
        <v>102.29716806722689</v>
      </c>
      <c r="Q6" s="108">
        <f t="shared" si="23"/>
        <v>102.29716806722689</v>
      </c>
      <c r="R6" s="108">
        <f t="shared" si="24"/>
        <v>0</v>
      </c>
      <c r="S6" s="108">
        <f t="shared" si="25"/>
        <v>0</v>
      </c>
      <c r="T6" s="108">
        <f t="shared" si="26"/>
        <v>0</v>
      </c>
      <c r="U6" s="108">
        <f t="shared" si="27"/>
        <v>0</v>
      </c>
      <c r="V6" s="56">
        <f t="shared" si="28"/>
        <v>0</v>
      </c>
      <c r="W6" s="99">
        <f t="shared" si="29"/>
        <v>184</v>
      </c>
      <c r="X6" s="99">
        <f t="shared" si="30"/>
        <v>184</v>
      </c>
      <c r="Y6" s="99">
        <f t="shared" si="31"/>
        <v>0</v>
      </c>
      <c r="Z6" s="99">
        <f t="shared" si="32"/>
        <v>0</v>
      </c>
      <c r="AA6" s="99">
        <f t="shared" ref="AA6:AA69" si="53">IF($A6="N/A"," ",IF(T6&gt;0,8*(VLOOKUP($A6,NumberofDaysTable,4)+VLOOKUP($A6,NumberofDaysTable,5)),0))</f>
        <v>0</v>
      </c>
      <c r="AB6" s="99">
        <f t="shared" si="33"/>
        <v>0</v>
      </c>
      <c r="AC6" s="99">
        <f t="shared" si="2"/>
        <v>0</v>
      </c>
      <c r="AD6" s="71">
        <f t="shared" si="34"/>
        <v>3</v>
      </c>
      <c r="AE6" s="72">
        <f t="shared" si="35"/>
        <v>3</v>
      </c>
      <c r="AF6" s="72">
        <f t="shared" si="36"/>
        <v>7</v>
      </c>
      <c r="AG6" s="72">
        <f t="shared" si="37"/>
        <v>7</v>
      </c>
      <c r="AH6" s="72">
        <f t="shared" si="38"/>
        <v>7</v>
      </c>
      <c r="AI6" s="72">
        <f t="shared" si="39"/>
        <v>7</v>
      </c>
      <c r="AJ6" s="73">
        <f t="shared" si="40"/>
        <v>7</v>
      </c>
      <c r="AK6" s="102">
        <f t="shared" si="4"/>
        <v>184</v>
      </c>
      <c r="AL6" s="103">
        <f t="shared" si="5"/>
        <v>184</v>
      </c>
      <c r="AM6" s="103">
        <f t="shared" si="6"/>
        <v>0</v>
      </c>
      <c r="AN6" s="103">
        <f t="shared" si="7"/>
        <v>0</v>
      </c>
      <c r="AO6" s="103">
        <f t="shared" si="8"/>
        <v>0</v>
      </c>
      <c r="AP6" s="103">
        <f t="shared" si="9"/>
        <v>0</v>
      </c>
      <c r="AQ6" s="103">
        <f t="shared" si="10"/>
        <v>0</v>
      </c>
      <c r="AR6" s="73"/>
      <c r="AS6" s="109">
        <f t="shared" si="11"/>
        <v>0</v>
      </c>
      <c r="AT6" s="112">
        <f t="shared" si="12"/>
        <v>0</v>
      </c>
      <c r="AU6" s="112">
        <f t="shared" si="13"/>
        <v>0</v>
      </c>
      <c r="AV6" s="112">
        <f t="shared" si="14"/>
        <v>0</v>
      </c>
      <c r="AW6" s="112">
        <f t="shared" si="15"/>
        <v>0</v>
      </c>
      <c r="AX6" s="112">
        <f t="shared" si="16"/>
        <v>0</v>
      </c>
      <c r="AY6" s="112">
        <f t="shared" si="17"/>
        <v>0</v>
      </c>
      <c r="AZ6" s="80"/>
      <c r="BA6" s="64">
        <f>IF($A6="N/A"," ",(IF(MONTH(A6)&gt;=4,IF(MONTH(A6)&lt;=10,Inputs!$F$13,Inputs!$F$14),Inputs!$F$14)))</f>
        <v>119</v>
      </c>
      <c r="BB6" s="65">
        <f t="shared" si="41"/>
        <v>2239898.7919999999</v>
      </c>
      <c r="BC6" s="65">
        <f t="shared" si="42"/>
        <v>2239898.7919999999</v>
      </c>
      <c r="BD6" s="65">
        <f t="shared" si="43"/>
        <v>0</v>
      </c>
      <c r="BE6" s="65">
        <f t="shared" si="44"/>
        <v>0</v>
      </c>
      <c r="BF6" s="65">
        <f t="shared" si="45"/>
        <v>0</v>
      </c>
      <c r="BG6" s="65">
        <f t="shared" si="46"/>
        <v>0</v>
      </c>
      <c r="BH6" s="65">
        <f t="shared" si="47"/>
        <v>0</v>
      </c>
      <c r="BI6" s="65">
        <f t="shared" si="48"/>
        <v>4479797.5839999998</v>
      </c>
      <c r="BJ6" s="94">
        <f t="shared" si="49"/>
        <v>1552550.416</v>
      </c>
      <c r="BK6" s="94">
        <f t="shared" si="50"/>
        <v>1464973.7759999998</v>
      </c>
      <c r="BL6" s="94">
        <f t="shared" si="51"/>
        <v>51236.639999999992</v>
      </c>
      <c r="BM6" s="94">
        <f t="shared" si="52"/>
        <v>36340.000000000007</v>
      </c>
    </row>
    <row r="7" spans="1:65">
      <c r="A7" s="45">
        <f>IF(A6="N/A","N/A",IF(EDATE(A6,1)&gt;Inputs!$K$3,"N/A",EDATE(A6,1)))</f>
        <v>36770</v>
      </c>
      <c r="B7" s="59">
        <f t="shared" si="18"/>
        <v>2000</v>
      </c>
      <c r="C7" s="46">
        <f t="shared" si="19"/>
        <v>2.6705000000000005</v>
      </c>
      <c r="D7" s="47">
        <f>IF(A7="N/A"," ",(VLOOKUP(MONTH($A7),Inputs!$A$14:$B$25,2))/1000)</f>
        <v>12.6</v>
      </c>
      <c r="E7" s="97">
        <f t="shared" si="20"/>
        <v>33.648300000000006</v>
      </c>
      <c r="F7" s="48">
        <f>IF(A7="N/A"," ",Inputs!$F$6)</f>
        <v>1.17</v>
      </c>
      <c r="G7" s="48">
        <f>IF(A7="N/A"," ",Inputs!$F$9/IF(AND('Pricing Inputs'!$AA$3&gt;=4,'Pricing Inputs'!$AA$3&lt;=6),16,IF(AND('Pricing Inputs'!$AA$3&gt;=7,'Pricing Inputs'!$AA$3&lt;=9),8,24))/(BA7))</f>
        <v>0.82983193277310929</v>
      </c>
      <c r="H7" s="49">
        <f t="shared" si="21"/>
        <v>35.648131932773119</v>
      </c>
      <c r="I7" s="52">
        <f>VLOOKUP(A7,ScaledPrice,(IF(AND('Pricing Inputs'!$AA$3&gt;=4,'Pricing Inputs'!$AA$3&lt;=6),2,4)))</f>
        <v>30.950000762939453</v>
      </c>
      <c r="J7" s="52">
        <f>IF(A7="N/A"," ",IF(AND('Pricing Inputs'!$AA$3&gt;=4,'Pricing Inputs'!$AA$3&lt;=6),I7,(VLOOKUP(A7,ScaledPrice,2))*(2-(VLOOKUP(A7,ScaledPrice,3)))))</f>
        <v>30.950000762939453</v>
      </c>
      <c r="K7" s="52">
        <f>IF(A7="N/A"," ",IF(OR('Pricing Inputs'!$AA$3=5,'Pricing Inputs'!$AA$3=6,'Pricing Inputs'!$AA$3=8,'Pricing Inputs'!$AA$3=9),VLOOKUP(A7,ScaledPrice,IF(AND('Pricing Inputs'!$AA$3&gt;=4,'Pricing Inputs'!$AA$3&lt;=6),5,6)),0))</f>
        <v>25</v>
      </c>
      <c r="L7" s="52">
        <f>IF(A7="N/A"," ",IF(OR('Pricing Inputs'!$AA$3=5,'Pricing Inputs'!$AA$3=6,'Pricing Inputs'!$AA$3=8,'Pricing Inputs'!$AA$3=9),IF(AND('Pricing Inputs'!$AA$3&gt;=4,'Pricing Inputs'!$AA$3&lt;=6),K7,(VLOOKUP(A7,ScaledPrice,5))*(2-(VLOOKUP(A7,ScaledPrice,3)))),0))</f>
        <v>25</v>
      </c>
      <c r="M7" s="52">
        <f>IF(A7="N/A"," ",IF(OR('Pricing Inputs'!$AA$3=6,'Pricing Inputs'!$AA$3=9),(VLOOKUP(A7,ScaledPrice,IF(AND('Pricing Inputs'!$AA$3&gt;=4,'Pricing Inputs'!$AA$3&lt;=6),7,8))),0))</f>
        <v>24</v>
      </c>
      <c r="N7" s="52">
        <f>IF(A7="N/A"," ",IF(OR('Pricing Inputs'!$AA$3=6,'Pricing Inputs'!$AA$3=9),IF(AND('Pricing Inputs'!$AA$3&gt;=4,'Pricing Inputs'!$AA$3&lt;=6),M7,(VLOOKUP(A7,ScaledPrice,7))*(2-(VLOOKUP(A7,ScaledPrice,3)))),0))</f>
        <v>24</v>
      </c>
      <c r="O7" s="52">
        <f t="shared" si="0"/>
        <v>16.5</v>
      </c>
      <c r="P7" s="108">
        <f t="shared" si="22"/>
        <v>0</v>
      </c>
      <c r="Q7" s="108">
        <f t="shared" si="23"/>
        <v>0</v>
      </c>
      <c r="R7" s="108">
        <f t="shared" si="24"/>
        <v>0</v>
      </c>
      <c r="S7" s="108">
        <f t="shared" si="25"/>
        <v>0</v>
      </c>
      <c r="T7" s="108">
        <f t="shared" si="26"/>
        <v>0</v>
      </c>
      <c r="U7" s="108">
        <f t="shared" si="27"/>
        <v>0</v>
      </c>
      <c r="V7" s="56">
        <f t="shared" si="28"/>
        <v>0</v>
      </c>
      <c r="W7" s="99">
        <f t="shared" si="29"/>
        <v>0</v>
      </c>
      <c r="X7" s="99">
        <f t="shared" si="30"/>
        <v>0</v>
      </c>
      <c r="Y7" s="99">
        <f t="shared" si="31"/>
        <v>0</v>
      </c>
      <c r="Z7" s="99">
        <f t="shared" si="32"/>
        <v>0</v>
      </c>
      <c r="AA7" s="99">
        <f t="shared" si="53"/>
        <v>0</v>
      </c>
      <c r="AB7" s="99">
        <f t="shared" si="33"/>
        <v>0</v>
      </c>
      <c r="AC7" s="99">
        <f t="shared" si="2"/>
        <v>0</v>
      </c>
      <c r="AD7" s="71">
        <f t="shared" si="34"/>
        <v>7</v>
      </c>
      <c r="AE7" s="72">
        <f t="shared" si="35"/>
        <v>7</v>
      </c>
      <c r="AF7" s="72">
        <f t="shared" si="36"/>
        <v>7</v>
      </c>
      <c r="AG7" s="72">
        <f t="shared" si="37"/>
        <v>7</v>
      </c>
      <c r="AH7" s="72">
        <f t="shared" si="38"/>
        <v>7</v>
      </c>
      <c r="AI7" s="72">
        <f t="shared" si="39"/>
        <v>7</v>
      </c>
      <c r="AJ7" s="73">
        <f t="shared" si="40"/>
        <v>7</v>
      </c>
      <c r="AK7" s="102">
        <f t="shared" si="4"/>
        <v>0</v>
      </c>
      <c r="AL7" s="103">
        <f t="shared" si="5"/>
        <v>0</v>
      </c>
      <c r="AM7" s="103">
        <f t="shared" si="6"/>
        <v>0</v>
      </c>
      <c r="AN7" s="103">
        <f t="shared" si="7"/>
        <v>0</v>
      </c>
      <c r="AO7" s="103">
        <f t="shared" si="8"/>
        <v>0</v>
      </c>
      <c r="AP7" s="103">
        <f t="shared" si="9"/>
        <v>0</v>
      </c>
      <c r="AQ7" s="103">
        <f t="shared" si="10"/>
        <v>0</v>
      </c>
      <c r="AR7" s="73"/>
      <c r="AS7" s="109">
        <f t="shared" si="11"/>
        <v>0</v>
      </c>
      <c r="AT7" s="112">
        <f t="shared" si="12"/>
        <v>0</v>
      </c>
      <c r="AU7" s="112">
        <f t="shared" si="13"/>
        <v>0</v>
      </c>
      <c r="AV7" s="112">
        <f t="shared" si="14"/>
        <v>0</v>
      </c>
      <c r="AW7" s="112">
        <f t="shared" si="15"/>
        <v>0</v>
      </c>
      <c r="AX7" s="112">
        <f t="shared" si="16"/>
        <v>0</v>
      </c>
      <c r="AY7" s="112">
        <f t="shared" si="17"/>
        <v>0</v>
      </c>
      <c r="AZ7" s="80"/>
      <c r="BA7" s="64">
        <f>IF($A7="N/A"," ",(IF(MONTH(A7)&gt;=4,IF(MONTH(A7)&lt;=10,Inputs!$F$13,Inputs!$F$14),Inputs!$F$14)))</f>
        <v>119</v>
      </c>
      <c r="BB7" s="65">
        <f t="shared" si="41"/>
        <v>0</v>
      </c>
      <c r="BC7" s="65">
        <f t="shared" si="42"/>
        <v>0</v>
      </c>
      <c r="BD7" s="65">
        <f t="shared" si="43"/>
        <v>0</v>
      </c>
      <c r="BE7" s="65">
        <f t="shared" si="44"/>
        <v>0</v>
      </c>
      <c r="BF7" s="65">
        <f t="shared" si="45"/>
        <v>0</v>
      </c>
      <c r="BG7" s="65">
        <f t="shared" si="46"/>
        <v>0</v>
      </c>
      <c r="BH7" s="65">
        <f t="shared" si="47"/>
        <v>0</v>
      </c>
      <c r="BI7" s="65">
        <f t="shared" si="48"/>
        <v>0</v>
      </c>
      <c r="BJ7" s="94">
        <f t="shared" si="49"/>
        <v>0</v>
      </c>
      <c r="BK7" s="94">
        <f t="shared" si="50"/>
        <v>0</v>
      </c>
      <c r="BL7" s="94">
        <f t="shared" si="51"/>
        <v>0</v>
      </c>
      <c r="BM7" s="94">
        <f t="shared" si="52"/>
        <v>0</v>
      </c>
    </row>
    <row r="8" spans="1:65">
      <c r="A8" s="45">
        <f>IF(A7="N/A","N/A",IF(EDATE(A7,1)&gt;Inputs!$K$3,"N/A",EDATE(A7,1)))</f>
        <v>36800</v>
      </c>
      <c r="B8" s="59">
        <f t="shared" si="18"/>
        <v>2000</v>
      </c>
      <c r="C8" s="46">
        <f t="shared" si="19"/>
        <v>2.7030000000000003</v>
      </c>
      <c r="D8" s="47">
        <f>IF(A8="N/A"," ",(VLOOKUP(MONTH($A8),Inputs!$A$14:$B$25,2))/1000)</f>
        <v>12.6</v>
      </c>
      <c r="E8" s="97">
        <f t="shared" si="20"/>
        <v>34.0578</v>
      </c>
      <c r="F8" s="48">
        <f>IF(A8="N/A"," ",Inputs!$F$6)</f>
        <v>1.17</v>
      </c>
      <c r="G8" s="48">
        <f>IF(A8="N/A"," ",Inputs!$F$9/IF(AND('Pricing Inputs'!$AA$3&gt;=4,'Pricing Inputs'!$AA$3&lt;=6),16,IF(AND('Pricing Inputs'!$AA$3&gt;=7,'Pricing Inputs'!$AA$3&lt;=9),8,24))/(BA8))</f>
        <v>0.82983193277310929</v>
      </c>
      <c r="H8" s="49">
        <f t="shared" si="21"/>
        <v>36.057631932773113</v>
      </c>
      <c r="I8" s="52">
        <f>VLOOKUP(A8,ScaledPrice,(IF(AND('Pricing Inputs'!$AA$3&gt;=4,'Pricing Inputs'!$AA$3&lt;=6),2,4)))</f>
        <v>23.549997329711914</v>
      </c>
      <c r="J8" s="52">
        <f>IF(A8="N/A"," ",IF(AND('Pricing Inputs'!$AA$3&gt;=4,'Pricing Inputs'!$AA$3&lt;=6),I8,(VLOOKUP(A8,ScaledPrice,2))*(2-(VLOOKUP(A8,ScaledPrice,3)))))</f>
        <v>23.549997329711914</v>
      </c>
      <c r="K8" s="52">
        <f>IF(A8="N/A"," ",IF(OR('Pricing Inputs'!$AA$3=5,'Pricing Inputs'!$AA$3=6,'Pricing Inputs'!$AA$3=8,'Pricing Inputs'!$AA$3=9),VLOOKUP(A8,ScaledPrice,IF(AND('Pricing Inputs'!$AA$3&gt;=4,'Pricing Inputs'!$AA$3&lt;=6),5,6)),0))</f>
        <v>19.996000289916992</v>
      </c>
      <c r="L8" s="52">
        <f>IF(A8="N/A"," ",IF(OR('Pricing Inputs'!$AA$3=5,'Pricing Inputs'!$AA$3=6,'Pricing Inputs'!$AA$3=8,'Pricing Inputs'!$AA$3=9),IF(AND('Pricing Inputs'!$AA$3&gt;=4,'Pricing Inputs'!$AA$3&lt;=6),K8,(VLOOKUP(A8,ScaledPrice,5))*(2-(VLOOKUP(A8,ScaledPrice,3)))),0))</f>
        <v>19.996000289916992</v>
      </c>
      <c r="M8" s="52">
        <f>IF(A8="N/A"," ",IF(OR('Pricing Inputs'!$AA$3=6,'Pricing Inputs'!$AA$3=9),(VLOOKUP(A8,ScaledPrice,IF(AND('Pricing Inputs'!$AA$3&gt;=4,'Pricing Inputs'!$AA$3&lt;=6),7,8))),0))</f>
        <v>18.996500015258789</v>
      </c>
      <c r="N8" s="52">
        <f>IF(A8="N/A"," ",IF(OR('Pricing Inputs'!$AA$3=6,'Pricing Inputs'!$AA$3=9),IF(AND('Pricing Inputs'!$AA$3&gt;=4,'Pricing Inputs'!$AA$3&lt;=6),M8,(VLOOKUP(A8,ScaledPrice,7))*(2-(VLOOKUP(A8,ScaledPrice,3)))),0))</f>
        <v>18.996500015258789</v>
      </c>
      <c r="O8" s="52">
        <f t="shared" si="0"/>
        <v>17.900001525878906</v>
      </c>
      <c r="P8" s="108">
        <f t="shared" si="22"/>
        <v>0</v>
      </c>
      <c r="Q8" s="108">
        <f t="shared" si="23"/>
        <v>0</v>
      </c>
      <c r="R8" s="108">
        <f t="shared" si="24"/>
        <v>0</v>
      </c>
      <c r="S8" s="108">
        <f t="shared" si="25"/>
        <v>0</v>
      </c>
      <c r="T8" s="108">
        <f t="shared" si="26"/>
        <v>0</v>
      </c>
      <c r="U8" s="108">
        <f t="shared" si="27"/>
        <v>0</v>
      </c>
      <c r="V8" s="56">
        <f t="shared" si="28"/>
        <v>0</v>
      </c>
      <c r="W8" s="99">
        <f t="shared" si="29"/>
        <v>0</v>
      </c>
      <c r="X8" s="99">
        <f t="shared" si="30"/>
        <v>0</v>
      </c>
      <c r="Y8" s="99">
        <f t="shared" si="31"/>
        <v>0</v>
      </c>
      <c r="Z8" s="99">
        <f t="shared" si="32"/>
        <v>0</v>
      </c>
      <c r="AA8" s="99">
        <f t="shared" si="53"/>
        <v>0</v>
      </c>
      <c r="AB8" s="99">
        <f t="shared" si="33"/>
        <v>0</v>
      </c>
      <c r="AC8" s="99">
        <f t="shared" si="2"/>
        <v>0</v>
      </c>
      <c r="AD8" s="71">
        <f t="shared" si="34"/>
        <v>7</v>
      </c>
      <c r="AE8" s="72">
        <f t="shared" si="35"/>
        <v>7</v>
      </c>
      <c r="AF8" s="72">
        <f t="shared" si="36"/>
        <v>7</v>
      </c>
      <c r="AG8" s="72">
        <f t="shared" si="37"/>
        <v>7</v>
      </c>
      <c r="AH8" s="72">
        <f t="shared" si="38"/>
        <v>7</v>
      </c>
      <c r="AI8" s="72">
        <f t="shared" si="39"/>
        <v>7</v>
      </c>
      <c r="AJ8" s="73">
        <f t="shared" si="40"/>
        <v>7</v>
      </c>
      <c r="AK8" s="102">
        <f t="shared" si="4"/>
        <v>0</v>
      </c>
      <c r="AL8" s="103">
        <f t="shared" si="5"/>
        <v>0</v>
      </c>
      <c r="AM8" s="103">
        <f t="shared" si="6"/>
        <v>0</v>
      </c>
      <c r="AN8" s="103">
        <f t="shared" si="7"/>
        <v>0</v>
      </c>
      <c r="AO8" s="103">
        <f t="shared" si="8"/>
        <v>0</v>
      </c>
      <c r="AP8" s="103">
        <f t="shared" si="9"/>
        <v>0</v>
      </c>
      <c r="AQ8" s="103">
        <f t="shared" si="10"/>
        <v>0</v>
      </c>
      <c r="AR8" s="73"/>
      <c r="AS8" s="109">
        <f t="shared" si="11"/>
        <v>0</v>
      </c>
      <c r="AT8" s="112">
        <f t="shared" si="12"/>
        <v>0</v>
      </c>
      <c r="AU8" s="112">
        <f t="shared" si="13"/>
        <v>0</v>
      </c>
      <c r="AV8" s="112">
        <f t="shared" si="14"/>
        <v>0</v>
      </c>
      <c r="AW8" s="112">
        <f t="shared" si="15"/>
        <v>0</v>
      </c>
      <c r="AX8" s="112">
        <f t="shared" si="16"/>
        <v>0</v>
      </c>
      <c r="AY8" s="112">
        <f t="shared" si="17"/>
        <v>0</v>
      </c>
      <c r="AZ8" s="80"/>
      <c r="BA8" s="64">
        <f>IF($A8="N/A"," ",(IF(MONTH(A8)&gt;=4,IF(MONTH(A8)&lt;=10,Inputs!$F$13,Inputs!$F$14),Inputs!$F$14)))</f>
        <v>119</v>
      </c>
      <c r="BB8" s="65">
        <f t="shared" si="41"/>
        <v>0</v>
      </c>
      <c r="BC8" s="65">
        <f t="shared" si="42"/>
        <v>0</v>
      </c>
      <c r="BD8" s="65">
        <f t="shared" si="43"/>
        <v>0</v>
      </c>
      <c r="BE8" s="65">
        <f t="shared" si="44"/>
        <v>0</v>
      </c>
      <c r="BF8" s="65">
        <f t="shared" si="45"/>
        <v>0</v>
      </c>
      <c r="BG8" s="65">
        <f t="shared" si="46"/>
        <v>0</v>
      </c>
      <c r="BH8" s="65">
        <f t="shared" si="47"/>
        <v>0</v>
      </c>
      <c r="BI8" s="65">
        <f t="shared" si="48"/>
        <v>0</v>
      </c>
      <c r="BJ8" s="94">
        <f t="shared" si="49"/>
        <v>0</v>
      </c>
      <c r="BK8" s="94">
        <f t="shared" si="50"/>
        <v>0</v>
      </c>
      <c r="BL8" s="94">
        <f t="shared" si="51"/>
        <v>0</v>
      </c>
      <c r="BM8" s="94">
        <f t="shared" si="52"/>
        <v>0</v>
      </c>
    </row>
    <row r="9" spans="1:65">
      <c r="A9" s="45">
        <f>IF(A8="N/A","N/A",IF(EDATE(A8,1)&gt;Inputs!$K$3,"N/A",EDATE(A8,1)))</f>
        <v>36831</v>
      </c>
      <c r="B9" s="59">
        <f t="shared" si="18"/>
        <v>2000</v>
      </c>
      <c r="C9" s="46">
        <f t="shared" si="19"/>
        <v>2.8760000000000008</v>
      </c>
      <c r="D9" s="47">
        <f>IF(A9="N/A"," ",(VLOOKUP(MONTH($A9),Inputs!$A$14:$B$25,2))/1000)</f>
        <v>12.6</v>
      </c>
      <c r="E9" s="97">
        <f t="shared" si="20"/>
        <v>36.237600000000008</v>
      </c>
      <c r="F9" s="48">
        <f>IF(A9="N/A"," ",Inputs!$F$6)</f>
        <v>1.17</v>
      </c>
      <c r="G9" s="48">
        <f>IF(A9="N/A"," ",Inputs!$F$9/IF(AND('Pricing Inputs'!$AA$3&gt;=4,'Pricing Inputs'!$AA$3&lt;=6),16,IF(AND('Pricing Inputs'!$AA$3&gt;=7,'Pricing Inputs'!$AA$3&lt;=9),8,24))/(BA9))</f>
        <v>0.82983193277310929</v>
      </c>
      <c r="H9" s="49">
        <f t="shared" si="21"/>
        <v>38.23743193277312</v>
      </c>
      <c r="I9" s="52">
        <f>VLOOKUP(A9,ScaledPrice,(IF(AND('Pricing Inputs'!$AA$3&gt;=4,'Pricing Inputs'!$AA$3&lt;=6),2,4)))</f>
        <v>23.849998474121094</v>
      </c>
      <c r="J9" s="52">
        <f>IF(A9="N/A"," ",IF(AND('Pricing Inputs'!$AA$3&gt;=4,'Pricing Inputs'!$AA$3&lt;=6),I9,(VLOOKUP(A9,ScaledPrice,2))*(2-(VLOOKUP(A9,ScaledPrice,3)))))</f>
        <v>23.849998474121094</v>
      </c>
      <c r="K9" s="52">
        <f>IF(A9="N/A"," ",IF(OR('Pricing Inputs'!$AA$3=5,'Pricing Inputs'!$AA$3=6,'Pricing Inputs'!$AA$3=8,'Pricing Inputs'!$AA$3=9),VLOOKUP(A9,ScaledPrice,IF(AND('Pricing Inputs'!$AA$3&gt;=4,'Pricing Inputs'!$AA$3&lt;=6),5,6)),0))</f>
        <v>20</v>
      </c>
      <c r="L9" s="52">
        <f>IF(A9="N/A"," ",IF(OR('Pricing Inputs'!$AA$3=5,'Pricing Inputs'!$AA$3=6,'Pricing Inputs'!$AA$3=8,'Pricing Inputs'!$AA$3=9),IF(AND('Pricing Inputs'!$AA$3&gt;=4,'Pricing Inputs'!$AA$3&lt;=6),K9,(VLOOKUP(A9,ScaledPrice,5))*(2-(VLOOKUP(A9,ScaledPrice,3)))),0))</f>
        <v>20</v>
      </c>
      <c r="M9" s="52">
        <f>IF(A9="N/A"," ",IF(OR('Pricing Inputs'!$AA$3=6,'Pricing Inputs'!$AA$3=9),(VLOOKUP(A9,ScaledPrice,IF(AND('Pricing Inputs'!$AA$3&gt;=4,'Pricing Inputs'!$AA$3&lt;=6),7,8))),0))</f>
        <v>19</v>
      </c>
      <c r="N9" s="52">
        <f>IF(A9="N/A"," ",IF(OR('Pricing Inputs'!$AA$3=6,'Pricing Inputs'!$AA$3=9),IF(AND('Pricing Inputs'!$AA$3&gt;=4,'Pricing Inputs'!$AA$3&lt;=6),M9,(VLOOKUP(A9,ScaledPrice,7))*(2-(VLOOKUP(A9,ScaledPrice,3)))),0))</f>
        <v>19</v>
      </c>
      <c r="O9" s="52">
        <f t="shared" si="0"/>
        <v>18.299999237060547</v>
      </c>
      <c r="P9" s="108">
        <f t="shared" si="22"/>
        <v>0</v>
      </c>
      <c r="Q9" s="108">
        <f t="shared" si="23"/>
        <v>0</v>
      </c>
      <c r="R9" s="108">
        <f t="shared" si="24"/>
        <v>0</v>
      </c>
      <c r="S9" s="108">
        <f t="shared" si="25"/>
        <v>0</v>
      </c>
      <c r="T9" s="108">
        <f t="shared" si="26"/>
        <v>0</v>
      </c>
      <c r="U9" s="108">
        <f t="shared" si="27"/>
        <v>0</v>
      </c>
      <c r="V9" s="56">
        <f t="shared" si="28"/>
        <v>0</v>
      </c>
      <c r="W9" s="99">
        <f t="shared" si="29"/>
        <v>0</v>
      </c>
      <c r="X9" s="99">
        <f t="shared" si="30"/>
        <v>0</v>
      </c>
      <c r="Y9" s="99">
        <f t="shared" si="31"/>
        <v>0</v>
      </c>
      <c r="Z9" s="99">
        <f t="shared" si="32"/>
        <v>0</v>
      </c>
      <c r="AA9" s="99">
        <f t="shared" si="53"/>
        <v>0</v>
      </c>
      <c r="AB9" s="99">
        <f t="shared" si="33"/>
        <v>0</v>
      </c>
      <c r="AC9" s="99">
        <f t="shared" si="2"/>
        <v>0</v>
      </c>
      <c r="AD9" s="71">
        <f t="shared" si="34"/>
        <v>7</v>
      </c>
      <c r="AE9" s="72">
        <f t="shared" si="35"/>
        <v>7</v>
      </c>
      <c r="AF9" s="72">
        <f t="shared" si="36"/>
        <v>7</v>
      </c>
      <c r="AG9" s="72">
        <f t="shared" si="37"/>
        <v>7</v>
      </c>
      <c r="AH9" s="72">
        <f t="shared" si="38"/>
        <v>7</v>
      </c>
      <c r="AI9" s="72">
        <f t="shared" si="39"/>
        <v>7</v>
      </c>
      <c r="AJ9" s="73">
        <f t="shared" si="40"/>
        <v>7</v>
      </c>
      <c r="AK9" s="102">
        <f t="shared" si="4"/>
        <v>0</v>
      </c>
      <c r="AL9" s="103">
        <f t="shared" si="5"/>
        <v>0</v>
      </c>
      <c r="AM9" s="103">
        <f t="shared" si="6"/>
        <v>0</v>
      </c>
      <c r="AN9" s="103">
        <f t="shared" si="7"/>
        <v>0</v>
      </c>
      <c r="AO9" s="103">
        <f t="shared" si="8"/>
        <v>0</v>
      </c>
      <c r="AP9" s="103">
        <f t="shared" si="9"/>
        <v>0</v>
      </c>
      <c r="AQ9" s="103">
        <f t="shared" si="10"/>
        <v>0</v>
      </c>
      <c r="AR9" s="73"/>
      <c r="AS9" s="109">
        <f t="shared" si="11"/>
        <v>0</v>
      </c>
      <c r="AT9" s="112">
        <f t="shared" si="12"/>
        <v>0</v>
      </c>
      <c r="AU9" s="112">
        <f t="shared" si="13"/>
        <v>0</v>
      </c>
      <c r="AV9" s="112">
        <f t="shared" si="14"/>
        <v>0</v>
      </c>
      <c r="AW9" s="112">
        <f t="shared" si="15"/>
        <v>0</v>
      </c>
      <c r="AX9" s="112">
        <f t="shared" si="16"/>
        <v>0</v>
      </c>
      <c r="AY9" s="112">
        <f t="shared" si="17"/>
        <v>0</v>
      </c>
      <c r="AZ9" s="80"/>
      <c r="BA9" s="64">
        <f>IF($A9="N/A"," ",(IF(MONTH(A9)&gt;=4,IF(MONTH(A9)&lt;=10,Inputs!$F$13,Inputs!$F$14),Inputs!$F$14)))</f>
        <v>119</v>
      </c>
      <c r="BB9" s="65">
        <f t="shared" si="41"/>
        <v>0</v>
      </c>
      <c r="BC9" s="65">
        <f t="shared" si="42"/>
        <v>0</v>
      </c>
      <c r="BD9" s="65">
        <f t="shared" si="43"/>
        <v>0</v>
      </c>
      <c r="BE9" s="65">
        <f t="shared" si="44"/>
        <v>0</v>
      </c>
      <c r="BF9" s="65">
        <f t="shared" si="45"/>
        <v>0</v>
      </c>
      <c r="BG9" s="65">
        <f t="shared" si="46"/>
        <v>0</v>
      </c>
      <c r="BH9" s="65">
        <f t="shared" si="47"/>
        <v>0</v>
      </c>
      <c r="BI9" s="65">
        <f t="shared" si="48"/>
        <v>0</v>
      </c>
      <c r="BJ9" s="94">
        <f t="shared" si="49"/>
        <v>0</v>
      </c>
      <c r="BK9" s="94">
        <f t="shared" si="50"/>
        <v>0</v>
      </c>
      <c r="BL9" s="94">
        <f t="shared" si="51"/>
        <v>0</v>
      </c>
      <c r="BM9" s="94">
        <f t="shared" si="52"/>
        <v>0</v>
      </c>
    </row>
    <row r="10" spans="1:65">
      <c r="A10" s="45">
        <f>IF(A9="N/A","N/A",IF(EDATE(A9,1)&gt;Inputs!$K$3,"N/A",EDATE(A9,1)))</f>
        <v>36861</v>
      </c>
      <c r="B10" s="59">
        <f t="shared" si="18"/>
        <v>2000</v>
      </c>
      <c r="C10" s="46">
        <f t="shared" si="19"/>
        <v>3.0150000000000001</v>
      </c>
      <c r="D10" s="47">
        <f>IF(A10="N/A"," ",(VLOOKUP(MONTH($A10),Inputs!$A$14:$B$25,2))/1000)</f>
        <v>12.6</v>
      </c>
      <c r="E10" s="97">
        <f t="shared" si="20"/>
        <v>37.988999999999997</v>
      </c>
      <c r="F10" s="48">
        <f>IF(A10="N/A"," ",Inputs!$F$6)</f>
        <v>1.17</v>
      </c>
      <c r="G10" s="48">
        <f>IF(A10="N/A"," ",Inputs!$F$9/IF(AND('Pricing Inputs'!$AA$3&gt;=4,'Pricing Inputs'!$AA$3&lt;=6),16,IF(AND('Pricing Inputs'!$AA$3&gt;=7,'Pricing Inputs'!$AA$3&lt;=9),8,24))/(BA10))</f>
        <v>0.82983193277310929</v>
      </c>
      <c r="H10" s="49">
        <f t="shared" si="21"/>
        <v>39.98883193277311</v>
      </c>
      <c r="I10" s="52">
        <f>VLOOKUP(A10,ScaledPrice,(IF(AND('Pricing Inputs'!$AA$3&gt;=4,'Pricing Inputs'!$AA$3&lt;=6),2,4)))</f>
        <v>24.399997711181641</v>
      </c>
      <c r="J10" s="52">
        <f>IF(A10="N/A"," ",IF(AND('Pricing Inputs'!$AA$3&gt;=4,'Pricing Inputs'!$AA$3&lt;=6),I10,(VLOOKUP(A10,ScaledPrice,2))*(2-(VLOOKUP(A10,ScaledPrice,3)))))</f>
        <v>24.399997711181641</v>
      </c>
      <c r="K10" s="52">
        <f>IF(A10="N/A"," ",IF(OR('Pricing Inputs'!$AA$3=5,'Pricing Inputs'!$AA$3=6,'Pricing Inputs'!$AA$3=8,'Pricing Inputs'!$AA$3=9),VLOOKUP(A10,ScaledPrice,IF(AND('Pricing Inputs'!$AA$3&gt;=4,'Pricing Inputs'!$AA$3&lt;=6),5,6)),0))</f>
        <v>20</v>
      </c>
      <c r="L10" s="52">
        <f>IF(A10="N/A"," ",IF(OR('Pricing Inputs'!$AA$3=5,'Pricing Inputs'!$AA$3=6,'Pricing Inputs'!$AA$3=8,'Pricing Inputs'!$AA$3=9),IF(AND('Pricing Inputs'!$AA$3&gt;=4,'Pricing Inputs'!$AA$3&lt;=6),K10,(VLOOKUP(A10,ScaledPrice,5))*(2-(VLOOKUP(A10,ScaledPrice,3)))),0))</f>
        <v>20</v>
      </c>
      <c r="M10" s="52">
        <f>IF(A10="N/A"," ",IF(OR('Pricing Inputs'!$AA$3=6,'Pricing Inputs'!$AA$3=9),(VLOOKUP(A10,ScaledPrice,IF(AND('Pricing Inputs'!$AA$3&gt;=4,'Pricing Inputs'!$AA$3&lt;=6),7,8))),0))</f>
        <v>19</v>
      </c>
      <c r="N10" s="52">
        <f>IF(A10="N/A"," ",IF(OR('Pricing Inputs'!$AA$3=6,'Pricing Inputs'!$AA$3=9),IF(AND('Pricing Inputs'!$AA$3&gt;=4,'Pricing Inputs'!$AA$3&lt;=6),M10,(VLOOKUP(A10,ScaledPrice,7))*(2-(VLOOKUP(A10,ScaledPrice,3)))),0))</f>
        <v>19</v>
      </c>
      <c r="O10" s="52">
        <f t="shared" si="0"/>
        <v>18.450000762939453</v>
      </c>
      <c r="P10" s="108">
        <f t="shared" si="22"/>
        <v>0</v>
      </c>
      <c r="Q10" s="108">
        <f t="shared" si="23"/>
        <v>0</v>
      </c>
      <c r="R10" s="108">
        <f t="shared" si="24"/>
        <v>0</v>
      </c>
      <c r="S10" s="108">
        <f t="shared" si="25"/>
        <v>0</v>
      </c>
      <c r="T10" s="108">
        <f t="shared" si="26"/>
        <v>0</v>
      </c>
      <c r="U10" s="108">
        <f t="shared" si="27"/>
        <v>0</v>
      </c>
      <c r="V10" s="56">
        <f t="shared" si="28"/>
        <v>0</v>
      </c>
      <c r="W10" s="99">
        <f t="shared" si="29"/>
        <v>0</v>
      </c>
      <c r="X10" s="99">
        <f t="shared" si="30"/>
        <v>0</v>
      </c>
      <c r="Y10" s="99">
        <f t="shared" si="31"/>
        <v>0</v>
      </c>
      <c r="Z10" s="99">
        <f t="shared" si="32"/>
        <v>0</v>
      </c>
      <c r="AA10" s="99">
        <f t="shared" si="53"/>
        <v>0</v>
      </c>
      <c r="AB10" s="99">
        <f t="shared" si="33"/>
        <v>0</v>
      </c>
      <c r="AC10" s="99">
        <f t="shared" si="2"/>
        <v>0</v>
      </c>
      <c r="AD10" s="71">
        <f t="shared" si="34"/>
        <v>7</v>
      </c>
      <c r="AE10" s="72">
        <f t="shared" si="35"/>
        <v>7</v>
      </c>
      <c r="AF10" s="72">
        <f t="shared" si="36"/>
        <v>7</v>
      </c>
      <c r="AG10" s="72">
        <f t="shared" si="37"/>
        <v>7</v>
      </c>
      <c r="AH10" s="72">
        <f t="shared" si="38"/>
        <v>7</v>
      </c>
      <c r="AI10" s="72">
        <f t="shared" si="39"/>
        <v>7</v>
      </c>
      <c r="AJ10" s="73">
        <f t="shared" si="40"/>
        <v>7</v>
      </c>
      <c r="AK10" s="102">
        <f t="shared" si="4"/>
        <v>0</v>
      </c>
      <c r="AL10" s="103">
        <f t="shared" si="5"/>
        <v>0</v>
      </c>
      <c r="AM10" s="103">
        <f t="shared" si="6"/>
        <v>0</v>
      </c>
      <c r="AN10" s="103">
        <f t="shared" si="7"/>
        <v>0</v>
      </c>
      <c r="AO10" s="103">
        <f t="shared" si="8"/>
        <v>0</v>
      </c>
      <c r="AP10" s="103">
        <f t="shared" si="9"/>
        <v>0</v>
      </c>
      <c r="AQ10" s="103">
        <f t="shared" si="10"/>
        <v>0</v>
      </c>
      <c r="AR10" s="73"/>
      <c r="AS10" s="109">
        <f t="shared" si="11"/>
        <v>0</v>
      </c>
      <c r="AT10" s="112">
        <f t="shared" si="12"/>
        <v>0</v>
      </c>
      <c r="AU10" s="112">
        <f t="shared" si="13"/>
        <v>0</v>
      </c>
      <c r="AV10" s="112">
        <f t="shared" si="14"/>
        <v>0</v>
      </c>
      <c r="AW10" s="112">
        <f t="shared" si="15"/>
        <v>0</v>
      </c>
      <c r="AX10" s="112">
        <f t="shared" si="16"/>
        <v>0</v>
      </c>
      <c r="AY10" s="112">
        <f t="shared" si="17"/>
        <v>0</v>
      </c>
      <c r="AZ10" s="80"/>
      <c r="BA10" s="64">
        <f>IF($A10="N/A"," ",(IF(MONTH(A10)&gt;=4,IF(MONTH(A10)&lt;=10,Inputs!$F$13,Inputs!$F$14),Inputs!$F$14)))</f>
        <v>119</v>
      </c>
      <c r="BB10" s="65">
        <f t="shared" si="41"/>
        <v>0</v>
      </c>
      <c r="BC10" s="65">
        <f t="shared" si="42"/>
        <v>0</v>
      </c>
      <c r="BD10" s="65">
        <f t="shared" si="43"/>
        <v>0</v>
      </c>
      <c r="BE10" s="65">
        <f t="shared" si="44"/>
        <v>0</v>
      </c>
      <c r="BF10" s="65">
        <f t="shared" si="45"/>
        <v>0</v>
      </c>
      <c r="BG10" s="65">
        <f t="shared" si="46"/>
        <v>0</v>
      </c>
      <c r="BH10" s="65">
        <f t="shared" si="47"/>
        <v>0</v>
      </c>
      <c r="BI10" s="65">
        <f t="shared" si="48"/>
        <v>0</v>
      </c>
      <c r="BJ10" s="94">
        <f t="shared" si="49"/>
        <v>0</v>
      </c>
      <c r="BK10" s="94">
        <f t="shared" si="50"/>
        <v>0</v>
      </c>
      <c r="BL10" s="94">
        <f t="shared" si="51"/>
        <v>0</v>
      </c>
      <c r="BM10" s="94">
        <f t="shared" si="52"/>
        <v>0</v>
      </c>
    </row>
    <row r="11" spans="1:65">
      <c r="A11" s="45">
        <f>IF(A10="N/A","N/A",IF(EDATE(A10,1)&gt;Inputs!$K$3,"N/A",EDATE(A10,1)))</f>
        <v>36892</v>
      </c>
      <c r="B11" s="59">
        <f t="shared" si="18"/>
        <v>2001</v>
      </c>
      <c r="C11" s="46">
        <f t="shared" si="19"/>
        <v>3.0625</v>
      </c>
      <c r="D11" s="47">
        <f>IF(A11="N/A"," ",(VLOOKUP(MONTH($A11),Inputs!$A$14:$B$25,2))/1000)</f>
        <v>12.6</v>
      </c>
      <c r="E11" s="97">
        <f t="shared" si="20"/>
        <v>38.587499999999999</v>
      </c>
      <c r="F11" s="48">
        <f>IF(A11="N/A"," ",Inputs!$F$6)</f>
        <v>1.17</v>
      </c>
      <c r="G11" s="48">
        <f>IF(A11="N/A"," ",Inputs!$F$9/IF(AND('Pricing Inputs'!$AA$3&gt;=4,'Pricing Inputs'!$AA$3&lt;=6),16,IF(AND('Pricing Inputs'!$AA$3&gt;=7,'Pricing Inputs'!$AA$3&lt;=9),8,24))/(BA11))</f>
        <v>0.82983193277310929</v>
      </c>
      <c r="H11" s="49">
        <f t="shared" si="21"/>
        <v>40.587331932773111</v>
      </c>
      <c r="I11" s="52">
        <f>VLOOKUP(A11,ScaledPrice,(IF(AND('Pricing Inputs'!$AA$3&gt;=4,'Pricing Inputs'!$AA$3&lt;=6),2,4)))</f>
        <v>28.149999618530273</v>
      </c>
      <c r="J11" s="52">
        <f>IF(A11="N/A"," ",IF(AND('Pricing Inputs'!$AA$3&gt;=4,'Pricing Inputs'!$AA$3&lt;=6),I11,(VLOOKUP(A11,ScaledPrice,2))*(2-(VLOOKUP(A11,ScaledPrice,3)))))</f>
        <v>28.149999618530273</v>
      </c>
      <c r="K11" s="52">
        <f>IF(A11="N/A"," ",IF(OR('Pricing Inputs'!$AA$3=5,'Pricing Inputs'!$AA$3=6,'Pricing Inputs'!$AA$3=8,'Pricing Inputs'!$AA$3=9),VLOOKUP(A11,ScaledPrice,IF(AND('Pricing Inputs'!$AA$3&gt;=4,'Pricing Inputs'!$AA$3&lt;=6),5,6)),0))</f>
        <v>22</v>
      </c>
      <c r="L11" s="52">
        <f>IF(A11="N/A"," ",IF(OR('Pricing Inputs'!$AA$3=5,'Pricing Inputs'!$AA$3=6,'Pricing Inputs'!$AA$3=8,'Pricing Inputs'!$AA$3=9),IF(AND('Pricing Inputs'!$AA$3&gt;=4,'Pricing Inputs'!$AA$3&lt;=6),K11,(VLOOKUP(A11,ScaledPrice,5))*(2-(VLOOKUP(A11,ScaledPrice,3)))),0))</f>
        <v>22</v>
      </c>
      <c r="M11" s="52">
        <f>IF(A11="N/A"," ",IF(OR('Pricing Inputs'!$AA$3=6,'Pricing Inputs'!$AA$3=9),(VLOOKUP(A11,ScaledPrice,IF(AND('Pricing Inputs'!$AA$3&gt;=4,'Pricing Inputs'!$AA$3&lt;=6),7,8))),0))</f>
        <v>21</v>
      </c>
      <c r="N11" s="52">
        <f>IF(A11="N/A"," ",IF(OR('Pricing Inputs'!$AA$3=6,'Pricing Inputs'!$AA$3=9),IF(AND('Pricing Inputs'!$AA$3&gt;=4,'Pricing Inputs'!$AA$3&lt;=6),M11,(VLOOKUP(A11,ScaledPrice,7))*(2-(VLOOKUP(A11,ScaledPrice,3)))),0))</f>
        <v>21</v>
      </c>
      <c r="O11" s="52">
        <f t="shared" si="0"/>
        <v>18.450000762939453</v>
      </c>
      <c r="P11" s="108">
        <f t="shared" si="22"/>
        <v>0</v>
      </c>
      <c r="Q11" s="108">
        <f t="shared" si="23"/>
        <v>0</v>
      </c>
      <c r="R11" s="108">
        <f t="shared" si="24"/>
        <v>0</v>
      </c>
      <c r="S11" s="108">
        <f t="shared" si="25"/>
        <v>0</v>
      </c>
      <c r="T11" s="108">
        <f t="shared" si="26"/>
        <v>0</v>
      </c>
      <c r="U11" s="108">
        <f t="shared" si="27"/>
        <v>0</v>
      </c>
      <c r="V11" s="56">
        <f t="shared" si="28"/>
        <v>0</v>
      </c>
      <c r="W11" s="99">
        <f t="shared" si="29"/>
        <v>0</v>
      </c>
      <c r="X11" s="99">
        <f t="shared" si="30"/>
        <v>0</v>
      </c>
      <c r="Y11" s="99">
        <f t="shared" si="31"/>
        <v>0</v>
      </c>
      <c r="Z11" s="99">
        <f t="shared" si="32"/>
        <v>0</v>
      </c>
      <c r="AA11" s="99">
        <f t="shared" si="53"/>
        <v>0</v>
      </c>
      <c r="AB11" s="99">
        <f t="shared" si="33"/>
        <v>0</v>
      </c>
      <c r="AC11" s="99">
        <f t="shared" si="2"/>
        <v>0</v>
      </c>
      <c r="AD11" s="71">
        <f t="shared" si="34"/>
        <v>7</v>
      </c>
      <c r="AE11" s="72">
        <f t="shared" si="35"/>
        <v>7</v>
      </c>
      <c r="AF11" s="72">
        <f t="shared" si="36"/>
        <v>7</v>
      </c>
      <c r="AG11" s="72">
        <f t="shared" si="37"/>
        <v>7</v>
      </c>
      <c r="AH11" s="72">
        <f t="shared" si="38"/>
        <v>7</v>
      </c>
      <c r="AI11" s="72">
        <f t="shared" si="39"/>
        <v>7</v>
      </c>
      <c r="AJ11" s="73">
        <f t="shared" si="40"/>
        <v>7</v>
      </c>
      <c r="AK11" s="102">
        <f t="shared" si="4"/>
        <v>0</v>
      </c>
      <c r="AL11" s="103">
        <f t="shared" si="5"/>
        <v>0</v>
      </c>
      <c r="AM11" s="103">
        <f t="shared" si="6"/>
        <v>0</v>
      </c>
      <c r="AN11" s="103">
        <f t="shared" si="7"/>
        <v>0</v>
      </c>
      <c r="AO11" s="103">
        <f t="shared" si="8"/>
        <v>0</v>
      </c>
      <c r="AP11" s="103">
        <f t="shared" si="9"/>
        <v>0</v>
      </c>
      <c r="AQ11" s="103">
        <f t="shared" si="10"/>
        <v>0</v>
      </c>
      <c r="AR11" s="73"/>
      <c r="AS11" s="109">
        <f t="shared" si="11"/>
        <v>0</v>
      </c>
      <c r="AT11" s="112">
        <f t="shared" si="12"/>
        <v>0</v>
      </c>
      <c r="AU11" s="112">
        <f t="shared" si="13"/>
        <v>0</v>
      </c>
      <c r="AV11" s="112">
        <f t="shared" si="14"/>
        <v>0</v>
      </c>
      <c r="AW11" s="112">
        <f t="shared" si="15"/>
        <v>0</v>
      </c>
      <c r="AX11" s="112">
        <f t="shared" si="16"/>
        <v>0</v>
      </c>
      <c r="AY11" s="112">
        <f t="shared" si="17"/>
        <v>0</v>
      </c>
      <c r="AZ11" s="80"/>
      <c r="BA11" s="64">
        <f>IF($A11="N/A"," ",(IF(MONTH(A11)&gt;=4,IF(MONTH(A11)&lt;=10,Inputs!$F$13,Inputs!$F$14),Inputs!$F$14)))</f>
        <v>119</v>
      </c>
      <c r="BB11" s="65">
        <f t="shared" si="41"/>
        <v>0</v>
      </c>
      <c r="BC11" s="65">
        <f t="shared" si="42"/>
        <v>0</v>
      </c>
      <c r="BD11" s="65">
        <f t="shared" si="43"/>
        <v>0</v>
      </c>
      <c r="BE11" s="65">
        <f t="shared" si="44"/>
        <v>0</v>
      </c>
      <c r="BF11" s="65">
        <f t="shared" si="45"/>
        <v>0</v>
      </c>
      <c r="BG11" s="65">
        <f t="shared" si="46"/>
        <v>0</v>
      </c>
      <c r="BH11" s="65">
        <f t="shared" si="47"/>
        <v>0</v>
      </c>
      <c r="BI11" s="65">
        <f t="shared" si="48"/>
        <v>0</v>
      </c>
      <c r="BJ11" s="94">
        <f t="shared" si="49"/>
        <v>0</v>
      </c>
      <c r="BK11" s="94">
        <f t="shared" si="50"/>
        <v>0</v>
      </c>
      <c r="BL11" s="94">
        <f t="shared" si="51"/>
        <v>0</v>
      </c>
      <c r="BM11" s="94">
        <f t="shared" si="52"/>
        <v>0</v>
      </c>
    </row>
    <row r="12" spans="1:65">
      <c r="A12" s="45">
        <f>IF(A11="N/A","N/A",IF(EDATE(A11,1)&gt;Inputs!$K$3,"N/A",EDATE(A11,1)))</f>
        <v>36923</v>
      </c>
      <c r="B12" s="59">
        <f t="shared" si="18"/>
        <v>2001</v>
      </c>
      <c r="C12" s="46">
        <f t="shared" si="19"/>
        <v>2.9219999999999997</v>
      </c>
      <c r="D12" s="47">
        <f>IF(A12="N/A"," ",(VLOOKUP(MONTH($A12),Inputs!$A$14:$B$25,2))/1000)</f>
        <v>12.6</v>
      </c>
      <c r="E12" s="97">
        <f t="shared" si="20"/>
        <v>36.817199999999993</v>
      </c>
      <c r="F12" s="48">
        <f>IF(A12="N/A"," ",Inputs!$F$6)</f>
        <v>1.17</v>
      </c>
      <c r="G12" s="48">
        <f>IF(A12="N/A"," ",Inputs!$F$9/IF(AND('Pricing Inputs'!$AA$3&gt;=4,'Pricing Inputs'!$AA$3&lt;=6),16,IF(AND('Pricing Inputs'!$AA$3&gt;=7,'Pricing Inputs'!$AA$3&lt;=9),8,24))/(BA12))</f>
        <v>0.82983193277310929</v>
      </c>
      <c r="H12" s="49">
        <f t="shared" si="21"/>
        <v>38.817031932773105</v>
      </c>
      <c r="I12" s="52">
        <f>VLOOKUP(A12,ScaledPrice,(IF(AND('Pricing Inputs'!$AA$3&gt;=4,'Pricing Inputs'!$AA$3&lt;=6),2,4)))</f>
        <v>28.25</v>
      </c>
      <c r="J12" s="52">
        <f>IF(A12="N/A"," ",IF(AND('Pricing Inputs'!$AA$3&gt;=4,'Pricing Inputs'!$AA$3&lt;=6),I12,(VLOOKUP(A12,ScaledPrice,2))*(2-(VLOOKUP(A12,ScaledPrice,3)))))</f>
        <v>28.25</v>
      </c>
      <c r="K12" s="52">
        <f>IF(A12="N/A"," ",IF(OR('Pricing Inputs'!$AA$3=5,'Pricing Inputs'!$AA$3=6,'Pricing Inputs'!$AA$3=8,'Pricing Inputs'!$AA$3=9),VLOOKUP(A12,ScaledPrice,IF(AND('Pricing Inputs'!$AA$3&gt;=4,'Pricing Inputs'!$AA$3&lt;=6),5,6)),0))</f>
        <v>21.996000289916992</v>
      </c>
      <c r="L12" s="52">
        <f>IF(A12="N/A"," ",IF(OR('Pricing Inputs'!$AA$3=5,'Pricing Inputs'!$AA$3=6,'Pricing Inputs'!$AA$3=8,'Pricing Inputs'!$AA$3=9),IF(AND('Pricing Inputs'!$AA$3&gt;=4,'Pricing Inputs'!$AA$3&lt;=6),K12,(VLOOKUP(A12,ScaledPrice,5))*(2-(VLOOKUP(A12,ScaledPrice,3)))),0))</f>
        <v>21.996000289916992</v>
      </c>
      <c r="M12" s="52">
        <f>IF(A12="N/A"," ",IF(OR('Pricing Inputs'!$AA$3=6,'Pricing Inputs'!$AA$3=9),(VLOOKUP(A12,ScaledPrice,IF(AND('Pricing Inputs'!$AA$3&gt;=4,'Pricing Inputs'!$AA$3&lt;=6),7,8))),0))</f>
        <v>20.996501922607422</v>
      </c>
      <c r="N12" s="52">
        <f>IF(A12="N/A"," ",IF(OR('Pricing Inputs'!$AA$3=6,'Pricing Inputs'!$AA$3=9),IF(AND('Pricing Inputs'!$AA$3&gt;=4,'Pricing Inputs'!$AA$3&lt;=6),M12,(VLOOKUP(A12,ScaledPrice,7))*(2-(VLOOKUP(A12,ScaledPrice,3)))),0))</f>
        <v>20.996501922607422</v>
      </c>
      <c r="O12" s="52">
        <f t="shared" si="0"/>
        <v>16.75</v>
      </c>
      <c r="P12" s="108">
        <f t="shared" si="22"/>
        <v>0</v>
      </c>
      <c r="Q12" s="108">
        <f t="shared" si="23"/>
        <v>0</v>
      </c>
      <c r="R12" s="108">
        <f t="shared" si="24"/>
        <v>0</v>
      </c>
      <c r="S12" s="108">
        <f t="shared" si="25"/>
        <v>0</v>
      </c>
      <c r="T12" s="108">
        <f t="shared" si="26"/>
        <v>0</v>
      </c>
      <c r="U12" s="108">
        <f t="shared" si="27"/>
        <v>0</v>
      </c>
      <c r="V12" s="56">
        <f t="shared" si="28"/>
        <v>0</v>
      </c>
      <c r="W12" s="99">
        <f t="shared" si="29"/>
        <v>0</v>
      </c>
      <c r="X12" s="99">
        <f t="shared" si="30"/>
        <v>0</v>
      </c>
      <c r="Y12" s="99">
        <f t="shared" si="31"/>
        <v>0</v>
      </c>
      <c r="Z12" s="99">
        <f t="shared" si="32"/>
        <v>0</v>
      </c>
      <c r="AA12" s="99">
        <f t="shared" si="53"/>
        <v>0</v>
      </c>
      <c r="AB12" s="99">
        <f t="shared" si="33"/>
        <v>0</v>
      </c>
      <c r="AC12" s="99">
        <f t="shared" si="2"/>
        <v>0</v>
      </c>
      <c r="AD12" s="71">
        <f t="shared" si="34"/>
        <v>7</v>
      </c>
      <c r="AE12" s="72">
        <f t="shared" si="35"/>
        <v>7</v>
      </c>
      <c r="AF12" s="72">
        <f t="shared" si="36"/>
        <v>7</v>
      </c>
      <c r="AG12" s="72">
        <f t="shared" si="37"/>
        <v>7</v>
      </c>
      <c r="AH12" s="72">
        <f t="shared" si="38"/>
        <v>7</v>
      </c>
      <c r="AI12" s="72">
        <f t="shared" si="39"/>
        <v>7</v>
      </c>
      <c r="AJ12" s="73">
        <f t="shared" si="40"/>
        <v>7</v>
      </c>
      <c r="AK12" s="102">
        <f t="shared" si="4"/>
        <v>0</v>
      </c>
      <c r="AL12" s="103">
        <f t="shared" si="5"/>
        <v>0</v>
      </c>
      <c r="AM12" s="103">
        <f t="shared" si="6"/>
        <v>0</v>
      </c>
      <c r="AN12" s="103">
        <f t="shared" si="7"/>
        <v>0</v>
      </c>
      <c r="AO12" s="103">
        <f t="shared" si="8"/>
        <v>0</v>
      </c>
      <c r="AP12" s="103">
        <f t="shared" si="9"/>
        <v>0</v>
      </c>
      <c r="AQ12" s="103">
        <f t="shared" si="10"/>
        <v>0</v>
      </c>
      <c r="AR12" s="73"/>
      <c r="AS12" s="109">
        <f t="shared" si="11"/>
        <v>0</v>
      </c>
      <c r="AT12" s="112">
        <f t="shared" si="12"/>
        <v>0</v>
      </c>
      <c r="AU12" s="112">
        <f t="shared" si="13"/>
        <v>0</v>
      </c>
      <c r="AV12" s="112">
        <f t="shared" si="14"/>
        <v>0</v>
      </c>
      <c r="AW12" s="112">
        <f t="shared" si="15"/>
        <v>0</v>
      </c>
      <c r="AX12" s="112">
        <f t="shared" si="16"/>
        <v>0</v>
      </c>
      <c r="AY12" s="112">
        <f t="shared" si="17"/>
        <v>0</v>
      </c>
      <c r="AZ12" s="80"/>
      <c r="BA12" s="64">
        <f>IF($A12="N/A"," ",(IF(MONTH(A12)&gt;=4,IF(MONTH(A12)&lt;=10,Inputs!$F$13,Inputs!$F$14),Inputs!$F$14)))</f>
        <v>119</v>
      </c>
      <c r="BB12" s="65">
        <f t="shared" si="41"/>
        <v>0</v>
      </c>
      <c r="BC12" s="65">
        <f t="shared" si="42"/>
        <v>0</v>
      </c>
      <c r="BD12" s="65">
        <f t="shared" si="43"/>
        <v>0</v>
      </c>
      <c r="BE12" s="65">
        <f t="shared" si="44"/>
        <v>0</v>
      </c>
      <c r="BF12" s="65">
        <f t="shared" si="45"/>
        <v>0</v>
      </c>
      <c r="BG12" s="65">
        <f t="shared" si="46"/>
        <v>0</v>
      </c>
      <c r="BH12" s="65">
        <f t="shared" si="47"/>
        <v>0</v>
      </c>
      <c r="BI12" s="65">
        <f t="shared" si="48"/>
        <v>0</v>
      </c>
      <c r="BJ12" s="94">
        <f t="shared" si="49"/>
        <v>0</v>
      </c>
      <c r="BK12" s="94">
        <f t="shared" si="50"/>
        <v>0</v>
      </c>
      <c r="BL12" s="94">
        <f t="shared" si="51"/>
        <v>0</v>
      </c>
      <c r="BM12" s="94">
        <f t="shared" si="52"/>
        <v>0</v>
      </c>
    </row>
    <row r="13" spans="1:65">
      <c r="A13" s="45">
        <f>IF(A12="N/A","N/A",IF(EDATE(A12,1)&gt;Inputs!$K$3,"N/A",EDATE(A12,1)))</f>
        <v>36951</v>
      </c>
      <c r="B13" s="59">
        <f t="shared" si="18"/>
        <v>2001</v>
      </c>
      <c r="C13" s="46">
        <f t="shared" si="19"/>
        <v>2.7974999999999999</v>
      </c>
      <c r="D13" s="47">
        <f>IF(A13="N/A"," ",(VLOOKUP(MONTH($A13),Inputs!$A$14:$B$25,2))/1000)</f>
        <v>12.6</v>
      </c>
      <c r="E13" s="97">
        <f t="shared" si="20"/>
        <v>35.2485</v>
      </c>
      <c r="F13" s="48">
        <f>IF(A13="N/A"," ",Inputs!$F$6)</f>
        <v>1.17</v>
      </c>
      <c r="G13" s="48">
        <f>IF(A13="N/A"," ",Inputs!$F$9/IF(AND('Pricing Inputs'!$AA$3&gt;=4,'Pricing Inputs'!$AA$3&lt;=6),16,IF(AND('Pricing Inputs'!$AA$3&gt;=7,'Pricing Inputs'!$AA$3&lt;=9),8,24))/(BA13))</f>
        <v>0.82983193277310929</v>
      </c>
      <c r="H13" s="49">
        <f t="shared" si="21"/>
        <v>37.248331932773112</v>
      </c>
      <c r="I13" s="52">
        <f>VLOOKUP(A13,ScaledPrice,(IF(AND('Pricing Inputs'!$AA$3&gt;=4,'Pricing Inputs'!$AA$3&lt;=6),2,4)))</f>
        <v>23.75</v>
      </c>
      <c r="J13" s="52">
        <f>IF(A13="N/A"," ",IF(AND('Pricing Inputs'!$AA$3&gt;=4,'Pricing Inputs'!$AA$3&lt;=6),I13,(VLOOKUP(A13,ScaledPrice,2))*(2-(VLOOKUP(A13,ScaledPrice,3)))))</f>
        <v>23.75</v>
      </c>
      <c r="K13" s="52">
        <f>IF(A13="N/A"," ",IF(OR('Pricing Inputs'!$AA$3=5,'Pricing Inputs'!$AA$3=6,'Pricing Inputs'!$AA$3=8,'Pricing Inputs'!$AA$3=9),VLOOKUP(A13,ScaledPrice,IF(AND('Pricing Inputs'!$AA$3&gt;=4,'Pricing Inputs'!$AA$3&lt;=6),5,6)),0))</f>
        <v>20</v>
      </c>
      <c r="L13" s="52">
        <f>IF(A13="N/A"," ",IF(OR('Pricing Inputs'!$AA$3=5,'Pricing Inputs'!$AA$3=6,'Pricing Inputs'!$AA$3=8,'Pricing Inputs'!$AA$3=9),IF(AND('Pricing Inputs'!$AA$3&gt;=4,'Pricing Inputs'!$AA$3&lt;=6),K13,(VLOOKUP(A13,ScaledPrice,5))*(2-(VLOOKUP(A13,ScaledPrice,3)))),0))</f>
        <v>20</v>
      </c>
      <c r="M13" s="52">
        <f>IF(A13="N/A"," ",IF(OR('Pricing Inputs'!$AA$3=6,'Pricing Inputs'!$AA$3=9),(VLOOKUP(A13,ScaledPrice,IF(AND('Pricing Inputs'!$AA$3&gt;=4,'Pricing Inputs'!$AA$3&lt;=6),7,8))),0))</f>
        <v>19</v>
      </c>
      <c r="N13" s="52">
        <f>IF(A13="N/A"," ",IF(OR('Pricing Inputs'!$AA$3=6,'Pricing Inputs'!$AA$3=9),IF(AND('Pricing Inputs'!$AA$3&gt;=4,'Pricing Inputs'!$AA$3&lt;=6),M13,(VLOOKUP(A13,ScaledPrice,7))*(2-(VLOOKUP(A13,ScaledPrice,3)))),0))</f>
        <v>19</v>
      </c>
      <c r="O13" s="52">
        <f t="shared" si="0"/>
        <v>17.150001525878906</v>
      </c>
      <c r="P13" s="108">
        <f t="shared" si="22"/>
        <v>0</v>
      </c>
      <c r="Q13" s="108">
        <f t="shared" si="23"/>
        <v>0</v>
      </c>
      <c r="R13" s="108">
        <f t="shared" si="24"/>
        <v>0</v>
      </c>
      <c r="S13" s="108">
        <f t="shared" si="25"/>
        <v>0</v>
      </c>
      <c r="T13" s="108">
        <f t="shared" si="26"/>
        <v>0</v>
      </c>
      <c r="U13" s="108">
        <f t="shared" si="27"/>
        <v>0</v>
      </c>
      <c r="V13" s="56">
        <f t="shared" si="28"/>
        <v>0</v>
      </c>
      <c r="W13" s="99">
        <f t="shared" si="29"/>
        <v>0</v>
      </c>
      <c r="X13" s="99">
        <f t="shared" si="30"/>
        <v>0</v>
      </c>
      <c r="Y13" s="99">
        <f t="shared" si="31"/>
        <v>0</v>
      </c>
      <c r="Z13" s="99">
        <f t="shared" si="32"/>
        <v>0</v>
      </c>
      <c r="AA13" s="99">
        <f t="shared" si="53"/>
        <v>0</v>
      </c>
      <c r="AB13" s="99">
        <f t="shared" si="33"/>
        <v>0</v>
      </c>
      <c r="AC13" s="99">
        <f t="shared" si="2"/>
        <v>0</v>
      </c>
      <c r="AD13" s="71">
        <f t="shared" si="34"/>
        <v>7</v>
      </c>
      <c r="AE13" s="72">
        <f t="shared" si="35"/>
        <v>7</v>
      </c>
      <c r="AF13" s="72">
        <f t="shared" si="36"/>
        <v>7</v>
      </c>
      <c r="AG13" s="72">
        <f t="shared" si="37"/>
        <v>7</v>
      </c>
      <c r="AH13" s="72">
        <f t="shared" si="38"/>
        <v>7</v>
      </c>
      <c r="AI13" s="72">
        <f t="shared" si="39"/>
        <v>7</v>
      </c>
      <c r="AJ13" s="73">
        <f t="shared" si="40"/>
        <v>7</v>
      </c>
      <c r="AK13" s="102">
        <f t="shared" si="4"/>
        <v>0</v>
      </c>
      <c r="AL13" s="103">
        <f t="shared" si="5"/>
        <v>0</v>
      </c>
      <c r="AM13" s="103">
        <f t="shared" si="6"/>
        <v>0</v>
      </c>
      <c r="AN13" s="103">
        <f t="shared" si="7"/>
        <v>0</v>
      </c>
      <c r="AO13" s="103">
        <f t="shared" si="8"/>
        <v>0</v>
      </c>
      <c r="AP13" s="103">
        <f t="shared" si="9"/>
        <v>0</v>
      </c>
      <c r="AQ13" s="103">
        <f t="shared" si="10"/>
        <v>0</v>
      </c>
      <c r="AR13" s="81" t="s">
        <v>46</v>
      </c>
      <c r="AS13" s="109">
        <f t="shared" si="11"/>
        <v>0</v>
      </c>
      <c r="AT13" s="112">
        <f t="shared" si="12"/>
        <v>0</v>
      </c>
      <c r="AU13" s="112">
        <f t="shared" si="13"/>
        <v>0</v>
      </c>
      <c r="AV13" s="112">
        <f t="shared" si="14"/>
        <v>0</v>
      </c>
      <c r="AW13" s="112">
        <f t="shared" si="15"/>
        <v>0</v>
      </c>
      <c r="AX13" s="112">
        <f t="shared" si="16"/>
        <v>0</v>
      </c>
      <c r="AY13" s="112">
        <f t="shared" si="17"/>
        <v>0</v>
      </c>
      <c r="AZ13" s="80" t="s">
        <v>53</v>
      </c>
      <c r="BA13" s="64">
        <f>IF($A13="N/A"," ",(IF(MONTH(A13)&gt;=4,IF(MONTH(A13)&lt;=10,Inputs!$F$13,Inputs!$F$14),Inputs!$F$14)))</f>
        <v>119</v>
      </c>
      <c r="BB13" s="65">
        <f t="shared" si="41"/>
        <v>0</v>
      </c>
      <c r="BC13" s="65">
        <f t="shared" si="42"/>
        <v>0</v>
      </c>
      <c r="BD13" s="65">
        <f t="shared" si="43"/>
        <v>0</v>
      </c>
      <c r="BE13" s="65">
        <f t="shared" si="44"/>
        <v>0</v>
      </c>
      <c r="BF13" s="65">
        <f t="shared" si="45"/>
        <v>0</v>
      </c>
      <c r="BG13" s="65">
        <f t="shared" si="46"/>
        <v>0</v>
      </c>
      <c r="BH13" s="65">
        <f t="shared" si="47"/>
        <v>0</v>
      </c>
      <c r="BI13" s="65">
        <f t="shared" si="48"/>
        <v>0</v>
      </c>
      <c r="BJ13" s="94">
        <f t="shared" si="49"/>
        <v>0</v>
      </c>
      <c r="BK13" s="94">
        <f t="shared" si="50"/>
        <v>0</v>
      </c>
      <c r="BL13" s="94">
        <f t="shared" si="51"/>
        <v>0</v>
      </c>
      <c r="BM13" s="94">
        <f t="shared" si="52"/>
        <v>0</v>
      </c>
    </row>
    <row r="14" spans="1:65">
      <c r="A14" s="45">
        <f>IF(A13="N/A","N/A",IF(EDATE(A13,1)&gt;Inputs!$K$3,"N/A",EDATE(A13,1)))</f>
        <v>36982</v>
      </c>
      <c r="B14" s="59">
        <f t="shared" si="18"/>
        <v>2001</v>
      </c>
      <c r="C14" s="46">
        <f t="shared" si="19"/>
        <v>2.6230000000000002</v>
      </c>
      <c r="D14" s="47">
        <f>IF(A14="N/A"," ",(VLOOKUP(MONTH($A14),Inputs!$A$14:$B$25,2))/1000)</f>
        <v>12.6</v>
      </c>
      <c r="E14" s="97">
        <f t="shared" si="20"/>
        <v>33.049800000000005</v>
      </c>
      <c r="F14" s="48">
        <f>IF(A14="N/A"," ",Inputs!$F$6)</f>
        <v>1.17</v>
      </c>
      <c r="G14" s="48">
        <f>IF(A14="N/A"," ",Inputs!$F$9/IF(AND('Pricing Inputs'!$AA$3&gt;=4,'Pricing Inputs'!$AA$3&lt;=6),16,IF(AND('Pricing Inputs'!$AA$3&gt;=7,'Pricing Inputs'!$AA$3&lt;=9),8,24))/(BA14))</f>
        <v>0.82983193277310929</v>
      </c>
      <c r="H14" s="49">
        <f t="shared" si="21"/>
        <v>35.049631932773117</v>
      </c>
      <c r="I14" s="52">
        <f>VLOOKUP(A14,ScaledPrice,(IF(AND('Pricing Inputs'!$AA$3&gt;=4,'Pricing Inputs'!$AA$3&lt;=6),2,4)))</f>
        <v>24.5</v>
      </c>
      <c r="J14" s="52">
        <f>IF(A14="N/A"," ",IF(AND('Pricing Inputs'!$AA$3&gt;=4,'Pricing Inputs'!$AA$3&lt;=6),I14,(VLOOKUP(A14,ScaledPrice,2))*(2-(VLOOKUP(A14,ScaledPrice,3)))))</f>
        <v>24.5</v>
      </c>
      <c r="K14" s="52">
        <f>IF(A14="N/A"," ",IF(OR('Pricing Inputs'!$AA$3=5,'Pricing Inputs'!$AA$3=6,'Pricing Inputs'!$AA$3=8,'Pricing Inputs'!$AA$3=9),VLOOKUP(A14,ScaledPrice,IF(AND('Pricing Inputs'!$AA$3&gt;=4,'Pricing Inputs'!$AA$3&lt;=6),5,6)),0))</f>
        <v>20</v>
      </c>
      <c r="L14" s="52">
        <f>IF(A14="N/A"," ",IF(OR('Pricing Inputs'!$AA$3=5,'Pricing Inputs'!$AA$3=6,'Pricing Inputs'!$AA$3=8,'Pricing Inputs'!$AA$3=9),IF(AND('Pricing Inputs'!$AA$3&gt;=4,'Pricing Inputs'!$AA$3&lt;=6),K14,(VLOOKUP(A14,ScaledPrice,5))*(2-(VLOOKUP(A14,ScaledPrice,3)))),0))</f>
        <v>20</v>
      </c>
      <c r="M14" s="52">
        <f>IF(A14="N/A"," ",IF(OR('Pricing Inputs'!$AA$3=6,'Pricing Inputs'!$AA$3=9),(VLOOKUP(A14,ScaledPrice,IF(AND('Pricing Inputs'!$AA$3&gt;=4,'Pricing Inputs'!$AA$3&lt;=6),7,8))),0))</f>
        <v>18.995000839233398</v>
      </c>
      <c r="N14" s="52">
        <f>IF(A14="N/A"," ",IF(OR('Pricing Inputs'!$AA$3=6,'Pricing Inputs'!$AA$3=9),IF(AND('Pricing Inputs'!$AA$3&gt;=4,'Pricing Inputs'!$AA$3&lt;=6),M14,(VLOOKUP(A14,ScaledPrice,7))*(2-(VLOOKUP(A14,ScaledPrice,3)))),0))</f>
        <v>18.995000839233398</v>
      </c>
      <c r="O14" s="52">
        <f t="shared" si="0"/>
        <v>16.350000381469727</v>
      </c>
      <c r="P14" s="108">
        <f t="shared" si="22"/>
        <v>0</v>
      </c>
      <c r="Q14" s="108">
        <f t="shared" si="23"/>
        <v>0</v>
      </c>
      <c r="R14" s="108">
        <f t="shared" si="24"/>
        <v>0</v>
      </c>
      <c r="S14" s="108">
        <f t="shared" si="25"/>
        <v>0</v>
      </c>
      <c r="T14" s="108">
        <f t="shared" si="26"/>
        <v>0</v>
      </c>
      <c r="U14" s="108">
        <f t="shared" si="27"/>
        <v>0</v>
      </c>
      <c r="V14" s="56">
        <f t="shared" si="28"/>
        <v>0</v>
      </c>
      <c r="W14" s="99">
        <f t="shared" si="29"/>
        <v>0</v>
      </c>
      <c r="X14" s="99">
        <f t="shared" si="30"/>
        <v>0</v>
      </c>
      <c r="Y14" s="99">
        <f t="shared" si="31"/>
        <v>0</v>
      </c>
      <c r="Z14" s="99">
        <f t="shared" si="32"/>
        <v>0</v>
      </c>
      <c r="AA14" s="99">
        <f t="shared" si="53"/>
        <v>0</v>
      </c>
      <c r="AB14" s="99">
        <f t="shared" si="33"/>
        <v>0</v>
      </c>
      <c r="AC14" s="99">
        <f t="shared" si="2"/>
        <v>0</v>
      </c>
      <c r="AD14" s="71">
        <f t="shared" si="34"/>
        <v>7</v>
      </c>
      <c r="AE14" s="72">
        <f t="shared" si="35"/>
        <v>7</v>
      </c>
      <c r="AF14" s="72">
        <f t="shared" si="36"/>
        <v>7</v>
      </c>
      <c r="AG14" s="72">
        <f t="shared" si="37"/>
        <v>7</v>
      </c>
      <c r="AH14" s="72">
        <f t="shared" si="38"/>
        <v>7</v>
      </c>
      <c r="AI14" s="72">
        <f t="shared" si="39"/>
        <v>7</v>
      </c>
      <c r="AJ14" s="73">
        <f t="shared" si="40"/>
        <v>7</v>
      </c>
      <c r="AK14" s="102">
        <f t="shared" si="4"/>
        <v>0</v>
      </c>
      <c r="AL14" s="103">
        <f t="shared" si="5"/>
        <v>0</v>
      </c>
      <c r="AM14" s="103">
        <f t="shared" si="6"/>
        <v>0</v>
      </c>
      <c r="AN14" s="103">
        <f t="shared" si="7"/>
        <v>0</v>
      </c>
      <c r="AO14" s="103">
        <f t="shared" si="8"/>
        <v>0</v>
      </c>
      <c r="AP14" s="103">
        <f t="shared" si="9"/>
        <v>0</v>
      </c>
      <c r="AQ14" s="103">
        <f t="shared" si="10"/>
        <v>0</v>
      </c>
      <c r="AR14" s="73">
        <f>SUM(AK4:AQ15)</f>
        <v>1040</v>
      </c>
      <c r="AS14" s="109">
        <f t="shared" si="11"/>
        <v>0</v>
      </c>
      <c r="AT14" s="112">
        <f t="shared" si="12"/>
        <v>0</v>
      </c>
      <c r="AU14" s="112">
        <f t="shared" si="13"/>
        <v>0</v>
      </c>
      <c r="AV14" s="112">
        <f t="shared" si="14"/>
        <v>0</v>
      </c>
      <c r="AW14" s="112">
        <f t="shared" si="15"/>
        <v>0</v>
      </c>
      <c r="AX14" s="112">
        <f t="shared" si="16"/>
        <v>0</v>
      </c>
      <c r="AY14" s="112">
        <f t="shared" si="17"/>
        <v>0</v>
      </c>
      <c r="AZ14" s="73">
        <f>SUM(AS4:AY15)</f>
        <v>0</v>
      </c>
      <c r="BA14" s="64">
        <f>IF($A14="N/A"," ",(IF(MONTH(A14)&gt;=4,IF(MONTH(A14)&lt;=10,Inputs!$F$13,Inputs!$F$14),Inputs!$F$14)))</f>
        <v>119</v>
      </c>
      <c r="BB14" s="65">
        <f t="shared" si="41"/>
        <v>0</v>
      </c>
      <c r="BC14" s="65">
        <f t="shared" si="42"/>
        <v>0</v>
      </c>
      <c r="BD14" s="65">
        <f t="shared" si="43"/>
        <v>0</v>
      </c>
      <c r="BE14" s="65">
        <f t="shared" si="44"/>
        <v>0</v>
      </c>
      <c r="BF14" s="65">
        <f t="shared" si="45"/>
        <v>0</v>
      </c>
      <c r="BG14" s="65">
        <f t="shared" si="46"/>
        <v>0</v>
      </c>
      <c r="BH14" s="65">
        <f t="shared" si="47"/>
        <v>0</v>
      </c>
      <c r="BI14" s="65">
        <f t="shared" si="48"/>
        <v>0</v>
      </c>
      <c r="BJ14" s="94">
        <f t="shared" si="49"/>
        <v>0</v>
      </c>
      <c r="BK14" s="94">
        <f t="shared" si="50"/>
        <v>0</v>
      </c>
      <c r="BL14" s="94">
        <f t="shared" si="51"/>
        <v>0</v>
      </c>
      <c r="BM14" s="94">
        <f t="shared" si="52"/>
        <v>0</v>
      </c>
    </row>
    <row r="15" spans="1:65">
      <c r="A15" s="45">
        <f>IF(A14="N/A","N/A",IF(EDATE(A14,1)&gt;Inputs!$K$3,"N/A",EDATE(A14,1)))</f>
        <v>37012</v>
      </c>
      <c r="B15" s="59">
        <f t="shared" si="18"/>
        <v>2001</v>
      </c>
      <c r="C15" s="46">
        <f t="shared" si="19"/>
        <v>2.5785</v>
      </c>
      <c r="D15" s="47">
        <f>IF(A15="N/A"," ",(VLOOKUP(MONTH($A15),Inputs!$A$14:$B$25,2))/1000)</f>
        <v>12.6</v>
      </c>
      <c r="E15" s="97">
        <f t="shared" si="20"/>
        <v>32.489100000000001</v>
      </c>
      <c r="F15" s="48">
        <f>IF(A15="N/A"," ",Inputs!$F$6)</f>
        <v>1.17</v>
      </c>
      <c r="G15" s="48">
        <f>IF(A15="N/A"," ",Inputs!$F$9/IF(AND('Pricing Inputs'!$AA$3&gt;=4,'Pricing Inputs'!$AA$3&lt;=6),16,IF(AND('Pricing Inputs'!$AA$3&gt;=7,'Pricing Inputs'!$AA$3&lt;=9),8,24))/(BA15))</f>
        <v>0.82983193277310929</v>
      </c>
      <c r="H15" s="49">
        <f t="shared" si="21"/>
        <v>34.488931932773113</v>
      </c>
      <c r="I15" s="52">
        <f>VLOOKUP(A15,ScaledPrice,(IF(AND('Pricing Inputs'!$AA$3&gt;=4,'Pricing Inputs'!$AA$3&lt;=6),2,4)))</f>
        <v>29</v>
      </c>
      <c r="J15" s="52">
        <f>IF(A15="N/A"," ",IF(AND('Pricing Inputs'!$AA$3&gt;=4,'Pricing Inputs'!$AA$3&lt;=6),I15,(VLOOKUP(A15,ScaledPrice,2))*(2-(VLOOKUP(A15,ScaledPrice,3)))))</f>
        <v>29</v>
      </c>
      <c r="K15" s="52">
        <f>IF(A15="N/A"," ",IF(OR('Pricing Inputs'!$AA$3=5,'Pricing Inputs'!$AA$3=6,'Pricing Inputs'!$AA$3=8,'Pricing Inputs'!$AA$3=9),VLOOKUP(A15,ScaledPrice,IF(AND('Pricing Inputs'!$AA$3&gt;=4,'Pricing Inputs'!$AA$3&lt;=6),5,6)),0))</f>
        <v>21</v>
      </c>
      <c r="L15" s="52">
        <f>IF(A15="N/A"," ",IF(OR('Pricing Inputs'!$AA$3=5,'Pricing Inputs'!$AA$3=6,'Pricing Inputs'!$AA$3=8,'Pricing Inputs'!$AA$3=9),IF(AND('Pricing Inputs'!$AA$3&gt;=4,'Pricing Inputs'!$AA$3&lt;=6),K15,(VLOOKUP(A15,ScaledPrice,5))*(2-(VLOOKUP(A15,ScaledPrice,3)))),0))</f>
        <v>21</v>
      </c>
      <c r="M15" s="52">
        <f>IF(A15="N/A"," ",IF(OR('Pricing Inputs'!$AA$3=6,'Pricing Inputs'!$AA$3=9),(VLOOKUP(A15,ScaledPrice,IF(AND('Pricing Inputs'!$AA$3&gt;=4,'Pricing Inputs'!$AA$3&lt;=6),7,8))),0))</f>
        <v>20.004999160766602</v>
      </c>
      <c r="N15" s="52">
        <f>IF(A15="N/A"," ",IF(OR('Pricing Inputs'!$AA$3=6,'Pricing Inputs'!$AA$3=9),IF(AND('Pricing Inputs'!$AA$3&gt;=4,'Pricing Inputs'!$AA$3&lt;=6),M15,(VLOOKUP(A15,ScaledPrice,7))*(2-(VLOOKUP(A15,ScaledPrice,3)))),0))</f>
        <v>20.004999160766602</v>
      </c>
      <c r="O15" s="52">
        <f t="shared" si="0"/>
        <v>16.200000762939453</v>
      </c>
      <c r="P15" s="108">
        <f t="shared" si="22"/>
        <v>0</v>
      </c>
      <c r="Q15" s="108">
        <f t="shared" si="23"/>
        <v>0</v>
      </c>
      <c r="R15" s="108">
        <f t="shared" si="24"/>
        <v>0</v>
      </c>
      <c r="S15" s="108">
        <f t="shared" si="25"/>
        <v>0</v>
      </c>
      <c r="T15" s="108">
        <f t="shared" si="26"/>
        <v>0</v>
      </c>
      <c r="U15" s="108">
        <f t="shared" si="27"/>
        <v>0</v>
      </c>
      <c r="V15" s="56">
        <f t="shared" si="28"/>
        <v>0</v>
      </c>
      <c r="W15" s="99">
        <f t="shared" si="29"/>
        <v>0</v>
      </c>
      <c r="X15" s="99">
        <f t="shared" si="30"/>
        <v>0</v>
      </c>
      <c r="Y15" s="99">
        <f t="shared" si="31"/>
        <v>0</v>
      </c>
      <c r="Z15" s="99">
        <f t="shared" si="32"/>
        <v>0</v>
      </c>
      <c r="AA15" s="99">
        <f t="shared" si="53"/>
        <v>0</v>
      </c>
      <c r="AB15" s="99">
        <f t="shared" si="33"/>
        <v>0</v>
      </c>
      <c r="AC15" s="99">
        <f t="shared" si="2"/>
        <v>0</v>
      </c>
      <c r="AD15" s="74">
        <f t="shared" si="34"/>
        <v>7</v>
      </c>
      <c r="AE15" s="75">
        <f t="shared" si="35"/>
        <v>7</v>
      </c>
      <c r="AF15" s="75">
        <f t="shared" si="36"/>
        <v>7</v>
      </c>
      <c r="AG15" s="75">
        <f t="shared" si="37"/>
        <v>7</v>
      </c>
      <c r="AH15" s="75">
        <f t="shared" si="38"/>
        <v>7</v>
      </c>
      <c r="AI15" s="75">
        <f t="shared" si="39"/>
        <v>7</v>
      </c>
      <c r="AJ15" s="76">
        <f t="shared" si="40"/>
        <v>7</v>
      </c>
      <c r="AK15" s="104">
        <f t="shared" si="4"/>
        <v>0</v>
      </c>
      <c r="AL15" s="105">
        <f t="shared" si="5"/>
        <v>0</v>
      </c>
      <c r="AM15" s="105">
        <f t="shared" si="6"/>
        <v>0</v>
      </c>
      <c r="AN15" s="105">
        <f t="shared" si="7"/>
        <v>0</v>
      </c>
      <c r="AO15" s="105">
        <f t="shared" si="8"/>
        <v>0</v>
      </c>
      <c r="AP15" s="105">
        <f t="shared" si="9"/>
        <v>0</v>
      </c>
      <c r="AQ15" s="105">
        <f t="shared" si="10"/>
        <v>0</v>
      </c>
      <c r="AR15" s="76">
        <f>IF(($AP$2-AR14)&gt;=0,$AP$2-AR14,0)</f>
        <v>360</v>
      </c>
      <c r="AS15" s="113">
        <f t="shared" si="11"/>
        <v>0</v>
      </c>
      <c r="AT15" s="114">
        <f t="shared" si="12"/>
        <v>0</v>
      </c>
      <c r="AU15" s="114">
        <f t="shared" si="13"/>
        <v>0</v>
      </c>
      <c r="AV15" s="114">
        <f t="shared" si="14"/>
        <v>0</v>
      </c>
      <c r="AW15" s="114">
        <f t="shared" si="15"/>
        <v>0</v>
      </c>
      <c r="AX15" s="114">
        <f t="shared" si="16"/>
        <v>0</v>
      </c>
      <c r="AY15" s="114">
        <f t="shared" si="17"/>
        <v>0</v>
      </c>
      <c r="AZ15" s="82">
        <f>AR14+AZ14</f>
        <v>1040</v>
      </c>
      <c r="BA15" s="64">
        <f>IF($A15="N/A"," ",(IF(MONTH(A15)&gt;=4,IF(MONTH(A15)&lt;=10,Inputs!$F$13,Inputs!$F$14),Inputs!$F$14)))</f>
        <v>119</v>
      </c>
      <c r="BB15" s="65">
        <f t="shared" si="41"/>
        <v>0</v>
      </c>
      <c r="BC15" s="65">
        <f t="shared" si="42"/>
        <v>0</v>
      </c>
      <c r="BD15" s="65">
        <f t="shared" si="43"/>
        <v>0</v>
      </c>
      <c r="BE15" s="65">
        <f t="shared" si="44"/>
        <v>0</v>
      </c>
      <c r="BF15" s="65">
        <f t="shared" si="45"/>
        <v>0</v>
      </c>
      <c r="BG15" s="65">
        <f t="shared" si="46"/>
        <v>0</v>
      </c>
      <c r="BH15" s="65">
        <f t="shared" si="47"/>
        <v>0</v>
      </c>
      <c r="BI15" s="65">
        <f t="shared" si="48"/>
        <v>0</v>
      </c>
      <c r="BJ15" s="94">
        <f t="shared" si="49"/>
        <v>0</v>
      </c>
      <c r="BK15" s="94">
        <f t="shared" si="50"/>
        <v>0</v>
      </c>
      <c r="BL15" s="94">
        <f t="shared" si="51"/>
        <v>0</v>
      </c>
      <c r="BM15" s="94">
        <f t="shared" si="52"/>
        <v>0</v>
      </c>
    </row>
    <row r="16" spans="1:65">
      <c r="A16" s="45">
        <f>IF(A15="N/A","N/A",IF(EDATE(A15,1)&gt;Inputs!$K$3,"N/A",EDATE(A15,1)))</f>
        <v>37043</v>
      </c>
      <c r="B16" s="59">
        <f t="shared" si="18"/>
        <v>2001</v>
      </c>
      <c r="C16" s="46">
        <f t="shared" si="19"/>
        <v>2.5775000000000001</v>
      </c>
      <c r="D16" s="47">
        <f>IF(A16="N/A"," ",(VLOOKUP(MONTH($A16),Inputs!$A$14:$B$25,2))/1000)</f>
        <v>12.6</v>
      </c>
      <c r="E16" s="97">
        <f t="shared" si="20"/>
        <v>32.476500000000001</v>
      </c>
      <c r="F16" s="48">
        <f>IF(A16="N/A"," ",Inputs!$F$6)</f>
        <v>1.17</v>
      </c>
      <c r="G16" s="48">
        <f>IF(A16="N/A"," ",Inputs!$F$9/IF(AND('Pricing Inputs'!$AA$3&gt;=4,'Pricing Inputs'!$AA$3&lt;=6),16,IF(AND('Pricing Inputs'!$AA$3&gt;=7,'Pricing Inputs'!$AA$3&lt;=9),8,24))/(BA16))</f>
        <v>0.82983193277310929</v>
      </c>
      <c r="H16" s="49">
        <f t="shared" si="21"/>
        <v>34.476331932773114</v>
      </c>
      <c r="I16" s="52">
        <f>VLOOKUP(A16,ScaledPrice,(IF(AND('Pricing Inputs'!$AA$3&gt;=4,'Pricing Inputs'!$AA$3&lt;=6),2,4)))</f>
        <v>59.5</v>
      </c>
      <c r="J16" s="52">
        <f>IF(A16="N/A"," ",IF(AND('Pricing Inputs'!$AA$3&gt;=4,'Pricing Inputs'!$AA$3&lt;=6),I16,(VLOOKUP(A16,ScaledPrice,2))*(2-(VLOOKUP(A16,ScaledPrice,3)))))</f>
        <v>59.5</v>
      </c>
      <c r="K16" s="52">
        <f>IF(A16="N/A"," ",IF(OR('Pricing Inputs'!$AA$3=5,'Pricing Inputs'!$AA$3=6,'Pricing Inputs'!$AA$3=8,'Pricing Inputs'!$AA$3=9),VLOOKUP(A16,ScaledPrice,IF(AND('Pricing Inputs'!$AA$3&gt;=4,'Pricing Inputs'!$AA$3&lt;=6),5,6)),0))</f>
        <v>26</v>
      </c>
      <c r="L16" s="52">
        <f>IF(A16="N/A"," ",IF(OR('Pricing Inputs'!$AA$3=5,'Pricing Inputs'!$AA$3=6,'Pricing Inputs'!$AA$3=8,'Pricing Inputs'!$AA$3=9),IF(AND('Pricing Inputs'!$AA$3&gt;=4,'Pricing Inputs'!$AA$3&lt;=6),K16,(VLOOKUP(A16,ScaledPrice,5))*(2-(VLOOKUP(A16,ScaledPrice,3)))),0))</f>
        <v>26</v>
      </c>
      <c r="M16" s="52">
        <f>IF(A16="N/A"," ",IF(OR('Pricing Inputs'!$AA$3=6,'Pricing Inputs'!$AA$3=9),(VLOOKUP(A16,ScaledPrice,IF(AND('Pricing Inputs'!$AA$3&gt;=4,'Pricing Inputs'!$AA$3&lt;=6),7,8))),0))</f>
        <v>24</v>
      </c>
      <c r="N16" s="52">
        <f>IF(A16="N/A"," ",IF(OR('Pricing Inputs'!$AA$3=6,'Pricing Inputs'!$AA$3=9),IF(AND('Pricing Inputs'!$AA$3&gt;=4,'Pricing Inputs'!$AA$3&lt;=6),M16,(VLOOKUP(A16,ScaledPrice,7))*(2-(VLOOKUP(A16,ScaledPrice,3)))),0))</f>
        <v>24</v>
      </c>
      <c r="O16" s="52">
        <f t="shared" si="0"/>
        <v>15.699999809265137</v>
      </c>
      <c r="P16" s="108">
        <f t="shared" si="22"/>
        <v>25.023668067226886</v>
      </c>
      <c r="Q16" s="108">
        <f t="shared" si="23"/>
        <v>25.023668067226886</v>
      </c>
      <c r="R16" s="108">
        <f t="shared" si="24"/>
        <v>0</v>
      </c>
      <c r="S16" s="108">
        <f t="shared" si="25"/>
        <v>0</v>
      </c>
      <c r="T16" s="108">
        <f t="shared" si="26"/>
        <v>0</v>
      </c>
      <c r="U16" s="108">
        <f t="shared" si="27"/>
        <v>0</v>
      </c>
      <c r="V16" s="56">
        <f t="shared" si="28"/>
        <v>0</v>
      </c>
      <c r="W16" s="99">
        <f t="shared" si="29"/>
        <v>168</v>
      </c>
      <c r="X16" s="99">
        <f t="shared" si="30"/>
        <v>168</v>
      </c>
      <c r="Y16" s="99">
        <f t="shared" si="31"/>
        <v>0</v>
      </c>
      <c r="Z16" s="99">
        <f t="shared" si="32"/>
        <v>0</v>
      </c>
      <c r="AA16" s="99">
        <f t="shared" si="53"/>
        <v>0</v>
      </c>
      <c r="AB16" s="99">
        <f t="shared" si="33"/>
        <v>0</v>
      </c>
      <c r="AC16" s="99">
        <f t="shared" si="2"/>
        <v>0</v>
      </c>
      <c r="AD16" s="68">
        <f t="shared" ref="AD16:AJ16" si="54">IF($A16="N/A"," ",RANK(P16,$P$16:$V$27))</f>
        <v>5</v>
      </c>
      <c r="AE16" s="69">
        <f t="shared" si="54"/>
        <v>5</v>
      </c>
      <c r="AF16" s="69">
        <f t="shared" si="54"/>
        <v>11</v>
      </c>
      <c r="AG16" s="69">
        <f t="shared" si="54"/>
        <v>11</v>
      </c>
      <c r="AH16" s="69">
        <f t="shared" si="54"/>
        <v>11</v>
      </c>
      <c r="AI16" s="69">
        <f t="shared" si="54"/>
        <v>11</v>
      </c>
      <c r="AJ16" s="70">
        <f t="shared" si="54"/>
        <v>11</v>
      </c>
      <c r="AK16" s="100">
        <f t="shared" ref="AK16:AK79" si="55">IF($A16="N/A"," ",IF(AD16&lt;=$AJ$2,W16,0))</f>
        <v>168</v>
      </c>
      <c r="AL16" s="101">
        <f t="shared" ref="AL16:AL79" si="56">IF($A16="N/A"," ",IF(AE16&lt;=$AJ$2,X16,0))</f>
        <v>168</v>
      </c>
      <c r="AM16" s="101">
        <f t="shared" ref="AM16:AM79" si="57">IF($A16="N/A"," ",IF(AF16&lt;=$AJ$2,Y16,0))</f>
        <v>0</v>
      </c>
      <c r="AN16" s="101">
        <f t="shared" ref="AN16:AN79" si="58">IF($A16="N/A"," ",IF(AG16&lt;=$AJ$2,Z16,0))</f>
        <v>0</v>
      </c>
      <c r="AO16" s="101">
        <f t="shared" ref="AO16:AO79" si="59">IF($A16="N/A"," ",IF(AH16&lt;=$AJ$2,AA16,0))</f>
        <v>0</v>
      </c>
      <c r="AP16" s="101">
        <f t="shared" ref="AP16:AP79" si="60">IF($A16="N/A"," ",IF(AI16&lt;=$AJ$2,AB16,0))</f>
        <v>0</v>
      </c>
      <c r="AQ16" s="101">
        <f t="shared" ref="AQ16:AQ79" si="61">IF($A16="N/A"," ",IF(AJ16&lt;=$AJ$2,AC16,0))</f>
        <v>0</v>
      </c>
      <c r="AR16" s="69"/>
      <c r="AS16" s="115">
        <f t="shared" ref="AS16:AS27" si="62">IF($A16="N/A"," ",IF(AND(AD16=$AJ$2+1,AK16=0),MIN($AR$27,W16),0))</f>
        <v>0</v>
      </c>
      <c r="AT16" s="110">
        <f t="shared" ref="AT16:AT27" si="63">IF($A16="N/A"," ",IF(AND(AE16=$AJ$2+1,AL16=0),MIN($AR$27,X16),0))</f>
        <v>0</v>
      </c>
      <c r="AU16" s="110">
        <f t="shared" ref="AU16:AU27" si="64">IF($A16="N/A"," ",IF(AND(AF16=$AJ$2+1,AM16=0),MIN($AR$27,Y16),0))</f>
        <v>0</v>
      </c>
      <c r="AV16" s="110">
        <f t="shared" ref="AV16:AV27" si="65">IF($A16="N/A"," ",IF(AND(AG16=$AJ$2+1,AN16=0),MIN($AR$27,Z16),0))</f>
        <v>0</v>
      </c>
      <c r="AW16" s="110">
        <f t="shared" ref="AW16:AW27" si="66">IF($A16="N/A"," ",IF(AND(AH16=$AJ$2+1,AO16=0),MIN($AR$27,AA16),0))</f>
        <v>0</v>
      </c>
      <c r="AX16" s="110">
        <f t="shared" ref="AX16:AX27" si="67">IF($A16="N/A"," ",IF(AND(AI16=$AJ$2+1,AP16=0),MIN($AR$27,AB16),0))</f>
        <v>0</v>
      </c>
      <c r="AY16" s="110">
        <f t="shared" ref="AY16:AY27" si="68">IF($A16="N/A"," ",IF(AND(AJ16=$AJ$2+1,AQ16=0),MIN($AR$27,AC16),0))</f>
        <v>0</v>
      </c>
      <c r="AZ16" s="111"/>
      <c r="BA16" s="64">
        <f>IF($A16="N/A"," ",(IF(MONTH(A16)&gt;=4,IF(MONTH(A16)&lt;=10,Inputs!$F$13,Inputs!$F$14),Inputs!$F$14)))</f>
        <v>119</v>
      </c>
      <c r="BB16" s="65">
        <f t="shared" si="41"/>
        <v>500273.1719999999</v>
      </c>
      <c r="BC16" s="65">
        <f t="shared" si="42"/>
        <v>500273.1719999999</v>
      </c>
      <c r="BD16" s="65">
        <f t="shared" si="43"/>
        <v>0</v>
      </c>
      <c r="BE16" s="65">
        <f t="shared" si="44"/>
        <v>0</v>
      </c>
      <c r="BF16" s="65">
        <f t="shared" si="45"/>
        <v>0</v>
      </c>
      <c r="BG16" s="65">
        <f t="shared" si="46"/>
        <v>0</v>
      </c>
      <c r="BH16" s="65">
        <f t="shared" si="47"/>
        <v>0</v>
      </c>
      <c r="BI16" s="65">
        <f t="shared" si="48"/>
        <v>1000546.3439999998</v>
      </c>
      <c r="BJ16" s="94">
        <f t="shared" si="49"/>
        <v>1378501.6560000002</v>
      </c>
      <c r="BK16" s="94">
        <f t="shared" si="50"/>
        <v>1298540.3760000002</v>
      </c>
      <c r="BL16" s="94">
        <f t="shared" si="51"/>
        <v>46781.279999999999</v>
      </c>
      <c r="BM16" s="94">
        <f t="shared" si="52"/>
        <v>33180</v>
      </c>
    </row>
    <row r="17" spans="1:65">
      <c r="A17" s="45">
        <f>IF(A16="N/A","N/A",IF(EDATE(A16,1)&gt;Inputs!$K$3,"N/A",EDATE(A16,1)))</f>
        <v>37073</v>
      </c>
      <c r="B17" s="59">
        <f t="shared" si="18"/>
        <v>2001</v>
      </c>
      <c r="C17" s="46">
        <f t="shared" si="19"/>
        <v>2.5780000000000003</v>
      </c>
      <c r="D17" s="47">
        <f>IF(A17="N/A"," ",(VLOOKUP(MONTH($A17),Inputs!$A$14:$B$25,2))/1000)</f>
        <v>12.6</v>
      </c>
      <c r="E17" s="97">
        <f t="shared" si="20"/>
        <v>32.482800000000005</v>
      </c>
      <c r="F17" s="48">
        <f>IF(A17="N/A"," ",Inputs!$F$6)</f>
        <v>1.17</v>
      </c>
      <c r="G17" s="48">
        <f>IF(A17="N/A"," ",Inputs!$F$9/IF(AND('Pricing Inputs'!$AA$3&gt;=4,'Pricing Inputs'!$AA$3&lt;=6),16,IF(AND('Pricing Inputs'!$AA$3&gt;=7,'Pricing Inputs'!$AA$3&lt;=9),8,24))/(BA17))</f>
        <v>0.82983193277310929</v>
      </c>
      <c r="H17" s="49">
        <f t="shared" si="21"/>
        <v>34.482631932773117</v>
      </c>
      <c r="I17" s="52">
        <f>VLOOKUP(A17,ScaledPrice,(IF(AND('Pricing Inputs'!$AA$3&gt;=4,'Pricing Inputs'!$AA$3&lt;=6),2,4)))</f>
        <v>110</v>
      </c>
      <c r="J17" s="52">
        <f>IF(A17="N/A"," ",IF(AND('Pricing Inputs'!$AA$3&gt;=4,'Pricing Inputs'!$AA$3&lt;=6),I17,(VLOOKUP(A17,ScaledPrice,2))*(2-(VLOOKUP(A17,ScaledPrice,3)))))</f>
        <v>110</v>
      </c>
      <c r="K17" s="52">
        <f>IF(A17="N/A"," ",IF(OR('Pricing Inputs'!$AA$3=5,'Pricing Inputs'!$AA$3=6,'Pricing Inputs'!$AA$3=8,'Pricing Inputs'!$AA$3=9),VLOOKUP(A17,ScaledPrice,IF(AND('Pricing Inputs'!$AA$3&gt;=4,'Pricing Inputs'!$AA$3&lt;=6),5,6)),0))</f>
        <v>35</v>
      </c>
      <c r="L17" s="52">
        <f>IF(A17="N/A"," ",IF(OR('Pricing Inputs'!$AA$3=5,'Pricing Inputs'!$AA$3=6,'Pricing Inputs'!$AA$3=8,'Pricing Inputs'!$AA$3=9),IF(AND('Pricing Inputs'!$AA$3&gt;=4,'Pricing Inputs'!$AA$3&lt;=6),K17,(VLOOKUP(A17,ScaledPrice,5))*(2-(VLOOKUP(A17,ScaledPrice,3)))),0))</f>
        <v>35</v>
      </c>
      <c r="M17" s="52">
        <f>IF(A17="N/A"," ",IF(OR('Pricing Inputs'!$AA$3=6,'Pricing Inputs'!$AA$3=9),(VLOOKUP(A17,ScaledPrice,IF(AND('Pricing Inputs'!$AA$3&gt;=4,'Pricing Inputs'!$AA$3&lt;=6),7,8))),0))</f>
        <v>30.999998092651367</v>
      </c>
      <c r="N17" s="52">
        <f>IF(A17="N/A"," ",IF(OR('Pricing Inputs'!$AA$3=6,'Pricing Inputs'!$AA$3=9),IF(AND('Pricing Inputs'!$AA$3&gt;=4,'Pricing Inputs'!$AA$3&lt;=6),M17,(VLOOKUP(A17,ScaledPrice,7))*(2-(VLOOKUP(A17,ScaledPrice,3)))),0))</f>
        <v>30.999998092651367</v>
      </c>
      <c r="O17" s="52">
        <f t="shared" si="0"/>
        <v>16.600000381469727</v>
      </c>
      <c r="P17" s="108">
        <f t="shared" si="22"/>
        <v>75.517368067226883</v>
      </c>
      <c r="Q17" s="108">
        <f t="shared" si="23"/>
        <v>75.517368067226883</v>
      </c>
      <c r="R17" s="108">
        <f t="shared" si="24"/>
        <v>0.517368067226883</v>
      </c>
      <c r="S17" s="108">
        <f t="shared" si="25"/>
        <v>0.517368067226883</v>
      </c>
      <c r="T17" s="108">
        <f t="shared" si="26"/>
        <v>0</v>
      </c>
      <c r="U17" s="108">
        <f t="shared" si="27"/>
        <v>0</v>
      </c>
      <c r="V17" s="56">
        <f t="shared" si="28"/>
        <v>0</v>
      </c>
      <c r="W17" s="99">
        <f t="shared" si="29"/>
        <v>168</v>
      </c>
      <c r="X17" s="99">
        <f t="shared" si="30"/>
        <v>168</v>
      </c>
      <c r="Y17" s="99">
        <f t="shared" si="31"/>
        <v>32</v>
      </c>
      <c r="Z17" s="99">
        <f t="shared" si="32"/>
        <v>32</v>
      </c>
      <c r="AA17" s="99">
        <f t="shared" si="53"/>
        <v>0</v>
      </c>
      <c r="AB17" s="99">
        <f t="shared" si="33"/>
        <v>0</v>
      </c>
      <c r="AC17" s="99">
        <f t="shared" si="2"/>
        <v>0</v>
      </c>
      <c r="AD17" s="71">
        <f t="shared" ref="AD17:AD27" si="69">IF($A17="N/A"," ",RANK(P17,$P$16:$V$27))</f>
        <v>1</v>
      </c>
      <c r="AE17" s="72">
        <f t="shared" ref="AE17:AE27" si="70">IF($A17="N/A"," ",RANK(Q17,$P$16:$V$27))</f>
        <v>1</v>
      </c>
      <c r="AF17" s="72">
        <f t="shared" ref="AF17:AF27" si="71">IF($A17="N/A"," ",RANK(R17,$P$16:$V$27))</f>
        <v>7</v>
      </c>
      <c r="AG17" s="72">
        <f t="shared" ref="AG17:AG27" si="72">IF($A17="N/A"," ",RANK(S17,$P$16:$V$27))</f>
        <v>7</v>
      </c>
      <c r="AH17" s="72">
        <f t="shared" ref="AH17:AH27" si="73">IF($A17="N/A"," ",RANK(T17,$P$16:$V$27))</f>
        <v>11</v>
      </c>
      <c r="AI17" s="72">
        <f t="shared" ref="AI17:AI27" si="74">IF($A17="N/A"," ",RANK(U17,$P$16:$V$27))</f>
        <v>11</v>
      </c>
      <c r="AJ17" s="73">
        <f t="shared" ref="AJ17:AJ27" si="75">IF($A17="N/A"," ",RANK(V17,$P$16:$V$27))</f>
        <v>11</v>
      </c>
      <c r="AK17" s="102">
        <f t="shared" si="55"/>
        <v>168</v>
      </c>
      <c r="AL17" s="103">
        <f t="shared" si="56"/>
        <v>168</v>
      </c>
      <c r="AM17" s="103">
        <f t="shared" si="57"/>
        <v>32</v>
      </c>
      <c r="AN17" s="103">
        <f t="shared" si="58"/>
        <v>32</v>
      </c>
      <c r="AO17" s="103">
        <f t="shared" si="59"/>
        <v>0</v>
      </c>
      <c r="AP17" s="103">
        <f t="shared" si="60"/>
        <v>0</v>
      </c>
      <c r="AQ17" s="103">
        <f t="shared" si="61"/>
        <v>0</v>
      </c>
      <c r="AR17" s="72"/>
      <c r="AS17" s="109">
        <f t="shared" si="62"/>
        <v>0</v>
      </c>
      <c r="AT17" s="112">
        <f t="shared" si="63"/>
        <v>0</v>
      </c>
      <c r="AU17" s="112">
        <f t="shared" si="64"/>
        <v>0</v>
      </c>
      <c r="AV17" s="112">
        <f t="shared" si="65"/>
        <v>0</v>
      </c>
      <c r="AW17" s="112">
        <f t="shared" si="66"/>
        <v>0</v>
      </c>
      <c r="AX17" s="112">
        <f t="shared" si="67"/>
        <v>0</v>
      </c>
      <c r="AY17" s="112">
        <f t="shared" si="68"/>
        <v>0</v>
      </c>
      <c r="AZ17" s="116"/>
      <c r="BA17" s="64">
        <f>IF($A17="N/A"," ",(IF(MONTH(A17)&gt;=4,IF(MONTH(A17)&lt;=10,Inputs!$F$13,Inputs!$F$14),Inputs!$F$14)))</f>
        <v>119</v>
      </c>
      <c r="BB17" s="65">
        <f t="shared" ref="BB17:BB80" si="76">IF($A17="N/A"," ",(IF(AK17&gt;0,($BA17*(8*(VLOOKUP($A17,NumberofDaysTable,2)))*P17),0)+IF(AS17&gt;0,($BA17*((AS17))*P17),0)))</f>
        <v>1509743.2223999999</v>
      </c>
      <c r="BC17" s="65">
        <f t="shared" ref="BC17:BC80" si="77">IF($A17="N/A"," ",(IF(AL17&gt;0,($BA17*(8*(VLOOKUP($A17,NumberofDaysTable,2)))*Q17),0)+IF(AT17&gt;0,($BA17*((AT17))*Q17),0)))</f>
        <v>1509743.2223999999</v>
      </c>
      <c r="BD17" s="65">
        <f t="shared" si="43"/>
        <v>1970.1375999999705</v>
      </c>
      <c r="BE17" s="65">
        <f t="shared" si="44"/>
        <v>1970.1375999999705</v>
      </c>
      <c r="BF17" s="65">
        <f t="shared" si="45"/>
        <v>0</v>
      </c>
      <c r="BG17" s="65">
        <f t="shared" si="46"/>
        <v>0</v>
      </c>
      <c r="BH17" s="65">
        <f t="shared" si="47"/>
        <v>0</v>
      </c>
      <c r="BI17" s="65">
        <f t="shared" si="48"/>
        <v>3023426.7199999997</v>
      </c>
      <c r="BJ17" s="94">
        <f t="shared" si="49"/>
        <v>1641373.2800000003</v>
      </c>
      <c r="BK17" s="94">
        <f t="shared" si="50"/>
        <v>1546181.2800000003</v>
      </c>
      <c r="BL17" s="94">
        <f t="shared" si="51"/>
        <v>55692</v>
      </c>
      <c r="BM17" s="94">
        <f t="shared" si="52"/>
        <v>39500</v>
      </c>
    </row>
    <row r="18" spans="1:65">
      <c r="A18" s="45">
        <f>IF(A17="N/A","N/A",IF(EDATE(A17,1)&gt;Inputs!$K$3,"N/A",EDATE(A17,1)))</f>
        <v>37104</v>
      </c>
      <c r="B18" s="59">
        <f t="shared" si="18"/>
        <v>2001</v>
      </c>
      <c r="C18" s="46">
        <f t="shared" si="19"/>
        <v>2.5855000000000006</v>
      </c>
      <c r="D18" s="47">
        <f>IF(A18="N/A"," ",(VLOOKUP(MONTH($A18),Inputs!$A$14:$B$25,2))/1000)</f>
        <v>12.6</v>
      </c>
      <c r="E18" s="97">
        <f t="shared" si="20"/>
        <v>32.577300000000008</v>
      </c>
      <c r="F18" s="48">
        <f>IF(A18="N/A"," ",Inputs!$F$6)</f>
        <v>1.17</v>
      </c>
      <c r="G18" s="48">
        <f>IF(A18="N/A"," ",Inputs!$F$9/IF(AND('Pricing Inputs'!$AA$3&gt;=4,'Pricing Inputs'!$AA$3&lt;=6),16,IF(AND('Pricing Inputs'!$AA$3&gt;=7,'Pricing Inputs'!$AA$3&lt;=9),8,24))/(BA18))</f>
        <v>0.82983193277310929</v>
      </c>
      <c r="H18" s="49">
        <f t="shared" si="21"/>
        <v>34.577131932773121</v>
      </c>
      <c r="I18" s="52">
        <f>VLOOKUP(A18,ScaledPrice,(IF(AND('Pricing Inputs'!$AA$3&gt;=4,'Pricing Inputs'!$AA$3&lt;=6),2,4)))</f>
        <v>110</v>
      </c>
      <c r="J18" s="52">
        <f>IF(A18="N/A"," ",IF(AND('Pricing Inputs'!$AA$3&gt;=4,'Pricing Inputs'!$AA$3&lt;=6),I18,(VLOOKUP(A18,ScaledPrice,2))*(2-(VLOOKUP(A18,ScaledPrice,3)))))</f>
        <v>110</v>
      </c>
      <c r="K18" s="52">
        <f>IF(A18="N/A"," ",IF(OR('Pricing Inputs'!$AA$3=5,'Pricing Inputs'!$AA$3=6,'Pricing Inputs'!$AA$3=8,'Pricing Inputs'!$AA$3=9),VLOOKUP(A18,ScaledPrice,IF(AND('Pricing Inputs'!$AA$3&gt;=4,'Pricing Inputs'!$AA$3&lt;=6),5,6)),0))</f>
        <v>35.000003814697266</v>
      </c>
      <c r="L18" s="52">
        <f>IF(A18="N/A"," ",IF(OR('Pricing Inputs'!$AA$3=5,'Pricing Inputs'!$AA$3=6,'Pricing Inputs'!$AA$3=8,'Pricing Inputs'!$AA$3=9),IF(AND('Pricing Inputs'!$AA$3&gt;=4,'Pricing Inputs'!$AA$3&lt;=6),K18,(VLOOKUP(A18,ScaledPrice,5))*(2-(VLOOKUP(A18,ScaledPrice,3)))),0))</f>
        <v>35.000003814697266</v>
      </c>
      <c r="M18" s="52">
        <f>IF(A18="N/A"," ",IF(OR('Pricing Inputs'!$AA$3=6,'Pricing Inputs'!$AA$3=9),(VLOOKUP(A18,ScaledPrice,IF(AND('Pricing Inputs'!$AA$3&gt;=4,'Pricing Inputs'!$AA$3&lt;=6),7,8))),0))</f>
        <v>31</v>
      </c>
      <c r="N18" s="52">
        <f>IF(A18="N/A"," ",IF(OR('Pricing Inputs'!$AA$3=6,'Pricing Inputs'!$AA$3=9),IF(AND('Pricing Inputs'!$AA$3&gt;=4,'Pricing Inputs'!$AA$3&lt;=6),M18,(VLOOKUP(A18,ScaledPrice,7))*(2-(VLOOKUP(A18,ScaledPrice,3)))),0))</f>
        <v>31</v>
      </c>
      <c r="O18" s="52">
        <f t="shared" si="0"/>
        <v>16.600000381469727</v>
      </c>
      <c r="P18" s="108">
        <f t="shared" si="22"/>
        <v>75.422868067226887</v>
      </c>
      <c r="Q18" s="108">
        <f t="shared" si="23"/>
        <v>75.422868067226887</v>
      </c>
      <c r="R18" s="108">
        <f t="shared" si="24"/>
        <v>0.42287188192414504</v>
      </c>
      <c r="S18" s="108">
        <f t="shared" si="25"/>
        <v>0.42287188192414504</v>
      </c>
      <c r="T18" s="108">
        <f t="shared" si="26"/>
        <v>0</v>
      </c>
      <c r="U18" s="108">
        <f t="shared" si="27"/>
        <v>0</v>
      </c>
      <c r="V18" s="56">
        <f t="shared" si="28"/>
        <v>0</v>
      </c>
      <c r="W18" s="99">
        <f t="shared" si="29"/>
        <v>184</v>
      </c>
      <c r="X18" s="99">
        <f t="shared" si="30"/>
        <v>184</v>
      </c>
      <c r="Y18" s="99">
        <f t="shared" si="31"/>
        <v>32</v>
      </c>
      <c r="Z18" s="99">
        <f t="shared" si="32"/>
        <v>32</v>
      </c>
      <c r="AA18" s="99">
        <f t="shared" si="53"/>
        <v>0</v>
      </c>
      <c r="AB18" s="99">
        <f t="shared" si="33"/>
        <v>0</v>
      </c>
      <c r="AC18" s="99">
        <f t="shared" si="2"/>
        <v>0</v>
      </c>
      <c r="AD18" s="71">
        <f t="shared" si="69"/>
        <v>3</v>
      </c>
      <c r="AE18" s="72">
        <f t="shared" si="70"/>
        <v>3</v>
      </c>
      <c r="AF18" s="72">
        <f t="shared" si="71"/>
        <v>9</v>
      </c>
      <c r="AG18" s="72">
        <f t="shared" si="72"/>
        <v>9</v>
      </c>
      <c r="AH18" s="72">
        <f t="shared" si="73"/>
        <v>11</v>
      </c>
      <c r="AI18" s="72">
        <f t="shared" si="74"/>
        <v>11</v>
      </c>
      <c r="AJ18" s="73">
        <f t="shared" si="75"/>
        <v>11</v>
      </c>
      <c r="AK18" s="102">
        <f t="shared" si="55"/>
        <v>184</v>
      </c>
      <c r="AL18" s="103">
        <f t="shared" si="56"/>
        <v>184</v>
      </c>
      <c r="AM18" s="103">
        <f t="shared" si="57"/>
        <v>32</v>
      </c>
      <c r="AN18" s="103">
        <f t="shared" si="58"/>
        <v>32</v>
      </c>
      <c r="AO18" s="103">
        <f t="shared" si="59"/>
        <v>0</v>
      </c>
      <c r="AP18" s="103">
        <f t="shared" si="60"/>
        <v>0</v>
      </c>
      <c r="AQ18" s="103">
        <f t="shared" si="61"/>
        <v>0</v>
      </c>
      <c r="AR18" s="72"/>
      <c r="AS18" s="109">
        <f t="shared" si="62"/>
        <v>0</v>
      </c>
      <c r="AT18" s="112">
        <f t="shared" si="63"/>
        <v>0</v>
      </c>
      <c r="AU18" s="112">
        <f t="shared" si="64"/>
        <v>0</v>
      </c>
      <c r="AV18" s="112">
        <f t="shared" si="65"/>
        <v>0</v>
      </c>
      <c r="AW18" s="112">
        <f t="shared" si="66"/>
        <v>0</v>
      </c>
      <c r="AX18" s="112">
        <f t="shared" si="67"/>
        <v>0</v>
      </c>
      <c r="AY18" s="112">
        <f t="shared" si="68"/>
        <v>0</v>
      </c>
      <c r="AZ18" s="116"/>
      <c r="BA18" s="64">
        <f>IF($A18="N/A"," ",(IF(MONTH(A18)&gt;=4,IF(MONTH(A18)&lt;=10,Inputs!$F$13,Inputs!$F$14),Inputs!$F$14)))</f>
        <v>119</v>
      </c>
      <c r="BB18" s="65">
        <f t="shared" si="76"/>
        <v>1651459.1191999998</v>
      </c>
      <c r="BC18" s="65">
        <f t="shared" si="77"/>
        <v>1651459.1191999998</v>
      </c>
      <c r="BD18" s="65">
        <f t="shared" si="43"/>
        <v>1610.2961263671443</v>
      </c>
      <c r="BE18" s="65">
        <f t="shared" si="44"/>
        <v>1610.2961263671443</v>
      </c>
      <c r="BF18" s="65">
        <f t="shared" si="45"/>
        <v>0</v>
      </c>
      <c r="BG18" s="65">
        <f t="shared" si="46"/>
        <v>0</v>
      </c>
      <c r="BH18" s="65">
        <f t="shared" si="47"/>
        <v>0</v>
      </c>
      <c r="BI18" s="65">
        <f t="shared" si="48"/>
        <v>3306138.8306527338</v>
      </c>
      <c r="BJ18" s="94">
        <f t="shared" si="49"/>
        <v>1777541.1984000006</v>
      </c>
      <c r="BK18" s="94">
        <f t="shared" si="50"/>
        <v>1674733.8384000005</v>
      </c>
      <c r="BL18" s="94">
        <f t="shared" si="51"/>
        <v>60147.359999999993</v>
      </c>
      <c r="BM18" s="94">
        <f t="shared" si="52"/>
        <v>42660</v>
      </c>
    </row>
    <row r="19" spans="1:65">
      <c r="A19" s="45">
        <f>IF(A18="N/A","N/A",IF(EDATE(A18,1)&gt;Inputs!$K$3,"N/A",EDATE(A18,1)))</f>
        <v>37135</v>
      </c>
      <c r="B19" s="59">
        <f t="shared" si="18"/>
        <v>2001</v>
      </c>
      <c r="C19" s="46">
        <f t="shared" si="19"/>
        <v>2.5955000000000004</v>
      </c>
      <c r="D19" s="47">
        <f>IF(A19="N/A"," ",(VLOOKUP(MONTH($A19),Inputs!$A$14:$B$25,2))/1000)</f>
        <v>12.6</v>
      </c>
      <c r="E19" s="97">
        <f t="shared" si="20"/>
        <v>32.703300000000006</v>
      </c>
      <c r="F19" s="48">
        <f>IF(A19="N/A"," ",Inputs!$F$6)</f>
        <v>1.17</v>
      </c>
      <c r="G19" s="48">
        <f>IF(A19="N/A"," ",Inputs!$F$9/IF(AND('Pricing Inputs'!$AA$3&gt;=4,'Pricing Inputs'!$AA$3&lt;=6),16,IF(AND('Pricing Inputs'!$AA$3&gt;=7,'Pricing Inputs'!$AA$3&lt;=9),8,24))/(BA19))</f>
        <v>0.82983193277310929</v>
      </c>
      <c r="H19" s="49">
        <f t="shared" si="21"/>
        <v>34.703131932773118</v>
      </c>
      <c r="I19" s="52">
        <f>VLOOKUP(A19,ScaledPrice,(IF(AND('Pricing Inputs'!$AA$3&gt;=4,'Pricing Inputs'!$AA$3&lt;=6),2,4)))</f>
        <v>31.25</v>
      </c>
      <c r="J19" s="52">
        <f>IF(A19="N/A"," ",IF(AND('Pricing Inputs'!$AA$3&gt;=4,'Pricing Inputs'!$AA$3&lt;=6),I19,(VLOOKUP(A19,ScaledPrice,2))*(2-(VLOOKUP(A19,ScaledPrice,3)))))</f>
        <v>31.25</v>
      </c>
      <c r="K19" s="52">
        <f>IF(A19="N/A"," ",IF(OR('Pricing Inputs'!$AA$3=5,'Pricing Inputs'!$AA$3=6,'Pricing Inputs'!$AA$3=8,'Pricing Inputs'!$AA$3=9),VLOOKUP(A19,ScaledPrice,IF(AND('Pricing Inputs'!$AA$3&gt;=4,'Pricing Inputs'!$AA$3&lt;=6),5,6)),0))</f>
        <v>25</v>
      </c>
      <c r="L19" s="52">
        <f>IF(A19="N/A"," ",IF(OR('Pricing Inputs'!$AA$3=5,'Pricing Inputs'!$AA$3=6,'Pricing Inputs'!$AA$3=8,'Pricing Inputs'!$AA$3=9),IF(AND('Pricing Inputs'!$AA$3&gt;=4,'Pricing Inputs'!$AA$3&lt;=6),K19,(VLOOKUP(A19,ScaledPrice,5))*(2-(VLOOKUP(A19,ScaledPrice,3)))),0))</f>
        <v>25</v>
      </c>
      <c r="M19" s="52">
        <f>IF(A19="N/A"," ",IF(OR('Pricing Inputs'!$AA$3=6,'Pricing Inputs'!$AA$3=9),(VLOOKUP(A19,ScaledPrice,IF(AND('Pricing Inputs'!$AA$3&gt;=4,'Pricing Inputs'!$AA$3&lt;=6),7,8))),0))</f>
        <v>24</v>
      </c>
      <c r="N19" s="52">
        <f>IF(A19="N/A"," ",IF(OR('Pricing Inputs'!$AA$3=6,'Pricing Inputs'!$AA$3=9),IF(AND('Pricing Inputs'!$AA$3&gt;=4,'Pricing Inputs'!$AA$3&lt;=6),M19,(VLOOKUP(A19,ScaledPrice,7))*(2-(VLOOKUP(A19,ScaledPrice,3)))),0))</f>
        <v>24</v>
      </c>
      <c r="O19" s="52">
        <f t="shared" si="0"/>
        <v>16.75</v>
      </c>
      <c r="P19" s="108">
        <f t="shared" si="22"/>
        <v>0</v>
      </c>
      <c r="Q19" s="108">
        <f t="shared" si="23"/>
        <v>0</v>
      </c>
      <c r="R19" s="108">
        <f t="shared" si="24"/>
        <v>0</v>
      </c>
      <c r="S19" s="108">
        <f t="shared" si="25"/>
        <v>0</v>
      </c>
      <c r="T19" s="108">
        <f t="shared" si="26"/>
        <v>0</v>
      </c>
      <c r="U19" s="108">
        <f t="shared" si="27"/>
        <v>0</v>
      </c>
      <c r="V19" s="56">
        <f t="shared" si="28"/>
        <v>0</v>
      </c>
      <c r="W19" s="99">
        <f t="shared" si="29"/>
        <v>0</v>
      </c>
      <c r="X19" s="99">
        <f t="shared" si="30"/>
        <v>0</v>
      </c>
      <c r="Y19" s="99">
        <f t="shared" si="31"/>
        <v>0</v>
      </c>
      <c r="Z19" s="99">
        <f t="shared" si="32"/>
        <v>0</v>
      </c>
      <c r="AA19" s="99">
        <f t="shared" si="53"/>
        <v>0</v>
      </c>
      <c r="AB19" s="99">
        <f t="shared" si="33"/>
        <v>0</v>
      </c>
      <c r="AC19" s="99">
        <f t="shared" si="2"/>
        <v>0</v>
      </c>
      <c r="AD19" s="71">
        <f t="shared" si="69"/>
        <v>11</v>
      </c>
      <c r="AE19" s="72">
        <f t="shared" si="70"/>
        <v>11</v>
      </c>
      <c r="AF19" s="72">
        <f t="shared" si="71"/>
        <v>11</v>
      </c>
      <c r="AG19" s="72">
        <f t="shared" si="72"/>
        <v>11</v>
      </c>
      <c r="AH19" s="72">
        <f t="shared" si="73"/>
        <v>11</v>
      </c>
      <c r="AI19" s="72">
        <f t="shared" si="74"/>
        <v>11</v>
      </c>
      <c r="AJ19" s="73">
        <f t="shared" si="75"/>
        <v>11</v>
      </c>
      <c r="AK19" s="102">
        <f t="shared" si="55"/>
        <v>0</v>
      </c>
      <c r="AL19" s="103">
        <f t="shared" si="56"/>
        <v>0</v>
      </c>
      <c r="AM19" s="103">
        <f t="shared" si="57"/>
        <v>0</v>
      </c>
      <c r="AN19" s="103">
        <f t="shared" si="58"/>
        <v>0</v>
      </c>
      <c r="AO19" s="103">
        <f t="shared" si="59"/>
        <v>0</v>
      </c>
      <c r="AP19" s="103">
        <f t="shared" si="60"/>
        <v>0</v>
      </c>
      <c r="AQ19" s="103">
        <f t="shared" si="61"/>
        <v>0</v>
      </c>
      <c r="AR19" s="72"/>
      <c r="AS19" s="109">
        <f t="shared" si="62"/>
        <v>0</v>
      </c>
      <c r="AT19" s="112">
        <f t="shared" si="63"/>
        <v>0</v>
      </c>
      <c r="AU19" s="112">
        <f t="shared" si="64"/>
        <v>0</v>
      </c>
      <c r="AV19" s="112">
        <f t="shared" si="65"/>
        <v>0</v>
      </c>
      <c r="AW19" s="112">
        <f t="shared" si="66"/>
        <v>0</v>
      </c>
      <c r="AX19" s="112">
        <f t="shared" si="67"/>
        <v>0</v>
      </c>
      <c r="AY19" s="112">
        <f t="shared" si="68"/>
        <v>0</v>
      </c>
      <c r="AZ19" s="116"/>
      <c r="BA19" s="64">
        <f>IF($A19="N/A"," ",(IF(MONTH(A19)&gt;=4,IF(MONTH(A19)&lt;=10,Inputs!$F$13,Inputs!$F$14),Inputs!$F$14)))</f>
        <v>119</v>
      </c>
      <c r="BB19" s="65">
        <f t="shared" si="76"/>
        <v>0</v>
      </c>
      <c r="BC19" s="65">
        <f t="shared" si="77"/>
        <v>0</v>
      </c>
      <c r="BD19" s="65">
        <f t="shared" si="43"/>
        <v>0</v>
      </c>
      <c r="BE19" s="65">
        <f t="shared" si="44"/>
        <v>0</v>
      </c>
      <c r="BF19" s="65">
        <f t="shared" si="45"/>
        <v>0</v>
      </c>
      <c r="BG19" s="65">
        <f t="shared" si="46"/>
        <v>0</v>
      </c>
      <c r="BH19" s="65">
        <f t="shared" si="47"/>
        <v>0</v>
      </c>
      <c r="BI19" s="65">
        <f t="shared" si="48"/>
        <v>0</v>
      </c>
      <c r="BJ19" s="94">
        <f t="shared" si="49"/>
        <v>0</v>
      </c>
      <c r="BK19" s="94">
        <f t="shared" si="50"/>
        <v>0</v>
      </c>
      <c r="BL19" s="94">
        <f t="shared" si="51"/>
        <v>0</v>
      </c>
      <c r="BM19" s="94">
        <f t="shared" si="52"/>
        <v>0</v>
      </c>
    </row>
    <row r="20" spans="1:65">
      <c r="A20" s="45">
        <f>IF(A19="N/A","N/A",IF(EDATE(A19,1)&gt;Inputs!$K$3,"N/A",EDATE(A19,1)))</f>
        <v>37165</v>
      </c>
      <c r="B20" s="59">
        <f t="shared" si="18"/>
        <v>2001</v>
      </c>
      <c r="C20" s="46">
        <f t="shared" si="19"/>
        <v>2.6395000000000004</v>
      </c>
      <c r="D20" s="47">
        <f>IF(A20="N/A"," ",(VLOOKUP(MONTH($A20),Inputs!$A$14:$B$25,2))/1000)</f>
        <v>12.6</v>
      </c>
      <c r="E20" s="97">
        <f t="shared" si="20"/>
        <v>33.257700000000007</v>
      </c>
      <c r="F20" s="48">
        <f>IF(A20="N/A"," ",Inputs!$F$6)</f>
        <v>1.17</v>
      </c>
      <c r="G20" s="48">
        <f>IF(A20="N/A"," ",Inputs!$F$9/IF(AND('Pricing Inputs'!$AA$3&gt;=4,'Pricing Inputs'!$AA$3&lt;=6),16,IF(AND('Pricing Inputs'!$AA$3&gt;=7,'Pricing Inputs'!$AA$3&lt;=9),8,24))/(BA20))</f>
        <v>0.82983193277310929</v>
      </c>
      <c r="H20" s="49">
        <f t="shared" si="21"/>
        <v>35.257531932773119</v>
      </c>
      <c r="I20" s="52">
        <f>VLOOKUP(A20,ScaledPrice,(IF(AND('Pricing Inputs'!$AA$3&gt;=4,'Pricing Inputs'!$AA$3&lt;=6),2,4)))</f>
        <v>24.049997329711914</v>
      </c>
      <c r="J20" s="52">
        <f>IF(A20="N/A"," ",IF(AND('Pricing Inputs'!$AA$3&gt;=4,'Pricing Inputs'!$AA$3&lt;=6),I20,(VLOOKUP(A20,ScaledPrice,2))*(2-(VLOOKUP(A20,ScaledPrice,3)))))</f>
        <v>24.049997329711914</v>
      </c>
      <c r="K20" s="52">
        <f>IF(A20="N/A"," ",IF(OR('Pricing Inputs'!$AA$3=5,'Pricing Inputs'!$AA$3=6,'Pricing Inputs'!$AA$3=8,'Pricing Inputs'!$AA$3=9),VLOOKUP(A20,ScaledPrice,IF(AND('Pricing Inputs'!$AA$3&gt;=4,'Pricing Inputs'!$AA$3&lt;=6),5,6)),0))</f>
        <v>19.996000289916992</v>
      </c>
      <c r="L20" s="52">
        <f>IF(A20="N/A"," ",IF(OR('Pricing Inputs'!$AA$3=5,'Pricing Inputs'!$AA$3=6,'Pricing Inputs'!$AA$3=8,'Pricing Inputs'!$AA$3=9),IF(AND('Pricing Inputs'!$AA$3&gt;=4,'Pricing Inputs'!$AA$3&lt;=6),K20,(VLOOKUP(A20,ScaledPrice,5))*(2-(VLOOKUP(A20,ScaledPrice,3)))),0))</f>
        <v>19.996000289916992</v>
      </c>
      <c r="M20" s="52">
        <f>IF(A20="N/A"," ",IF(OR('Pricing Inputs'!$AA$3=6,'Pricing Inputs'!$AA$3=9),(VLOOKUP(A20,ScaledPrice,IF(AND('Pricing Inputs'!$AA$3&gt;=4,'Pricing Inputs'!$AA$3&lt;=6),7,8))),0))</f>
        <v>18.996500015258789</v>
      </c>
      <c r="N20" s="52">
        <f>IF(A20="N/A"," ",IF(OR('Pricing Inputs'!$AA$3=6,'Pricing Inputs'!$AA$3=9),IF(AND('Pricing Inputs'!$AA$3&gt;=4,'Pricing Inputs'!$AA$3&lt;=6),M20,(VLOOKUP(A20,ScaledPrice,7))*(2-(VLOOKUP(A20,ScaledPrice,3)))),0))</f>
        <v>18.996500015258789</v>
      </c>
      <c r="O20" s="52">
        <f t="shared" si="0"/>
        <v>18.150001525878906</v>
      </c>
      <c r="P20" s="108">
        <f t="shared" si="22"/>
        <v>0</v>
      </c>
      <c r="Q20" s="108">
        <f t="shared" si="23"/>
        <v>0</v>
      </c>
      <c r="R20" s="108">
        <f t="shared" si="24"/>
        <v>0</v>
      </c>
      <c r="S20" s="108">
        <f t="shared" si="25"/>
        <v>0</v>
      </c>
      <c r="T20" s="108">
        <f t="shared" si="26"/>
        <v>0</v>
      </c>
      <c r="U20" s="108">
        <f t="shared" si="27"/>
        <v>0</v>
      </c>
      <c r="V20" s="56">
        <f t="shared" si="28"/>
        <v>0</v>
      </c>
      <c r="W20" s="99">
        <f t="shared" si="29"/>
        <v>0</v>
      </c>
      <c r="X20" s="99">
        <f t="shared" si="30"/>
        <v>0</v>
      </c>
      <c r="Y20" s="99">
        <f t="shared" si="31"/>
        <v>0</v>
      </c>
      <c r="Z20" s="99">
        <f t="shared" si="32"/>
        <v>0</v>
      </c>
      <c r="AA20" s="99">
        <f t="shared" si="53"/>
        <v>0</v>
      </c>
      <c r="AB20" s="99">
        <f t="shared" si="33"/>
        <v>0</v>
      </c>
      <c r="AC20" s="99">
        <f t="shared" si="2"/>
        <v>0</v>
      </c>
      <c r="AD20" s="71">
        <f t="shared" si="69"/>
        <v>11</v>
      </c>
      <c r="AE20" s="72">
        <f t="shared" si="70"/>
        <v>11</v>
      </c>
      <c r="AF20" s="72">
        <f t="shared" si="71"/>
        <v>11</v>
      </c>
      <c r="AG20" s="72">
        <f t="shared" si="72"/>
        <v>11</v>
      </c>
      <c r="AH20" s="72">
        <f t="shared" si="73"/>
        <v>11</v>
      </c>
      <c r="AI20" s="72">
        <f t="shared" si="74"/>
        <v>11</v>
      </c>
      <c r="AJ20" s="73">
        <f t="shared" si="75"/>
        <v>11</v>
      </c>
      <c r="AK20" s="102">
        <f t="shared" si="55"/>
        <v>0</v>
      </c>
      <c r="AL20" s="103">
        <f t="shared" si="56"/>
        <v>0</v>
      </c>
      <c r="AM20" s="103">
        <f t="shared" si="57"/>
        <v>0</v>
      </c>
      <c r="AN20" s="103">
        <f t="shared" si="58"/>
        <v>0</v>
      </c>
      <c r="AO20" s="103">
        <f t="shared" si="59"/>
        <v>0</v>
      </c>
      <c r="AP20" s="103">
        <f t="shared" si="60"/>
        <v>0</v>
      </c>
      <c r="AQ20" s="103">
        <f t="shared" si="61"/>
        <v>0</v>
      </c>
      <c r="AR20" s="72"/>
      <c r="AS20" s="109">
        <f t="shared" si="62"/>
        <v>0</v>
      </c>
      <c r="AT20" s="112">
        <f t="shared" si="63"/>
        <v>0</v>
      </c>
      <c r="AU20" s="112">
        <f t="shared" si="64"/>
        <v>0</v>
      </c>
      <c r="AV20" s="112">
        <f t="shared" si="65"/>
        <v>0</v>
      </c>
      <c r="AW20" s="112">
        <f t="shared" si="66"/>
        <v>0</v>
      </c>
      <c r="AX20" s="112">
        <f t="shared" si="67"/>
        <v>0</v>
      </c>
      <c r="AY20" s="112">
        <f t="shared" si="68"/>
        <v>0</v>
      </c>
      <c r="AZ20" s="116"/>
      <c r="BA20" s="64">
        <f>IF($A20="N/A"," ",(IF(MONTH(A20)&gt;=4,IF(MONTH(A20)&lt;=10,Inputs!$F$13,Inputs!$F$14),Inputs!$F$14)))</f>
        <v>119</v>
      </c>
      <c r="BB20" s="65">
        <f t="shared" si="76"/>
        <v>0</v>
      </c>
      <c r="BC20" s="65">
        <f t="shared" si="77"/>
        <v>0</v>
      </c>
      <c r="BD20" s="65">
        <f t="shared" si="43"/>
        <v>0</v>
      </c>
      <c r="BE20" s="65">
        <f t="shared" si="44"/>
        <v>0</v>
      </c>
      <c r="BF20" s="65">
        <f t="shared" si="45"/>
        <v>0</v>
      </c>
      <c r="BG20" s="65">
        <f t="shared" si="46"/>
        <v>0</v>
      </c>
      <c r="BH20" s="65">
        <f t="shared" si="47"/>
        <v>0</v>
      </c>
      <c r="BI20" s="65">
        <f t="shared" si="48"/>
        <v>0</v>
      </c>
      <c r="BJ20" s="94">
        <f t="shared" si="49"/>
        <v>0</v>
      </c>
      <c r="BK20" s="94">
        <f t="shared" si="50"/>
        <v>0</v>
      </c>
      <c r="BL20" s="94">
        <f t="shared" si="51"/>
        <v>0</v>
      </c>
      <c r="BM20" s="94">
        <f t="shared" si="52"/>
        <v>0</v>
      </c>
    </row>
    <row r="21" spans="1:65">
      <c r="A21" s="45">
        <f>IF(A20="N/A","N/A",IF(EDATE(A20,1)&gt;Inputs!$K$3,"N/A",EDATE(A20,1)))</f>
        <v>37196</v>
      </c>
      <c r="B21" s="59">
        <f t="shared" si="18"/>
        <v>2001</v>
      </c>
      <c r="C21" s="46">
        <f t="shared" si="19"/>
        <v>2.8380000000000005</v>
      </c>
      <c r="D21" s="47">
        <f>IF(A21="N/A"," ",(VLOOKUP(MONTH($A21),Inputs!$A$14:$B$25,2))/1000)</f>
        <v>12.6</v>
      </c>
      <c r="E21" s="97">
        <f t="shared" si="20"/>
        <v>35.758800000000008</v>
      </c>
      <c r="F21" s="48">
        <f>IF(A21="N/A"," ",Inputs!$F$6)</f>
        <v>1.17</v>
      </c>
      <c r="G21" s="48">
        <f>IF(A21="N/A"," ",Inputs!$F$9/IF(AND('Pricing Inputs'!$AA$3&gt;=4,'Pricing Inputs'!$AA$3&lt;=6),16,IF(AND('Pricing Inputs'!$AA$3&gt;=7,'Pricing Inputs'!$AA$3&lt;=9),8,24))/(BA21))</f>
        <v>0.82983193277310929</v>
      </c>
      <c r="H21" s="49">
        <f t="shared" si="21"/>
        <v>37.75863193277312</v>
      </c>
      <c r="I21" s="52">
        <f>VLOOKUP(A21,ScaledPrice,(IF(AND('Pricing Inputs'!$AA$3&gt;=4,'Pricing Inputs'!$AA$3&lt;=6),2,4)))</f>
        <v>23.929998397827148</v>
      </c>
      <c r="J21" s="52">
        <f>IF(A21="N/A"," ",IF(AND('Pricing Inputs'!$AA$3&gt;=4,'Pricing Inputs'!$AA$3&lt;=6),I21,(VLOOKUP(A21,ScaledPrice,2))*(2-(VLOOKUP(A21,ScaledPrice,3)))))</f>
        <v>23.929998397827148</v>
      </c>
      <c r="K21" s="52">
        <f>IF(A21="N/A"," ",IF(OR('Pricing Inputs'!$AA$3=5,'Pricing Inputs'!$AA$3=6,'Pricing Inputs'!$AA$3=8,'Pricing Inputs'!$AA$3=9),VLOOKUP(A21,ScaledPrice,IF(AND('Pricing Inputs'!$AA$3&gt;=4,'Pricing Inputs'!$AA$3&lt;=6),5,6)),0))</f>
        <v>20</v>
      </c>
      <c r="L21" s="52">
        <f>IF(A21="N/A"," ",IF(OR('Pricing Inputs'!$AA$3=5,'Pricing Inputs'!$AA$3=6,'Pricing Inputs'!$AA$3=8,'Pricing Inputs'!$AA$3=9),IF(AND('Pricing Inputs'!$AA$3&gt;=4,'Pricing Inputs'!$AA$3&lt;=6),K21,(VLOOKUP(A21,ScaledPrice,5))*(2-(VLOOKUP(A21,ScaledPrice,3)))),0))</f>
        <v>20</v>
      </c>
      <c r="M21" s="52">
        <f>IF(A21="N/A"," ",IF(OR('Pricing Inputs'!$AA$3=6,'Pricing Inputs'!$AA$3=9),(VLOOKUP(A21,ScaledPrice,IF(AND('Pricing Inputs'!$AA$3&gt;=4,'Pricing Inputs'!$AA$3&lt;=6),7,8))),0))</f>
        <v>19</v>
      </c>
      <c r="N21" s="52">
        <f>IF(A21="N/A"," ",IF(OR('Pricing Inputs'!$AA$3=6,'Pricing Inputs'!$AA$3=9),IF(AND('Pricing Inputs'!$AA$3&gt;=4,'Pricing Inputs'!$AA$3&lt;=6),M21,(VLOOKUP(A21,ScaledPrice,7))*(2-(VLOOKUP(A21,ScaledPrice,3)))),0))</f>
        <v>19</v>
      </c>
      <c r="O21" s="52">
        <f t="shared" si="0"/>
        <v>18.549999237060547</v>
      </c>
      <c r="P21" s="108">
        <f t="shared" si="22"/>
        <v>0</v>
      </c>
      <c r="Q21" s="108">
        <f t="shared" si="23"/>
        <v>0</v>
      </c>
      <c r="R21" s="108">
        <f t="shared" si="24"/>
        <v>0</v>
      </c>
      <c r="S21" s="108">
        <f t="shared" si="25"/>
        <v>0</v>
      </c>
      <c r="T21" s="108">
        <f t="shared" si="26"/>
        <v>0</v>
      </c>
      <c r="U21" s="108">
        <f t="shared" si="27"/>
        <v>0</v>
      </c>
      <c r="V21" s="56">
        <f t="shared" si="28"/>
        <v>0</v>
      </c>
      <c r="W21" s="99">
        <f t="shared" si="29"/>
        <v>0</v>
      </c>
      <c r="X21" s="99">
        <f t="shared" si="30"/>
        <v>0</v>
      </c>
      <c r="Y21" s="99">
        <f t="shared" si="31"/>
        <v>0</v>
      </c>
      <c r="Z21" s="99">
        <f t="shared" si="32"/>
        <v>0</v>
      </c>
      <c r="AA21" s="99">
        <f t="shared" si="53"/>
        <v>0</v>
      </c>
      <c r="AB21" s="99">
        <f t="shared" si="33"/>
        <v>0</v>
      </c>
      <c r="AC21" s="99">
        <f t="shared" si="2"/>
        <v>0</v>
      </c>
      <c r="AD21" s="71">
        <f t="shared" si="69"/>
        <v>11</v>
      </c>
      <c r="AE21" s="72">
        <f t="shared" si="70"/>
        <v>11</v>
      </c>
      <c r="AF21" s="72">
        <f t="shared" si="71"/>
        <v>11</v>
      </c>
      <c r="AG21" s="72">
        <f t="shared" si="72"/>
        <v>11</v>
      </c>
      <c r="AH21" s="72">
        <f t="shared" si="73"/>
        <v>11</v>
      </c>
      <c r="AI21" s="72">
        <f t="shared" si="74"/>
        <v>11</v>
      </c>
      <c r="AJ21" s="73">
        <f t="shared" si="75"/>
        <v>11</v>
      </c>
      <c r="AK21" s="102">
        <f t="shared" si="55"/>
        <v>0</v>
      </c>
      <c r="AL21" s="103">
        <f t="shared" si="56"/>
        <v>0</v>
      </c>
      <c r="AM21" s="103">
        <f t="shared" si="57"/>
        <v>0</v>
      </c>
      <c r="AN21" s="103">
        <f t="shared" si="58"/>
        <v>0</v>
      </c>
      <c r="AO21" s="103">
        <f t="shared" si="59"/>
        <v>0</v>
      </c>
      <c r="AP21" s="103">
        <f t="shared" si="60"/>
        <v>0</v>
      </c>
      <c r="AQ21" s="103">
        <f t="shared" si="61"/>
        <v>0</v>
      </c>
      <c r="AR21" s="72"/>
      <c r="AS21" s="109">
        <f t="shared" si="62"/>
        <v>0</v>
      </c>
      <c r="AT21" s="112">
        <f t="shared" si="63"/>
        <v>0</v>
      </c>
      <c r="AU21" s="112">
        <f t="shared" si="64"/>
        <v>0</v>
      </c>
      <c r="AV21" s="112">
        <f t="shared" si="65"/>
        <v>0</v>
      </c>
      <c r="AW21" s="112">
        <f t="shared" si="66"/>
        <v>0</v>
      </c>
      <c r="AX21" s="112">
        <f t="shared" si="67"/>
        <v>0</v>
      </c>
      <c r="AY21" s="112">
        <f t="shared" si="68"/>
        <v>0</v>
      </c>
      <c r="AZ21" s="116"/>
      <c r="BA21" s="64">
        <f>IF($A21="N/A"," ",(IF(MONTH(A21)&gt;=4,IF(MONTH(A21)&lt;=10,Inputs!$F$13,Inputs!$F$14),Inputs!$F$14)))</f>
        <v>119</v>
      </c>
      <c r="BB21" s="65">
        <f t="shared" si="76"/>
        <v>0</v>
      </c>
      <c r="BC21" s="65">
        <f t="shared" si="77"/>
        <v>0</v>
      </c>
      <c r="BD21" s="65">
        <f t="shared" si="43"/>
        <v>0</v>
      </c>
      <c r="BE21" s="65">
        <f t="shared" si="44"/>
        <v>0</v>
      </c>
      <c r="BF21" s="65">
        <f t="shared" si="45"/>
        <v>0</v>
      </c>
      <c r="BG21" s="65">
        <f t="shared" si="46"/>
        <v>0</v>
      </c>
      <c r="BH21" s="65">
        <f t="shared" si="47"/>
        <v>0</v>
      </c>
      <c r="BI21" s="65">
        <f t="shared" si="48"/>
        <v>0</v>
      </c>
      <c r="BJ21" s="94">
        <f t="shared" si="49"/>
        <v>0</v>
      </c>
      <c r="BK21" s="94">
        <f t="shared" si="50"/>
        <v>0</v>
      </c>
      <c r="BL21" s="94">
        <f t="shared" si="51"/>
        <v>0</v>
      </c>
      <c r="BM21" s="94">
        <f t="shared" si="52"/>
        <v>0</v>
      </c>
    </row>
    <row r="22" spans="1:65">
      <c r="A22" s="45">
        <f>IF(A21="N/A","N/A",IF(EDATE(A21,1)&gt;Inputs!$K$3,"N/A",EDATE(A21,1)))</f>
        <v>37226</v>
      </c>
      <c r="B22" s="59">
        <f t="shared" si="18"/>
        <v>2001</v>
      </c>
      <c r="C22" s="46">
        <f t="shared" si="19"/>
        <v>3.01</v>
      </c>
      <c r="D22" s="47">
        <f>IF(A22="N/A"," ",(VLOOKUP(MONTH($A22),Inputs!$A$14:$B$25,2))/1000)</f>
        <v>12.6</v>
      </c>
      <c r="E22" s="97">
        <f t="shared" si="20"/>
        <v>37.925999999999995</v>
      </c>
      <c r="F22" s="48">
        <f>IF(A22="N/A"," ",Inputs!$F$6)</f>
        <v>1.17</v>
      </c>
      <c r="G22" s="48">
        <f>IF(A22="N/A"," ",Inputs!$F$9/IF(AND('Pricing Inputs'!$AA$3&gt;=4,'Pricing Inputs'!$AA$3&lt;=6),16,IF(AND('Pricing Inputs'!$AA$3&gt;=7,'Pricing Inputs'!$AA$3&lt;=9),8,24))/(BA22))</f>
        <v>0.82983193277310929</v>
      </c>
      <c r="H22" s="49">
        <f t="shared" si="21"/>
        <v>39.925831932773107</v>
      </c>
      <c r="I22" s="52">
        <f>VLOOKUP(A22,ScaledPrice,(IF(AND('Pricing Inputs'!$AA$3&gt;=4,'Pricing Inputs'!$AA$3&lt;=6),2,4)))</f>
        <v>24.399997711181641</v>
      </c>
      <c r="J22" s="52">
        <f>IF(A22="N/A"," ",IF(AND('Pricing Inputs'!$AA$3&gt;=4,'Pricing Inputs'!$AA$3&lt;=6),I22,(VLOOKUP(A22,ScaledPrice,2))*(2-(VLOOKUP(A22,ScaledPrice,3)))))</f>
        <v>24.399997711181641</v>
      </c>
      <c r="K22" s="52">
        <f>IF(A22="N/A"," ",IF(OR('Pricing Inputs'!$AA$3=5,'Pricing Inputs'!$AA$3=6,'Pricing Inputs'!$AA$3=8,'Pricing Inputs'!$AA$3=9),VLOOKUP(A22,ScaledPrice,IF(AND('Pricing Inputs'!$AA$3&gt;=4,'Pricing Inputs'!$AA$3&lt;=6),5,6)),0))</f>
        <v>20</v>
      </c>
      <c r="L22" s="52">
        <f>IF(A22="N/A"," ",IF(OR('Pricing Inputs'!$AA$3=5,'Pricing Inputs'!$AA$3=6,'Pricing Inputs'!$AA$3=8,'Pricing Inputs'!$AA$3=9),IF(AND('Pricing Inputs'!$AA$3&gt;=4,'Pricing Inputs'!$AA$3&lt;=6),K22,(VLOOKUP(A22,ScaledPrice,5))*(2-(VLOOKUP(A22,ScaledPrice,3)))),0))</f>
        <v>20</v>
      </c>
      <c r="M22" s="52">
        <f>IF(A22="N/A"," ",IF(OR('Pricing Inputs'!$AA$3=6,'Pricing Inputs'!$AA$3=9),(VLOOKUP(A22,ScaledPrice,IF(AND('Pricing Inputs'!$AA$3&gt;=4,'Pricing Inputs'!$AA$3&lt;=6),7,8))),0))</f>
        <v>19</v>
      </c>
      <c r="N22" s="52">
        <f>IF(A22="N/A"," ",IF(OR('Pricing Inputs'!$AA$3=6,'Pricing Inputs'!$AA$3=9),IF(AND('Pricing Inputs'!$AA$3&gt;=4,'Pricing Inputs'!$AA$3&lt;=6),M22,(VLOOKUP(A22,ScaledPrice,7))*(2-(VLOOKUP(A22,ScaledPrice,3)))),0))</f>
        <v>19</v>
      </c>
      <c r="O22" s="52">
        <f t="shared" si="0"/>
        <v>18.700000762939453</v>
      </c>
      <c r="P22" s="108">
        <f t="shared" si="22"/>
        <v>0</v>
      </c>
      <c r="Q22" s="108">
        <f t="shared" si="23"/>
        <v>0</v>
      </c>
      <c r="R22" s="108">
        <f t="shared" si="24"/>
        <v>0</v>
      </c>
      <c r="S22" s="108">
        <f t="shared" si="25"/>
        <v>0</v>
      </c>
      <c r="T22" s="108">
        <f t="shared" si="26"/>
        <v>0</v>
      </c>
      <c r="U22" s="108">
        <f t="shared" si="27"/>
        <v>0</v>
      </c>
      <c r="V22" s="56">
        <f t="shared" si="28"/>
        <v>0</v>
      </c>
      <c r="W22" s="99">
        <f t="shared" si="29"/>
        <v>0</v>
      </c>
      <c r="X22" s="99">
        <f t="shared" si="30"/>
        <v>0</v>
      </c>
      <c r="Y22" s="99">
        <f t="shared" si="31"/>
        <v>0</v>
      </c>
      <c r="Z22" s="99">
        <f t="shared" si="32"/>
        <v>0</v>
      </c>
      <c r="AA22" s="99">
        <f t="shared" si="53"/>
        <v>0</v>
      </c>
      <c r="AB22" s="99">
        <f t="shared" si="33"/>
        <v>0</v>
      </c>
      <c r="AC22" s="99">
        <f t="shared" si="2"/>
        <v>0</v>
      </c>
      <c r="AD22" s="71">
        <f t="shared" si="69"/>
        <v>11</v>
      </c>
      <c r="AE22" s="72">
        <f t="shared" si="70"/>
        <v>11</v>
      </c>
      <c r="AF22" s="72">
        <f t="shared" si="71"/>
        <v>11</v>
      </c>
      <c r="AG22" s="72">
        <f t="shared" si="72"/>
        <v>11</v>
      </c>
      <c r="AH22" s="72">
        <f t="shared" si="73"/>
        <v>11</v>
      </c>
      <c r="AI22" s="72">
        <f t="shared" si="74"/>
        <v>11</v>
      </c>
      <c r="AJ22" s="73">
        <f t="shared" si="75"/>
        <v>11</v>
      </c>
      <c r="AK22" s="102">
        <f t="shared" si="55"/>
        <v>0</v>
      </c>
      <c r="AL22" s="103">
        <f t="shared" si="56"/>
        <v>0</v>
      </c>
      <c r="AM22" s="103">
        <f t="shared" si="57"/>
        <v>0</v>
      </c>
      <c r="AN22" s="103">
        <f t="shared" si="58"/>
        <v>0</v>
      </c>
      <c r="AO22" s="103">
        <f t="shared" si="59"/>
        <v>0</v>
      </c>
      <c r="AP22" s="103">
        <f t="shared" si="60"/>
        <v>0</v>
      </c>
      <c r="AQ22" s="103">
        <f t="shared" si="61"/>
        <v>0</v>
      </c>
      <c r="AR22" s="72"/>
      <c r="AS22" s="109">
        <f t="shared" si="62"/>
        <v>0</v>
      </c>
      <c r="AT22" s="112">
        <f t="shared" si="63"/>
        <v>0</v>
      </c>
      <c r="AU22" s="112">
        <f t="shared" si="64"/>
        <v>0</v>
      </c>
      <c r="AV22" s="112">
        <f t="shared" si="65"/>
        <v>0</v>
      </c>
      <c r="AW22" s="112">
        <f t="shared" si="66"/>
        <v>0</v>
      </c>
      <c r="AX22" s="112">
        <f t="shared" si="67"/>
        <v>0</v>
      </c>
      <c r="AY22" s="112">
        <f t="shared" si="68"/>
        <v>0</v>
      </c>
      <c r="AZ22" s="116"/>
      <c r="BA22" s="64">
        <f>IF($A22="N/A"," ",(IF(MONTH(A22)&gt;=4,IF(MONTH(A22)&lt;=10,Inputs!$F$13,Inputs!$F$14),Inputs!$F$14)))</f>
        <v>119</v>
      </c>
      <c r="BB22" s="65">
        <f t="shared" si="76"/>
        <v>0</v>
      </c>
      <c r="BC22" s="65">
        <f t="shared" si="77"/>
        <v>0</v>
      </c>
      <c r="BD22" s="65">
        <f t="shared" si="43"/>
        <v>0</v>
      </c>
      <c r="BE22" s="65">
        <f t="shared" si="44"/>
        <v>0</v>
      </c>
      <c r="BF22" s="65">
        <f t="shared" si="45"/>
        <v>0</v>
      </c>
      <c r="BG22" s="65">
        <f t="shared" si="46"/>
        <v>0</v>
      </c>
      <c r="BH22" s="65">
        <f t="shared" si="47"/>
        <v>0</v>
      </c>
      <c r="BI22" s="65">
        <f t="shared" si="48"/>
        <v>0</v>
      </c>
      <c r="BJ22" s="94">
        <f t="shared" si="49"/>
        <v>0</v>
      </c>
      <c r="BK22" s="94">
        <f t="shared" si="50"/>
        <v>0</v>
      </c>
      <c r="BL22" s="94">
        <f t="shared" si="51"/>
        <v>0</v>
      </c>
      <c r="BM22" s="94">
        <f t="shared" si="52"/>
        <v>0</v>
      </c>
    </row>
    <row r="23" spans="1:65">
      <c r="A23" s="45">
        <f>IF(A22="N/A","N/A",IF(EDATE(A22,1)&gt;Inputs!$K$3,"N/A",EDATE(A22,1)))</f>
        <v>37257</v>
      </c>
      <c r="B23" s="59">
        <f t="shared" si="18"/>
        <v>2002</v>
      </c>
      <c r="C23" s="46">
        <f t="shared" si="19"/>
        <v>3.0435000000000003</v>
      </c>
      <c r="D23" s="47">
        <f>IF(A23="N/A"," ",(VLOOKUP(MONTH($A23),Inputs!$A$14:$B$25,2))/1000)</f>
        <v>12.6</v>
      </c>
      <c r="E23" s="97">
        <f t="shared" si="20"/>
        <v>38.348100000000002</v>
      </c>
      <c r="F23" s="48">
        <f>IF(A23="N/A"," ",Inputs!$F$6)</f>
        <v>1.17</v>
      </c>
      <c r="G23" s="48">
        <f>IF(A23="N/A"," ",Inputs!$F$9/IF(AND('Pricing Inputs'!$AA$3&gt;=4,'Pricing Inputs'!$AA$3&lt;=6),16,IF(AND('Pricing Inputs'!$AA$3&gt;=7,'Pricing Inputs'!$AA$3&lt;=9),8,24))/(BA23))</f>
        <v>0.82983193277310929</v>
      </c>
      <c r="H23" s="49">
        <f t="shared" si="21"/>
        <v>40.347931932773115</v>
      </c>
      <c r="I23" s="52">
        <f>VLOOKUP(A23,ScaledPrice,(IF(AND('Pricing Inputs'!$AA$3&gt;=4,'Pricing Inputs'!$AA$3&lt;=6),2,4)))</f>
        <v>28.399999618530273</v>
      </c>
      <c r="J23" s="52">
        <f>IF(A23="N/A"," ",IF(AND('Pricing Inputs'!$AA$3&gt;=4,'Pricing Inputs'!$AA$3&lt;=6),I23,(VLOOKUP(A23,ScaledPrice,2))*(2-(VLOOKUP(A23,ScaledPrice,3)))))</f>
        <v>28.399999618530273</v>
      </c>
      <c r="K23" s="52">
        <f>IF(A23="N/A"," ",IF(OR('Pricing Inputs'!$AA$3=5,'Pricing Inputs'!$AA$3=6,'Pricing Inputs'!$AA$3=8,'Pricing Inputs'!$AA$3=9),VLOOKUP(A23,ScaledPrice,IF(AND('Pricing Inputs'!$AA$3&gt;=4,'Pricing Inputs'!$AA$3&lt;=6),5,6)),0))</f>
        <v>22</v>
      </c>
      <c r="L23" s="52">
        <f>IF(A23="N/A"," ",IF(OR('Pricing Inputs'!$AA$3=5,'Pricing Inputs'!$AA$3=6,'Pricing Inputs'!$AA$3=8,'Pricing Inputs'!$AA$3=9),IF(AND('Pricing Inputs'!$AA$3&gt;=4,'Pricing Inputs'!$AA$3&lt;=6),K23,(VLOOKUP(A23,ScaledPrice,5))*(2-(VLOOKUP(A23,ScaledPrice,3)))),0))</f>
        <v>22</v>
      </c>
      <c r="M23" s="52">
        <f>IF(A23="N/A"," ",IF(OR('Pricing Inputs'!$AA$3=6,'Pricing Inputs'!$AA$3=9),(VLOOKUP(A23,ScaledPrice,IF(AND('Pricing Inputs'!$AA$3&gt;=4,'Pricing Inputs'!$AA$3&lt;=6),7,8))),0))</f>
        <v>21</v>
      </c>
      <c r="N23" s="52">
        <f>IF(A23="N/A"," ",IF(OR('Pricing Inputs'!$AA$3=6,'Pricing Inputs'!$AA$3=9),IF(AND('Pricing Inputs'!$AA$3&gt;=4,'Pricing Inputs'!$AA$3&lt;=6),M23,(VLOOKUP(A23,ScaledPrice,7))*(2-(VLOOKUP(A23,ScaledPrice,3)))),0))</f>
        <v>21</v>
      </c>
      <c r="O23" s="52">
        <f t="shared" si="0"/>
        <v>18.700000762939453</v>
      </c>
      <c r="P23" s="108">
        <f t="shared" si="22"/>
        <v>0</v>
      </c>
      <c r="Q23" s="108">
        <f t="shared" si="23"/>
        <v>0</v>
      </c>
      <c r="R23" s="108">
        <f t="shared" si="24"/>
        <v>0</v>
      </c>
      <c r="S23" s="108">
        <f t="shared" si="25"/>
        <v>0</v>
      </c>
      <c r="T23" s="108">
        <f t="shared" si="26"/>
        <v>0</v>
      </c>
      <c r="U23" s="108">
        <f t="shared" si="27"/>
        <v>0</v>
      </c>
      <c r="V23" s="56">
        <f t="shared" si="28"/>
        <v>0</v>
      </c>
      <c r="W23" s="99">
        <f t="shared" si="29"/>
        <v>0</v>
      </c>
      <c r="X23" s="99">
        <f t="shared" si="30"/>
        <v>0</v>
      </c>
      <c r="Y23" s="99">
        <f t="shared" si="31"/>
        <v>0</v>
      </c>
      <c r="Z23" s="99">
        <f t="shared" si="32"/>
        <v>0</v>
      </c>
      <c r="AA23" s="99">
        <f t="shared" si="53"/>
        <v>0</v>
      </c>
      <c r="AB23" s="99">
        <f t="shared" si="33"/>
        <v>0</v>
      </c>
      <c r="AC23" s="99">
        <f t="shared" si="2"/>
        <v>0</v>
      </c>
      <c r="AD23" s="71">
        <f t="shared" si="69"/>
        <v>11</v>
      </c>
      <c r="AE23" s="72">
        <f t="shared" si="70"/>
        <v>11</v>
      </c>
      <c r="AF23" s="72">
        <f t="shared" si="71"/>
        <v>11</v>
      </c>
      <c r="AG23" s="72">
        <f t="shared" si="72"/>
        <v>11</v>
      </c>
      <c r="AH23" s="72">
        <f t="shared" si="73"/>
        <v>11</v>
      </c>
      <c r="AI23" s="72">
        <f t="shared" si="74"/>
        <v>11</v>
      </c>
      <c r="AJ23" s="73">
        <f t="shared" si="75"/>
        <v>11</v>
      </c>
      <c r="AK23" s="102">
        <f t="shared" si="55"/>
        <v>0</v>
      </c>
      <c r="AL23" s="103">
        <f t="shared" si="56"/>
        <v>0</v>
      </c>
      <c r="AM23" s="103">
        <f t="shared" si="57"/>
        <v>0</v>
      </c>
      <c r="AN23" s="103">
        <f t="shared" si="58"/>
        <v>0</v>
      </c>
      <c r="AO23" s="103">
        <f t="shared" si="59"/>
        <v>0</v>
      </c>
      <c r="AP23" s="103">
        <f t="shared" si="60"/>
        <v>0</v>
      </c>
      <c r="AQ23" s="103">
        <f t="shared" si="61"/>
        <v>0</v>
      </c>
      <c r="AR23" s="72"/>
      <c r="AS23" s="109">
        <f t="shared" si="62"/>
        <v>0</v>
      </c>
      <c r="AT23" s="112">
        <f t="shared" si="63"/>
        <v>0</v>
      </c>
      <c r="AU23" s="112">
        <f t="shared" si="64"/>
        <v>0</v>
      </c>
      <c r="AV23" s="112">
        <f t="shared" si="65"/>
        <v>0</v>
      </c>
      <c r="AW23" s="112">
        <f t="shared" si="66"/>
        <v>0</v>
      </c>
      <c r="AX23" s="112">
        <f t="shared" si="67"/>
        <v>0</v>
      </c>
      <c r="AY23" s="112">
        <f t="shared" si="68"/>
        <v>0</v>
      </c>
      <c r="AZ23" s="116"/>
      <c r="BA23" s="64">
        <f>IF($A23="N/A"," ",(IF(MONTH(A23)&gt;=4,IF(MONTH(A23)&lt;=10,Inputs!$F$13,Inputs!$F$14),Inputs!$F$14)))</f>
        <v>119</v>
      </c>
      <c r="BB23" s="65">
        <f t="shared" si="76"/>
        <v>0</v>
      </c>
      <c r="BC23" s="65">
        <f t="shared" si="77"/>
        <v>0</v>
      </c>
      <c r="BD23" s="65">
        <f t="shared" si="43"/>
        <v>0</v>
      </c>
      <c r="BE23" s="65">
        <f t="shared" si="44"/>
        <v>0</v>
      </c>
      <c r="BF23" s="65">
        <f t="shared" si="45"/>
        <v>0</v>
      </c>
      <c r="BG23" s="65">
        <f t="shared" si="46"/>
        <v>0</v>
      </c>
      <c r="BH23" s="65">
        <f t="shared" si="47"/>
        <v>0</v>
      </c>
      <c r="BI23" s="65">
        <f t="shared" si="48"/>
        <v>0</v>
      </c>
      <c r="BJ23" s="94">
        <f t="shared" si="49"/>
        <v>0</v>
      </c>
      <c r="BK23" s="94">
        <f t="shared" si="50"/>
        <v>0</v>
      </c>
      <c r="BL23" s="94">
        <f t="shared" si="51"/>
        <v>0</v>
      </c>
      <c r="BM23" s="94">
        <f t="shared" si="52"/>
        <v>0</v>
      </c>
    </row>
    <row r="24" spans="1:65">
      <c r="A24" s="45">
        <f>IF(A23="N/A","N/A",IF(EDATE(A23,1)&gt;Inputs!$K$3,"N/A",EDATE(A23,1)))</f>
        <v>37288</v>
      </c>
      <c r="B24" s="59">
        <f t="shared" si="18"/>
        <v>2002</v>
      </c>
      <c r="C24" s="46">
        <f t="shared" si="19"/>
        <v>2.9089999999999998</v>
      </c>
      <c r="D24" s="47">
        <f>IF(A24="N/A"," ",(VLOOKUP(MONTH($A24),Inputs!$A$14:$B$25,2))/1000)</f>
        <v>12.6</v>
      </c>
      <c r="E24" s="97">
        <f t="shared" si="20"/>
        <v>36.653399999999998</v>
      </c>
      <c r="F24" s="48">
        <f>IF(A24="N/A"," ",Inputs!$F$6)</f>
        <v>1.17</v>
      </c>
      <c r="G24" s="48">
        <f>IF(A24="N/A"," ",Inputs!$F$9/IF(AND('Pricing Inputs'!$AA$3&gt;=4,'Pricing Inputs'!$AA$3&lt;=6),16,IF(AND('Pricing Inputs'!$AA$3&gt;=7,'Pricing Inputs'!$AA$3&lt;=9),8,24))/(BA24))</f>
        <v>0.82983193277310929</v>
      </c>
      <c r="H24" s="49">
        <f t="shared" si="21"/>
        <v>38.65323193277311</v>
      </c>
      <c r="I24" s="52">
        <f>VLOOKUP(A24,ScaledPrice,(IF(AND('Pricing Inputs'!$AA$3&gt;=4,'Pricing Inputs'!$AA$3&lt;=6),2,4)))</f>
        <v>28.5</v>
      </c>
      <c r="J24" s="52">
        <f>IF(A24="N/A"," ",IF(AND('Pricing Inputs'!$AA$3&gt;=4,'Pricing Inputs'!$AA$3&lt;=6),I24,(VLOOKUP(A24,ScaledPrice,2))*(2-(VLOOKUP(A24,ScaledPrice,3)))))</f>
        <v>28.5</v>
      </c>
      <c r="K24" s="52">
        <f>IF(A24="N/A"," ",IF(OR('Pricing Inputs'!$AA$3=5,'Pricing Inputs'!$AA$3=6,'Pricing Inputs'!$AA$3=8,'Pricing Inputs'!$AA$3=9),VLOOKUP(A24,ScaledPrice,IF(AND('Pricing Inputs'!$AA$3&gt;=4,'Pricing Inputs'!$AA$3&lt;=6),5,6)),0))</f>
        <v>21.996000289916992</v>
      </c>
      <c r="L24" s="52">
        <f>IF(A24="N/A"," ",IF(OR('Pricing Inputs'!$AA$3=5,'Pricing Inputs'!$AA$3=6,'Pricing Inputs'!$AA$3=8,'Pricing Inputs'!$AA$3=9),IF(AND('Pricing Inputs'!$AA$3&gt;=4,'Pricing Inputs'!$AA$3&lt;=6),K24,(VLOOKUP(A24,ScaledPrice,5))*(2-(VLOOKUP(A24,ScaledPrice,3)))),0))</f>
        <v>21.996000289916992</v>
      </c>
      <c r="M24" s="52">
        <f>IF(A24="N/A"," ",IF(OR('Pricing Inputs'!$AA$3=6,'Pricing Inputs'!$AA$3=9),(VLOOKUP(A24,ScaledPrice,IF(AND('Pricing Inputs'!$AA$3&gt;=4,'Pricing Inputs'!$AA$3&lt;=6),7,8))),0))</f>
        <v>20.996501922607422</v>
      </c>
      <c r="N24" s="52">
        <f>IF(A24="N/A"," ",IF(OR('Pricing Inputs'!$AA$3=6,'Pricing Inputs'!$AA$3=9),IF(AND('Pricing Inputs'!$AA$3&gt;=4,'Pricing Inputs'!$AA$3&lt;=6),M24,(VLOOKUP(A24,ScaledPrice,7))*(2-(VLOOKUP(A24,ScaledPrice,3)))),0))</f>
        <v>20.996501922607422</v>
      </c>
      <c r="O24" s="52">
        <f t="shared" si="0"/>
        <v>17</v>
      </c>
      <c r="P24" s="108">
        <f t="shared" si="22"/>
        <v>0</v>
      </c>
      <c r="Q24" s="108">
        <f t="shared" si="23"/>
        <v>0</v>
      </c>
      <c r="R24" s="108">
        <f t="shared" si="24"/>
        <v>0</v>
      </c>
      <c r="S24" s="108">
        <f t="shared" si="25"/>
        <v>0</v>
      </c>
      <c r="T24" s="108">
        <f t="shared" si="26"/>
        <v>0</v>
      </c>
      <c r="U24" s="108">
        <f t="shared" si="27"/>
        <v>0</v>
      </c>
      <c r="V24" s="56">
        <f t="shared" si="28"/>
        <v>0</v>
      </c>
      <c r="W24" s="99">
        <f t="shared" si="29"/>
        <v>0</v>
      </c>
      <c r="X24" s="99">
        <f t="shared" si="30"/>
        <v>0</v>
      </c>
      <c r="Y24" s="99">
        <f t="shared" si="31"/>
        <v>0</v>
      </c>
      <c r="Z24" s="99">
        <f t="shared" si="32"/>
        <v>0</v>
      </c>
      <c r="AA24" s="99">
        <f t="shared" si="53"/>
        <v>0</v>
      </c>
      <c r="AB24" s="99">
        <f t="shared" si="33"/>
        <v>0</v>
      </c>
      <c r="AC24" s="99">
        <f t="shared" si="2"/>
        <v>0</v>
      </c>
      <c r="AD24" s="71">
        <f t="shared" si="69"/>
        <v>11</v>
      </c>
      <c r="AE24" s="72">
        <f t="shared" si="70"/>
        <v>11</v>
      </c>
      <c r="AF24" s="72">
        <f t="shared" si="71"/>
        <v>11</v>
      </c>
      <c r="AG24" s="72">
        <f t="shared" si="72"/>
        <v>11</v>
      </c>
      <c r="AH24" s="72">
        <f t="shared" si="73"/>
        <v>11</v>
      </c>
      <c r="AI24" s="72">
        <f t="shared" si="74"/>
        <v>11</v>
      </c>
      <c r="AJ24" s="73">
        <f t="shared" si="75"/>
        <v>11</v>
      </c>
      <c r="AK24" s="102">
        <f t="shared" si="55"/>
        <v>0</v>
      </c>
      <c r="AL24" s="103">
        <f t="shared" si="56"/>
        <v>0</v>
      </c>
      <c r="AM24" s="103">
        <f t="shared" si="57"/>
        <v>0</v>
      </c>
      <c r="AN24" s="103">
        <f t="shared" si="58"/>
        <v>0</v>
      </c>
      <c r="AO24" s="103">
        <f t="shared" si="59"/>
        <v>0</v>
      </c>
      <c r="AP24" s="103">
        <f t="shared" si="60"/>
        <v>0</v>
      </c>
      <c r="AQ24" s="103">
        <f t="shared" si="61"/>
        <v>0</v>
      </c>
      <c r="AR24" s="72"/>
      <c r="AS24" s="109">
        <f t="shared" si="62"/>
        <v>0</v>
      </c>
      <c r="AT24" s="112">
        <f t="shared" si="63"/>
        <v>0</v>
      </c>
      <c r="AU24" s="112">
        <f t="shared" si="64"/>
        <v>0</v>
      </c>
      <c r="AV24" s="112">
        <f t="shared" si="65"/>
        <v>0</v>
      </c>
      <c r="AW24" s="112">
        <f t="shared" si="66"/>
        <v>0</v>
      </c>
      <c r="AX24" s="112">
        <f t="shared" si="67"/>
        <v>0</v>
      </c>
      <c r="AY24" s="112">
        <f t="shared" si="68"/>
        <v>0</v>
      </c>
      <c r="AZ24" s="116"/>
      <c r="BA24" s="64">
        <f>IF($A24="N/A"," ",(IF(MONTH(A24)&gt;=4,IF(MONTH(A24)&lt;=10,Inputs!$F$13,Inputs!$F$14),Inputs!$F$14)))</f>
        <v>119</v>
      </c>
      <c r="BB24" s="65">
        <f t="shared" si="76"/>
        <v>0</v>
      </c>
      <c r="BC24" s="65">
        <f t="shared" si="77"/>
        <v>0</v>
      </c>
      <c r="BD24" s="65">
        <f t="shared" si="43"/>
        <v>0</v>
      </c>
      <c r="BE24" s="65">
        <f t="shared" si="44"/>
        <v>0</v>
      </c>
      <c r="BF24" s="65">
        <f t="shared" si="45"/>
        <v>0</v>
      </c>
      <c r="BG24" s="65">
        <f t="shared" si="46"/>
        <v>0</v>
      </c>
      <c r="BH24" s="65">
        <f t="shared" si="47"/>
        <v>0</v>
      </c>
      <c r="BI24" s="65">
        <f t="shared" si="48"/>
        <v>0</v>
      </c>
      <c r="BJ24" s="94">
        <f t="shared" si="49"/>
        <v>0</v>
      </c>
      <c r="BK24" s="94">
        <f t="shared" si="50"/>
        <v>0</v>
      </c>
      <c r="BL24" s="94">
        <f t="shared" si="51"/>
        <v>0</v>
      </c>
      <c r="BM24" s="94">
        <f t="shared" si="52"/>
        <v>0</v>
      </c>
    </row>
    <row r="25" spans="1:65">
      <c r="A25" s="45">
        <f>IF(A24="N/A","N/A",IF(EDATE(A24,1)&gt;Inputs!$K$3,"N/A",EDATE(A24,1)))</f>
        <v>37316</v>
      </c>
      <c r="B25" s="59">
        <f t="shared" si="18"/>
        <v>2002</v>
      </c>
      <c r="C25" s="46">
        <f t="shared" si="19"/>
        <v>2.7955000000000001</v>
      </c>
      <c r="D25" s="47">
        <f>IF(A25="N/A"," ",(VLOOKUP(MONTH($A25),Inputs!$A$14:$B$25,2))/1000)</f>
        <v>12.6</v>
      </c>
      <c r="E25" s="97">
        <f t="shared" si="20"/>
        <v>35.223300000000002</v>
      </c>
      <c r="F25" s="48">
        <f>IF(A25="N/A"," ",Inputs!$F$6)</f>
        <v>1.17</v>
      </c>
      <c r="G25" s="48">
        <f>IF(A25="N/A"," ",Inputs!$F$9/IF(AND('Pricing Inputs'!$AA$3&gt;=4,'Pricing Inputs'!$AA$3&lt;=6),16,IF(AND('Pricing Inputs'!$AA$3&gt;=7,'Pricing Inputs'!$AA$3&lt;=9),8,24))/(BA25))</f>
        <v>0.82983193277310929</v>
      </c>
      <c r="H25" s="49">
        <f t="shared" si="21"/>
        <v>37.223131932773114</v>
      </c>
      <c r="I25" s="52">
        <f>VLOOKUP(A25,ScaledPrice,(IF(AND('Pricing Inputs'!$AA$3&gt;=4,'Pricing Inputs'!$AA$3&lt;=6),2,4)))</f>
        <v>24</v>
      </c>
      <c r="J25" s="52">
        <f>IF(A25="N/A"," ",IF(AND('Pricing Inputs'!$AA$3&gt;=4,'Pricing Inputs'!$AA$3&lt;=6),I25,(VLOOKUP(A25,ScaledPrice,2))*(2-(VLOOKUP(A25,ScaledPrice,3)))))</f>
        <v>24</v>
      </c>
      <c r="K25" s="52">
        <f>IF(A25="N/A"," ",IF(OR('Pricing Inputs'!$AA$3=5,'Pricing Inputs'!$AA$3=6,'Pricing Inputs'!$AA$3=8,'Pricing Inputs'!$AA$3=9),VLOOKUP(A25,ScaledPrice,IF(AND('Pricing Inputs'!$AA$3&gt;=4,'Pricing Inputs'!$AA$3&lt;=6),5,6)),0))</f>
        <v>20</v>
      </c>
      <c r="L25" s="52">
        <f>IF(A25="N/A"," ",IF(OR('Pricing Inputs'!$AA$3=5,'Pricing Inputs'!$AA$3=6,'Pricing Inputs'!$AA$3=8,'Pricing Inputs'!$AA$3=9),IF(AND('Pricing Inputs'!$AA$3&gt;=4,'Pricing Inputs'!$AA$3&lt;=6),K25,(VLOOKUP(A25,ScaledPrice,5))*(2-(VLOOKUP(A25,ScaledPrice,3)))),0))</f>
        <v>20</v>
      </c>
      <c r="M25" s="52">
        <f>IF(A25="N/A"," ",IF(OR('Pricing Inputs'!$AA$3=6,'Pricing Inputs'!$AA$3=9),(VLOOKUP(A25,ScaledPrice,IF(AND('Pricing Inputs'!$AA$3&gt;=4,'Pricing Inputs'!$AA$3&lt;=6),7,8))),0))</f>
        <v>19</v>
      </c>
      <c r="N25" s="52">
        <f>IF(A25="N/A"," ",IF(OR('Pricing Inputs'!$AA$3=6,'Pricing Inputs'!$AA$3=9),IF(AND('Pricing Inputs'!$AA$3&gt;=4,'Pricing Inputs'!$AA$3&lt;=6),M25,(VLOOKUP(A25,ScaledPrice,7))*(2-(VLOOKUP(A25,ScaledPrice,3)))),0))</f>
        <v>19</v>
      </c>
      <c r="O25" s="52">
        <f t="shared" si="0"/>
        <v>17.400001525878906</v>
      </c>
      <c r="P25" s="108">
        <f t="shared" si="22"/>
        <v>0</v>
      </c>
      <c r="Q25" s="108">
        <f t="shared" si="23"/>
        <v>0</v>
      </c>
      <c r="R25" s="108">
        <f t="shared" si="24"/>
        <v>0</v>
      </c>
      <c r="S25" s="108">
        <f t="shared" si="25"/>
        <v>0</v>
      </c>
      <c r="T25" s="108">
        <f t="shared" si="26"/>
        <v>0</v>
      </c>
      <c r="U25" s="108">
        <f t="shared" si="27"/>
        <v>0</v>
      </c>
      <c r="V25" s="56">
        <f t="shared" si="28"/>
        <v>0</v>
      </c>
      <c r="W25" s="99">
        <f t="shared" si="29"/>
        <v>0</v>
      </c>
      <c r="X25" s="99">
        <f t="shared" si="30"/>
        <v>0</v>
      </c>
      <c r="Y25" s="99">
        <f t="shared" si="31"/>
        <v>0</v>
      </c>
      <c r="Z25" s="99">
        <f t="shared" si="32"/>
        <v>0</v>
      </c>
      <c r="AA25" s="99">
        <f t="shared" si="53"/>
        <v>0</v>
      </c>
      <c r="AB25" s="99">
        <f t="shared" si="33"/>
        <v>0</v>
      </c>
      <c r="AC25" s="99">
        <f t="shared" si="2"/>
        <v>0</v>
      </c>
      <c r="AD25" s="71">
        <f t="shared" si="69"/>
        <v>11</v>
      </c>
      <c r="AE25" s="72">
        <f t="shared" si="70"/>
        <v>11</v>
      </c>
      <c r="AF25" s="72">
        <f t="shared" si="71"/>
        <v>11</v>
      </c>
      <c r="AG25" s="72">
        <f t="shared" si="72"/>
        <v>11</v>
      </c>
      <c r="AH25" s="72">
        <f t="shared" si="73"/>
        <v>11</v>
      </c>
      <c r="AI25" s="72">
        <f t="shared" si="74"/>
        <v>11</v>
      </c>
      <c r="AJ25" s="73">
        <f t="shared" si="75"/>
        <v>11</v>
      </c>
      <c r="AK25" s="102">
        <f t="shared" si="55"/>
        <v>0</v>
      </c>
      <c r="AL25" s="103">
        <f t="shared" si="56"/>
        <v>0</v>
      </c>
      <c r="AM25" s="103">
        <f t="shared" si="57"/>
        <v>0</v>
      </c>
      <c r="AN25" s="103">
        <f t="shared" si="58"/>
        <v>0</v>
      </c>
      <c r="AO25" s="103">
        <f t="shared" si="59"/>
        <v>0</v>
      </c>
      <c r="AP25" s="103">
        <f t="shared" si="60"/>
        <v>0</v>
      </c>
      <c r="AQ25" s="103">
        <f t="shared" si="61"/>
        <v>0</v>
      </c>
      <c r="AR25" s="84" t="s">
        <v>46</v>
      </c>
      <c r="AS25" s="109">
        <f t="shared" si="62"/>
        <v>0</v>
      </c>
      <c r="AT25" s="112">
        <f t="shared" si="63"/>
        <v>0</v>
      </c>
      <c r="AU25" s="112">
        <f t="shared" si="64"/>
        <v>0</v>
      </c>
      <c r="AV25" s="112">
        <f t="shared" si="65"/>
        <v>0</v>
      </c>
      <c r="AW25" s="112">
        <f t="shared" si="66"/>
        <v>0</v>
      </c>
      <c r="AX25" s="112">
        <f t="shared" si="67"/>
        <v>0</v>
      </c>
      <c r="AY25" s="112">
        <f t="shared" si="68"/>
        <v>0</v>
      </c>
      <c r="AZ25" s="80" t="s">
        <v>53</v>
      </c>
      <c r="BA25" s="64">
        <f>IF($A25="N/A"," ",(IF(MONTH(A25)&gt;=4,IF(MONTH(A25)&lt;=10,Inputs!$F$13,Inputs!$F$14),Inputs!$F$14)))</f>
        <v>119</v>
      </c>
      <c r="BB25" s="65">
        <f t="shared" si="76"/>
        <v>0</v>
      </c>
      <c r="BC25" s="65">
        <f t="shared" si="77"/>
        <v>0</v>
      </c>
      <c r="BD25" s="65">
        <f t="shared" si="43"/>
        <v>0</v>
      </c>
      <c r="BE25" s="65">
        <f t="shared" si="44"/>
        <v>0</v>
      </c>
      <c r="BF25" s="65">
        <f t="shared" si="45"/>
        <v>0</v>
      </c>
      <c r="BG25" s="65">
        <f t="shared" si="46"/>
        <v>0</v>
      </c>
      <c r="BH25" s="65">
        <f t="shared" si="47"/>
        <v>0</v>
      </c>
      <c r="BI25" s="65">
        <f t="shared" si="48"/>
        <v>0</v>
      </c>
      <c r="BJ25" s="94">
        <f t="shared" si="49"/>
        <v>0</v>
      </c>
      <c r="BK25" s="94">
        <f t="shared" si="50"/>
        <v>0</v>
      </c>
      <c r="BL25" s="94">
        <f t="shared" si="51"/>
        <v>0</v>
      </c>
      <c r="BM25" s="94">
        <f t="shared" si="52"/>
        <v>0</v>
      </c>
    </row>
    <row r="26" spans="1:65">
      <c r="A26" s="45">
        <f>IF(A25="N/A","N/A",IF(EDATE(A25,1)&gt;Inputs!$K$3,"N/A",EDATE(A25,1)))</f>
        <v>37347</v>
      </c>
      <c r="B26" s="59">
        <f t="shared" si="18"/>
        <v>2002</v>
      </c>
      <c r="C26" s="46">
        <f t="shared" si="19"/>
        <v>2.6095000000000006</v>
      </c>
      <c r="D26" s="47">
        <f>IF(A26="N/A"," ",(VLOOKUP(MONTH($A26),Inputs!$A$14:$B$25,2))/1000)</f>
        <v>12.6</v>
      </c>
      <c r="E26" s="97">
        <f t="shared" si="20"/>
        <v>32.879700000000007</v>
      </c>
      <c r="F26" s="48">
        <f>IF(A26="N/A"," ",Inputs!$F$6)</f>
        <v>1.17</v>
      </c>
      <c r="G26" s="48">
        <f>IF(A26="N/A"," ",Inputs!$F$9/IF(AND('Pricing Inputs'!$AA$3&gt;=4,'Pricing Inputs'!$AA$3&lt;=6),16,IF(AND('Pricing Inputs'!$AA$3&gt;=7,'Pricing Inputs'!$AA$3&lt;=9),8,24))/(BA26))</f>
        <v>0.82983193277310929</v>
      </c>
      <c r="H26" s="49">
        <f t="shared" si="21"/>
        <v>34.879531932773119</v>
      </c>
      <c r="I26" s="52">
        <f>VLOOKUP(A26,ScaledPrice,(IF(AND('Pricing Inputs'!$AA$3&gt;=4,'Pricing Inputs'!$AA$3&lt;=6),2,4)))</f>
        <v>24.75</v>
      </c>
      <c r="J26" s="52">
        <f>IF(A26="N/A"," ",IF(AND('Pricing Inputs'!$AA$3&gt;=4,'Pricing Inputs'!$AA$3&lt;=6),I26,(VLOOKUP(A26,ScaledPrice,2))*(2-(VLOOKUP(A26,ScaledPrice,3)))))</f>
        <v>24.75</v>
      </c>
      <c r="K26" s="52">
        <f>IF(A26="N/A"," ",IF(OR('Pricing Inputs'!$AA$3=5,'Pricing Inputs'!$AA$3=6,'Pricing Inputs'!$AA$3=8,'Pricing Inputs'!$AA$3=9),VLOOKUP(A26,ScaledPrice,IF(AND('Pricing Inputs'!$AA$3&gt;=4,'Pricing Inputs'!$AA$3&lt;=6),5,6)),0))</f>
        <v>20</v>
      </c>
      <c r="L26" s="52">
        <f>IF(A26="N/A"," ",IF(OR('Pricing Inputs'!$AA$3=5,'Pricing Inputs'!$AA$3=6,'Pricing Inputs'!$AA$3=8,'Pricing Inputs'!$AA$3=9),IF(AND('Pricing Inputs'!$AA$3&gt;=4,'Pricing Inputs'!$AA$3&lt;=6),K26,(VLOOKUP(A26,ScaledPrice,5))*(2-(VLOOKUP(A26,ScaledPrice,3)))),0))</f>
        <v>20</v>
      </c>
      <c r="M26" s="52">
        <f>IF(A26="N/A"," ",IF(OR('Pricing Inputs'!$AA$3=6,'Pricing Inputs'!$AA$3=9),(VLOOKUP(A26,ScaledPrice,IF(AND('Pricing Inputs'!$AA$3&gt;=4,'Pricing Inputs'!$AA$3&lt;=6),7,8))),0))</f>
        <v>18.995000839233398</v>
      </c>
      <c r="N26" s="52">
        <f>IF(A26="N/A"," ",IF(OR('Pricing Inputs'!$AA$3=6,'Pricing Inputs'!$AA$3=9),IF(AND('Pricing Inputs'!$AA$3&gt;=4,'Pricing Inputs'!$AA$3&lt;=6),M26,(VLOOKUP(A26,ScaledPrice,7))*(2-(VLOOKUP(A26,ScaledPrice,3)))),0))</f>
        <v>18.995000839233398</v>
      </c>
      <c r="O26" s="52">
        <f t="shared" si="0"/>
        <v>16.600000381469727</v>
      </c>
      <c r="P26" s="108">
        <f t="shared" si="22"/>
        <v>0</v>
      </c>
      <c r="Q26" s="108">
        <f t="shared" si="23"/>
        <v>0</v>
      </c>
      <c r="R26" s="108">
        <f t="shared" si="24"/>
        <v>0</v>
      </c>
      <c r="S26" s="108">
        <f t="shared" si="25"/>
        <v>0</v>
      </c>
      <c r="T26" s="108">
        <f t="shared" si="26"/>
        <v>0</v>
      </c>
      <c r="U26" s="108">
        <f t="shared" si="27"/>
        <v>0</v>
      </c>
      <c r="V26" s="56">
        <f t="shared" si="28"/>
        <v>0</v>
      </c>
      <c r="W26" s="99">
        <f t="shared" si="29"/>
        <v>0</v>
      </c>
      <c r="X26" s="99">
        <f t="shared" si="30"/>
        <v>0</v>
      </c>
      <c r="Y26" s="99">
        <f t="shared" si="31"/>
        <v>0</v>
      </c>
      <c r="Z26" s="99">
        <f t="shared" si="32"/>
        <v>0</v>
      </c>
      <c r="AA26" s="99">
        <f t="shared" si="53"/>
        <v>0</v>
      </c>
      <c r="AB26" s="99">
        <f t="shared" si="33"/>
        <v>0</v>
      </c>
      <c r="AC26" s="99">
        <f t="shared" si="2"/>
        <v>0</v>
      </c>
      <c r="AD26" s="71">
        <f t="shared" si="69"/>
        <v>11</v>
      </c>
      <c r="AE26" s="72">
        <f t="shared" si="70"/>
        <v>11</v>
      </c>
      <c r="AF26" s="72">
        <f t="shared" si="71"/>
        <v>11</v>
      </c>
      <c r="AG26" s="72">
        <f t="shared" si="72"/>
        <v>11</v>
      </c>
      <c r="AH26" s="72">
        <f t="shared" si="73"/>
        <v>11</v>
      </c>
      <c r="AI26" s="72">
        <f t="shared" si="74"/>
        <v>11</v>
      </c>
      <c r="AJ26" s="73">
        <f t="shared" si="75"/>
        <v>11</v>
      </c>
      <c r="AK26" s="102">
        <f t="shared" si="55"/>
        <v>0</v>
      </c>
      <c r="AL26" s="103">
        <f t="shared" si="56"/>
        <v>0</v>
      </c>
      <c r="AM26" s="103">
        <f t="shared" si="57"/>
        <v>0</v>
      </c>
      <c r="AN26" s="103">
        <f t="shared" si="58"/>
        <v>0</v>
      </c>
      <c r="AO26" s="103">
        <f t="shared" si="59"/>
        <v>0</v>
      </c>
      <c r="AP26" s="103">
        <f t="shared" si="60"/>
        <v>0</v>
      </c>
      <c r="AQ26" s="103">
        <f t="shared" si="61"/>
        <v>0</v>
      </c>
      <c r="AR26" s="72">
        <f>SUM(AK16:AQ27)</f>
        <v>1168</v>
      </c>
      <c r="AS26" s="109">
        <f t="shared" si="62"/>
        <v>0</v>
      </c>
      <c r="AT26" s="112">
        <f t="shared" si="63"/>
        <v>0</v>
      </c>
      <c r="AU26" s="112">
        <f t="shared" si="64"/>
        <v>0</v>
      </c>
      <c r="AV26" s="112">
        <f t="shared" si="65"/>
        <v>0</v>
      </c>
      <c r="AW26" s="112">
        <f t="shared" si="66"/>
        <v>0</v>
      </c>
      <c r="AX26" s="112">
        <f t="shared" si="67"/>
        <v>0</v>
      </c>
      <c r="AY26" s="112">
        <f t="shared" si="68"/>
        <v>0</v>
      </c>
      <c r="AZ26" s="73">
        <f>SUM(AS16:AY27)</f>
        <v>0</v>
      </c>
      <c r="BA26" s="64">
        <f>IF($A26="N/A"," ",(IF(MONTH(A26)&gt;=4,IF(MONTH(A26)&lt;=10,Inputs!$F$13,Inputs!$F$14),Inputs!$F$14)))</f>
        <v>119</v>
      </c>
      <c r="BB26" s="65">
        <f t="shared" si="76"/>
        <v>0</v>
      </c>
      <c r="BC26" s="65">
        <f t="shared" si="77"/>
        <v>0</v>
      </c>
      <c r="BD26" s="65">
        <f t="shared" si="43"/>
        <v>0</v>
      </c>
      <c r="BE26" s="65">
        <f t="shared" si="44"/>
        <v>0</v>
      </c>
      <c r="BF26" s="65">
        <f t="shared" si="45"/>
        <v>0</v>
      </c>
      <c r="BG26" s="65">
        <f t="shared" si="46"/>
        <v>0</v>
      </c>
      <c r="BH26" s="65">
        <f t="shared" si="47"/>
        <v>0</v>
      </c>
      <c r="BI26" s="65">
        <f t="shared" si="48"/>
        <v>0</v>
      </c>
      <c r="BJ26" s="94">
        <f t="shared" si="49"/>
        <v>0</v>
      </c>
      <c r="BK26" s="94">
        <f t="shared" si="50"/>
        <v>0</v>
      </c>
      <c r="BL26" s="94">
        <f t="shared" si="51"/>
        <v>0</v>
      </c>
      <c r="BM26" s="94">
        <f t="shared" si="52"/>
        <v>0</v>
      </c>
    </row>
    <row r="27" spans="1:65">
      <c r="A27" s="45">
        <f>IF(A26="N/A","N/A",IF(EDATE(A26,1)&gt;Inputs!$K$3,"N/A",EDATE(A26,1)))</f>
        <v>37377</v>
      </c>
      <c r="B27" s="59">
        <f t="shared" si="18"/>
        <v>2002</v>
      </c>
      <c r="C27" s="46">
        <f t="shared" si="19"/>
        <v>2.5805000000000002</v>
      </c>
      <c r="D27" s="47">
        <f>IF(A27="N/A"," ",(VLOOKUP(MONTH($A27),Inputs!$A$14:$B$25,2))/1000)</f>
        <v>12.6</v>
      </c>
      <c r="E27" s="97">
        <f t="shared" si="20"/>
        <v>32.514299999999999</v>
      </c>
      <c r="F27" s="48">
        <f>IF(A27="N/A"," ",Inputs!$F$6)</f>
        <v>1.17</v>
      </c>
      <c r="G27" s="48">
        <f>IF(A27="N/A"," ",Inputs!$F$9/IF(AND('Pricing Inputs'!$AA$3&gt;=4,'Pricing Inputs'!$AA$3&lt;=6),16,IF(AND('Pricing Inputs'!$AA$3&gt;=7,'Pricing Inputs'!$AA$3&lt;=9),8,24))/(BA27))</f>
        <v>0.82983193277310929</v>
      </c>
      <c r="H27" s="49">
        <f t="shared" si="21"/>
        <v>34.514131932773111</v>
      </c>
      <c r="I27" s="52">
        <f>VLOOKUP(A27,ScaledPrice,(IF(AND('Pricing Inputs'!$AA$3&gt;=4,'Pricing Inputs'!$AA$3&lt;=6),2,4)))</f>
        <v>29.25</v>
      </c>
      <c r="J27" s="52">
        <f>IF(A27="N/A"," ",IF(AND('Pricing Inputs'!$AA$3&gt;=4,'Pricing Inputs'!$AA$3&lt;=6),I27,(VLOOKUP(A27,ScaledPrice,2))*(2-(VLOOKUP(A27,ScaledPrice,3)))))</f>
        <v>29.25</v>
      </c>
      <c r="K27" s="52">
        <f>IF(A27="N/A"," ",IF(OR('Pricing Inputs'!$AA$3=5,'Pricing Inputs'!$AA$3=6,'Pricing Inputs'!$AA$3=8,'Pricing Inputs'!$AA$3=9),VLOOKUP(A27,ScaledPrice,IF(AND('Pricing Inputs'!$AA$3&gt;=4,'Pricing Inputs'!$AA$3&lt;=6),5,6)),0))</f>
        <v>21</v>
      </c>
      <c r="L27" s="52">
        <f>IF(A27="N/A"," ",IF(OR('Pricing Inputs'!$AA$3=5,'Pricing Inputs'!$AA$3=6,'Pricing Inputs'!$AA$3=8,'Pricing Inputs'!$AA$3=9),IF(AND('Pricing Inputs'!$AA$3&gt;=4,'Pricing Inputs'!$AA$3&lt;=6),K27,(VLOOKUP(A27,ScaledPrice,5))*(2-(VLOOKUP(A27,ScaledPrice,3)))),0))</f>
        <v>21</v>
      </c>
      <c r="M27" s="52">
        <f>IF(A27="N/A"," ",IF(OR('Pricing Inputs'!$AA$3=6,'Pricing Inputs'!$AA$3=9),(VLOOKUP(A27,ScaledPrice,IF(AND('Pricing Inputs'!$AA$3&gt;=4,'Pricing Inputs'!$AA$3&lt;=6),7,8))),0))</f>
        <v>20.004999160766602</v>
      </c>
      <c r="N27" s="52">
        <f>IF(A27="N/A"," ",IF(OR('Pricing Inputs'!$AA$3=6,'Pricing Inputs'!$AA$3=9),IF(AND('Pricing Inputs'!$AA$3&gt;=4,'Pricing Inputs'!$AA$3&lt;=6),M27,(VLOOKUP(A27,ScaledPrice,7))*(2-(VLOOKUP(A27,ScaledPrice,3)))),0))</f>
        <v>20.004999160766602</v>
      </c>
      <c r="O27" s="52">
        <f t="shared" si="0"/>
        <v>16.450000762939453</v>
      </c>
      <c r="P27" s="108">
        <f t="shared" si="22"/>
        <v>0</v>
      </c>
      <c r="Q27" s="108">
        <f t="shared" si="23"/>
        <v>0</v>
      </c>
      <c r="R27" s="108">
        <f t="shared" si="24"/>
        <v>0</v>
      </c>
      <c r="S27" s="108">
        <f t="shared" si="25"/>
        <v>0</v>
      </c>
      <c r="T27" s="108">
        <f t="shared" si="26"/>
        <v>0</v>
      </c>
      <c r="U27" s="108">
        <f t="shared" si="27"/>
        <v>0</v>
      </c>
      <c r="V27" s="56">
        <f t="shared" si="28"/>
        <v>0</v>
      </c>
      <c r="W27" s="99">
        <f t="shared" si="29"/>
        <v>0</v>
      </c>
      <c r="X27" s="99">
        <f t="shared" si="30"/>
        <v>0</v>
      </c>
      <c r="Y27" s="99">
        <f t="shared" si="31"/>
        <v>0</v>
      </c>
      <c r="Z27" s="99">
        <f t="shared" si="32"/>
        <v>0</v>
      </c>
      <c r="AA27" s="99">
        <f t="shared" si="53"/>
        <v>0</v>
      </c>
      <c r="AB27" s="99">
        <f t="shared" si="33"/>
        <v>0</v>
      </c>
      <c r="AC27" s="99">
        <f t="shared" si="2"/>
        <v>0</v>
      </c>
      <c r="AD27" s="74">
        <f t="shared" si="69"/>
        <v>11</v>
      </c>
      <c r="AE27" s="75">
        <f t="shared" si="70"/>
        <v>11</v>
      </c>
      <c r="AF27" s="75">
        <f t="shared" si="71"/>
        <v>11</v>
      </c>
      <c r="AG27" s="75">
        <f t="shared" si="72"/>
        <v>11</v>
      </c>
      <c r="AH27" s="75">
        <f t="shared" si="73"/>
        <v>11</v>
      </c>
      <c r="AI27" s="75">
        <f t="shared" si="74"/>
        <v>11</v>
      </c>
      <c r="AJ27" s="76">
        <f t="shared" si="75"/>
        <v>11</v>
      </c>
      <c r="AK27" s="104">
        <f t="shared" si="55"/>
        <v>0</v>
      </c>
      <c r="AL27" s="105">
        <f t="shared" si="56"/>
        <v>0</v>
      </c>
      <c r="AM27" s="105">
        <f t="shared" si="57"/>
        <v>0</v>
      </c>
      <c r="AN27" s="105">
        <f t="shared" si="58"/>
        <v>0</v>
      </c>
      <c r="AO27" s="105">
        <f t="shared" si="59"/>
        <v>0</v>
      </c>
      <c r="AP27" s="105">
        <f t="shared" si="60"/>
        <v>0</v>
      </c>
      <c r="AQ27" s="105">
        <f t="shared" si="61"/>
        <v>0</v>
      </c>
      <c r="AR27" s="76">
        <f>IF(($AP$2-AR26)&gt;=0,$AP$2-AR26,0)</f>
        <v>232</v>
      </c>
      <c r="AS27" s="113">
        <f t="shared" si="62"/>
        <v>0</v>
      </c>
      <c r="AT27" s="114">
        <f t="shared" si="63"/>
        <v>0</v>
      </c>
      <c r="AU27" s="114">
        <f t="shared" si="64"/>
        <v>0</v>
      </c>
      <c r="AV27" s="114">
        <f t="shared" si="65"/>
        <v>0</v>
      </c>
      <c r="AW27" s="114">
        <f t="shared" si="66"/>
        <v>0</v>
      </c>
      <c r="AX27" s="114">
        <f t="shared" si="67"/>
        <v>0</v>
      </c>
      <c r="AY27" s="114">
        <f t="shared" si="68"/>
        <v>0</v>
      </c>
      <c r="AZ27" s="82">
        <f>AR26+AZ26</f>
        <v>1168</v>
      </c>
      <c r="BA27" s="64">
        <f>IF($A27="N/A"," ",(IF(MONTH(A27)&gt;=4,IF(MONTH(A27)&lt;=10,Inputs!$F$13,Inputs!$F$14),Inputs!$F$14)))</f>
        <v>119</v>
      </c>
      <c r="BB27" s="65">
        <f t="shared" si="76"/>
        <v>0</v>
      </c>
      <c r="BC27" s="65">
        <f t="shared" si="77"/>
        <v>0</v>
      </c>
      <c r="BD27" s="65">
        <f t="shared" si="43"/>
        <v>0</v>
      </c>
      <c r="BE27" s="65">
        <f t="shared" si="44"/>
        <v>0</v>
      </c>
      <c r="BF27" s="65">
        <f t="shared" si="45"/>
        <v>0</v>
      </c>
      <c r="BG27" s="65">
        <f t="shared" si="46"/>
        <v>0</v>
      </c>
      <c r="BH27" s="65">
        <f t="shared" si="47"/>
        <v>0</v>
      </c>
      <c r="BI27" s="65">
        <f t="shared" si="48"/>
        <v>0</v>
      </c>
      <c r="BJ27" s="94">
        <f t="shared" si="49"/>
        <v>0</v>
      </c>
      <c r="BK27" s="94">
        <f t="shared" si="50"/>
        <v>0</v>
      </c>
      <c r="BL27" s="94">
        <f t="shared" si="51"/>
        <v>0</v>
      </c>
      <c r="BM27" s="94">
        <f t="shared" si="52"/>
        <v>0</v>
      </c>
    </row>
    <row r="28" spans="1:65">
      <c r="A28" s="45">
        <f>IF(A27="N/A","N/A",IF(EDATE(A27,1)&gt;Inputs!$K$3,"N/A",EDATE(A27,1)))</f>
        <v>37408</v>
      </c>
      <c r="B28" s="59">
        <f t="shared" si="18"/>
        <v>2002</v>
      </c>
      <c r="C28" s="46">
        <f t="shared" si="19"/>
        <v>2.5865</v>
      </c>
      <c r="D28" s="47">
        <f>IF(A28="N/A"," ",(VLOOKUP(MONTH($A28),Inputs!$A$14:$B$25,2))/1000)</f>
        <v>12.6</v>
      </c>
      <c r="E28" s="97">
        <f t="shared" si="20"/>
        <v>32.5899</v>
      </c>
      <c r="F28" s="48">
        <f>IF(A28="N/A"," ",Inputs!$F$6)</f>
        <v>1.17</v>
      </c>
      <c r="G28" s="48">
        <f>IF(A28="N/A"," ",Inputs!$F$9/IF(AND('Pricing Inputs'!$AA$3&gt;=4,'Pricing Inputs'!$AA$3&lt;=6),16,IF(AND('Pricing Inputs'!$AA$3&gt;=7,'Pricing Inputs'!$AA$3&lt;=9),8,24))/(BA28))</f>
        <v>0.82983193277310929</v>
      </c>
      <c r="H28" s="49">
        <f t="shared" si="21"/>
        <v>34.589731932773113</v>
      </c>
      <c r="I28" s="52">
        <f>VLOOKUP(A28,ScaledPrice,(IF(AND('Pricing Inputs'!$AA$3&gt;=4,'Pricing Inputs'!$AA$3&lt;=6),2,4)))</f>
        <v>55.5</v>
      </c>
      <c r="J28" s="52">
        <f>IF(A28="N/A"," ",IF(AND('Pricing Inputs'!$AA$3&gt;=4,'Pricing Inputs'!$AA$3&lt;=6),I28,(VLOOKUP(A28,ScaledPrice,2))*(2-(VLOOKUP(A28,ScaledPrice,3)))))</f>
        <v>55.5</v>
      </c>
      <c r="K28" s="52">
        <f>IF(A28="N/A"," ",IF(OR('Pricing Inputs'!$AA$3=5,'Pricing Inputs'!$AA$3=6,'Pricing Inputs'!$AA$3=8,'Pricing Inputs'!$AA$3=9),VLOOKUP(A28,ScaledPrice,IF(AND('Pricing Inputs'!$AA$3&gt;=4,'Pricing Inputs'!$AA$3&lt;=6),5,6)),0))</f>
        <v>26</v>
      </c>
      <c r="L28" s="52">
        <f>IF(A28="N/A"," ",IF(OR('Pricing Inputs'!$AA$3=5,'Pricing Inputs'!$AA$3=6,'Pricing Inputs'!$AA$3=8,'Pricing Inputs'!$AA$3=9),IF(AND('Pricing Inputs'!$AA$3&gt;=4,'Pricing Inputs'!$AA$3&lt;=6),K28,(VLOOKUP(A28,ScaledPrice,5))*(2-(VLOOKUP(A28,ScaledPrice,3)))),0))</f>
        <v>26</v>
      </c>
      <c r="M28" s="52">
        <f>IF(A28="N/A"," ",IF(OR('Pricing Inputs'!$AA$3=6,'Pricing Inputs'!$AA$3=9),(VLOOKUP(A28,ScaledPrice,IF(AND('Pricing Inputs'!$AA$3&gt;=4,'Pricing Inputs'!$AA$3&lt;=6),7,8))),0))</f>
        <v>24</v>
      </c>
      <c r="N28" s="52">
        <f>IF(A28="N/A"," ",IF(OR('Pricing Inputs'!$AA$3=6,'Pricing Inputs'!$AA$3=9),IF(AND('Pricing Inputs'!$AA$3&gt;=4,'Pricing Inputs'!$AA$3&lt;=6),M28,(VLOOKUP(A28,ScaledPrice,7))*(2-(VLOOKUP(A28,ScaledPrice,3)))),0))</f>
        <v>24</v>
      </c>
      <c r="O28" s="52">
        <f t="shared" si="0"/>
        <v>15.949999809265137</v>
      </c>
      <c r="P28" s="108">
        <f t="shared" si="22"/>
        <v>20.910268067226887</v>
      </c>
      <c r="Q28" s="108">
        <f t="shared" si="23"/>
        <v>20.910268067226887</v>
      </c>
      <c r="R28" s="108">
        <f t="shared" si="24"/>
        <v>0</v>
      </c>
      <c r="S28" s="108">
        <f t="shared" si="25"/>
        <v>0</v>
      </c>
      <c r="T28" s="108">
        <f t="shared" si="26"/>
        <v>0</v>
      </c>
      <c r="U28" s="108">
        <f t="shared" si="27"/>
        <v>0</v>
      </c>
      <c r="V28" s="56">
        <f t="shared" si="28"/>
        <v>0</v>
      </c>
      <c r="W28" s="99">
        <f t="shared" si="29"/>
        <v>160</v>
      </c>
      <c r="X28" s="99">
        <f t="shared" si="30"/>
        <v>160</v>
      </c>
      <c r="Y28" s="99">
        <f t="shared" si="31"/>
        <v>0</v>
      </c>
      <c r="Z28" s="99">
        <f t="shared" si="32"/>
        <v>0</v>
      </c>
      <c r="AA28" s="99">
        <f t="shared" si="53"/>
        <v>0</v>
      </c>
      <c r="AB28" s="99">
        <f t="shared" si="33"/>
        <v>0</v>
      </c>
      <c r="AC28" s="99">
        <f t="shared" si="2"/>
        <v>0</v>
      </c>
      <c r="AD28" s="68">
        <f t="shared" ref="AD28:AJ28" si="78">IF($A28="N/A"," ",RANK(P28,$P$28:$V$39))</f>
        <v>5</v>
      </c>
      <c r="AE28" s="69">
        <f t="shared" si="78"/>
        <v>5</v>
      </c>
      <c r="AF28" s="69">
        <f t="shared" si="78"/>
        <v>11</v>
      </c>
      <c r="AG28" s="69">
        <f t="shared" si="78"/>
        <v>11</v>
      </c>
      <c r="AH28" s="69">
        <f t="shared" si="78"/>
        <v>11</v>
      </c>
      <c r="AI28" s="69">
        <f t="shared" si="78"/>
        <v>11</v>
      </c>
      <c r="AJ28" s="70">
        <f t="shared" si="78"/>
        <v>11</v>
      </c>
      <c r="AK28" s="100">
        <f t="shared" si="55"/>
        <v>160</v>
      </c>
      <c r="AL28" s="101">
        <f t="shared" si="56"/>
        <v>160</v>
      </c>
      <c r="AM28" s="101">
        <f t="shared" si="57"/>
        <v>0</v>
      </c>
      <c r="AN28" s="101">
        <f t="shared" si="58"/>
        <v>0</v>
      </c>
      <c r="AO28" s="101">
        <f t="shared" si="59"/>
        <v>0</v>
      </c>
      <c r="AP28" s="101">
        <f t="shared" si="60"/>
        <v>0</v>
      </c>
      <c r="AQ28" s="101">
        <f t="shared" si="61"/>
        <v>0</v>
      </c>
      <c r="AR28" s="70"/>
      <c r="AS28" s="115">
        <f t="shared" ref="AS28:AS39" si="79">IF($A28="N/A"," ",IF(AND(AD28=$AJ$2+1,AK28=0),MIN($AR$39,W28),0))</f>
        <v>0</v>
      </c>
      <c r="AT28" s="110">
        <f t="shared" ref="AT28:AT39" si="80">IF($A28="N/A"," ",IF(AND(AE28=$AJ$2+1,AL28=0),MIN($AR$39,X28),0))</f>
        <v>0</v>
      </c>
      <c r="AU28" s="110">
        <f t="shared" ref="AU28:AU39" si="81">IF($A28="N/A"," ",IF(AND(AF28=$AJ$2+1,AM28=0),MIN($AR$39,Y28),0))</f>
        <v>0</v>
      </c>
      <c r="AV28" s="110">
        <f t="shared" ref="AV28:AV39" si="82">IF($A28="N/A"," ",IF(AND(AG28=$AJ$2+1,AN28=0),MIN($AR$39,Z28),0))</f>
        <v>0</v>
      </c>
      <c r="AW28" s="110">
        <f t="shared" ref="AW28:AW39" si="83">IF($A28="N/A"," ",IF(AND(AH28=$AJ$2+1,AO28=0),MIN($AR$39,AA28),0))</f>
        <v>0</v>
      </c>
      <c r="AX28" s="110">
        <f t="shared" ref="AX28:AX39" si="84">IF($A28="N/A"," ",IF(AND(AI28=$AJ$2+1,AP28=0),MIN($AR$39,AB28),0))</f>
        <v>0</v>
      </c>
      <c r="AY28" s="110">
        <f t="shared" ref="AY28:AY39" si="85">IF($A28="N/A"," ",IF(AND(AJ28=$AJ$2+1,AQ28=0),MIN($AR$39,AC28),0))</f>
        <v>0</v>
      </c>
      <c r="AZ28" s="70"/>
      <c r="BA28" s="64">
        <f>IF($A28="N/A"," ",(IF(MONTH(A28)&gt;=4,IF(MONTH(A28)&lt;=10,Inputs!$F$13,Inputs!$F$14),Inputs!$F$14)))</f>
        <v>119</v>
      </c>
      <c r="BB28" s="65">
        <f t="shared" si="76"/>
        <v>398131.50399999996</v>
      </c>
      <c r="BC28" s="65">
        <f t="shared" si="77"/>
        <v>398131.50399999996</v>
      </c>
      <c r="BD28" s="65">
        <f t="shared" si="43"/>
        <v>0</v>
      </c>
      <c r="BE28" s="65">
        <f t="shared" si="44"/>
        <v>0</v>
      </c>
      <c r="BF28" s="65">
        <f t="shared" si="45"/>
        <v>0</v>
      </c>
      <c r="BG28" s="65">
        <f t="shared" si="46"/>
        <v>0</v>
      </c>
      <c r="BH28" s="65">
        <f t="shared" si="47"/>
        <v>0</v>
      </c>
      <c r="BI28" s="65">
        <f t="shared" si="48"/>
        <v>796263.00799999991</v>
      </c>
      <c r="BJ28" s="94">
        <f t="shared" si="49"/>
        <v>1317176.9920000001</v>
      </c>
      <c r="BK28" s="94">
        <f t="shared" si="50"/>
        <v>1241023.392</v>
      </c>
      <c r="BL28" s="94">
        <f t="shared" si="51"/>
        <v>44553.599999999999</v>
      </c>
      <c r="BM28" s="94">
        <f t="shared" si="52"/>
        <v>31600.000000000004</v>
      </c>
    </row>
    <row r="29" spans="1:65">
      <c r="A29" s="45">
        <f>IF(A28="N/A","N/A",IF(EDATE(A28,1)&gt;Inputs!$K$3,"N/A",EDATE(A28,1)))</f>
        <v>37438</v>
      </c>
      <c r="B29" s="59">
        <f t="shared" si="18"/>
        <v>2002</v>
      </c>
      <c r="C29" s="46">
        <f t="shared" si="19"/>
        <v>2.5825</v>
      </c>
      <c r="D29" s="47">
        <f>IF(A29="N/A"," ",(VLOOKUP(MONTH($A29),Inputs!$A$14:$B$25,2))/1000)</f>
        <v>12.6</v>
      </c>
      <c r="E29" s="97">
        <f t="shared" si="20"/>
        <v>32.539499999999997</v>
      </c>
      <c r="F29" s="48">
        <f>IF(A29="N/A"," ",Inputs!$F$6)</f>
        <v>1.17</v>
      </c>
      <c r="G29" s="48">
        <f>IF(A29="N/A"," ",Inputs!$F$9/IF(AND('Pricing Inputs'!$AA$3&gt;=4,'Pricing Inputs'!$AA$3&lt;=6),16,IF(AND('Pricing Inputs'!$AA$3&gt;=7,'Pricing Inputs'!$AA$3&lt;=9),8,24))/(BA29))</f>
        <v>0.82983193277310929</v>
      </c>
      <c r="H29" s="49">
        <f t="shared" si="21"/>
        <v>34.539331932773109</v>
      </c>
      <c r="I29" s="52">
        <f>VLOOKUP(A29,ScaledPrice,(IF(AND('Pricing Inputs'!$AA$3&gt;=4,'Pricing Inputs'!$AA$3&lt;=6),2,4)))</f>
        <v>90</v>
      </c>
      <c r="J29" s="52">
        <f>IF(A29="N/A"," ",IF(AND('Pricing Inputs'!$AA$3&gt;=4,'Pricing Inputs'!$AA$3&lt;=6),I29,(VLOOKUP(A29,ScaledPrice,2))*(2-(VLOOKUP(A29,ScaledPrice,3)))))</f>
        <v>90</v>
      </c>
      <c r="K29" s="52">
        <f>IF(A29="N/A"," ",IF(OR('Pricing Inputs'!$AA$3=5,'Pricing Inputs'!$AA$3=6,'Pricing Inputs'!$AA$3=8,'Pricing Inputs'!$AA$3=9),VLOOKUP(A29,ScaledPrice,IF(AND('Pricing Inputs'!$AA$3&gt;=4,'Pricing Inputs'!$AA$3&lt;=6),5,6)),0))</f>
        <v>35</v>
      </c>
      <c r="L29" s="52">
        <f>IF(A29="N/A"," ",IF(OR('Pricing Inputs'!$AA$3=5,'Pricing Inputs'!$AA$3=6,'Pricing Inputs'!$AA$3=8,'Pricing Inputs'!$AA$3=9),IF(AND('Pricing Inputs'!$AA$3&gt;=4,'Pricing Inputs'!$AA$3&lt;=6),K29,(VLOOKUP(A29,ScaledPrice,5))*(2-(VLOOKUP(A29,ScaledPrice,3)))),0))</f>
        <v>35</v>
      </c>
      <c r="M29" s="52">
        <f>IF(A29="N/A"," ",IF(OR('Pricing Inputs'!$AA$3=6,'Pricing Inputs'!$AA$3=9),(VLOOKUP(A29,ScaledPrice,IF(AND('Pricing Inputs'!$AA$3&gt;=4,'Pricing Inputs'!$AA$3&lt;=6),7,8))),0))</f>
        <v>30.999998092651367</v>
      </c>
      <c r="N29" s="52">
        <f>IF(A29="N/A"," ",IF(OR('Pricing Inputs'!$AA$3=6,'Pricing Inputs'!$AA$3=9),IF(AND('Pricing Inputs'!$AA$3&gt;=4,'Pricing Inputs'!$AA$3&lt;=6),M29,(VLOOKUP(A29,ScaledPrice,7))*(2-(VLOOKUP(A29,ScaledPrice,3)))),0))</f>
        <v>30.999998092651367</v>
      </c>
      <c r="O29" s="52">
        <f t="shared" si="0"/>
        <v>16.850000381469727</v>
      </c>
      <c r="P29" s="108">
        <f t="shared" si="22"/>
        <v>55.460668067226891</v>
      </c>
      <c r="Q29" s="108">
        <f t="shared" si="23"/>
        <v>55.460668067226891</v>
      </c>
      <c r="R29" s="108">
        <f t="shared" si="24"/>
        <v>0.4606680672268908</v>
      </c>
      <c r="S29" s="108">
        <f t="shared" si="25"/>
        <v>0.4606680672268908</v>
      </c>
      <c r="T29" s="108">
        <f t="shared" si="26"/>
        <v>0</v>
      </c>
      <c r="U29" s="108">
        <f t="shared" si="27"/>
        <v>0</v>
      </c>
      <c r="V29" s="56">
        <f t="shared" si="28"/>
        <v>0</v>
      </c>
      <c r="W29" s="99">
        <f t="shared" si="29"/>
        <v>176</v>
      </c>
      <c r="X29" s="99">
        <f t="shared" si="30"/>
        <v>176</v>
      </c>
      <c r="Y29" s="99">
        <f t="shared" si="31"/>
        <v>32</v>
      </c>
      <c r="Z29" s="99">
        <f t="shared" si="32"/>
        <v>32</v>
      </c>
      <c r="AA29" s="99">
        <f t="shared" si="53"/>
        <v>0</v>
      </c>
      <c r="AB29" s="99">
        <f t="shared" si="33"/>
        <v>0</v>
      </c>
      <c r="AC29" s="99">
        <f t="shared" si="2"/>
        <v>0</v>
      </c>
      <c r="AD29" s="71">
        <f t="shared" ref="AD29:AD39" si="86">IF($A29="N/A"," ",RANK(P29,$P$28:$V$39))</f>
        <v>1</v>
      </c>
      <c r="AE29" s="72">
        <f t="shared" ref="AE29:AE39" si="87">IF($A29="N/A"," ",RANK(Q29,$P$28:$V$39))</f>
        <v>1</v>
      </c>
      <c r="AF29" s="72">
        <f t="shared" ref="AF29:AF39" si="88">IF($A29="N/A"," ",RANK(R29,$P$28:$V$39))</f>
        <v>7</v>
      </c>
      <c r="AG29" s="72">
        <f t="shared" ref="AG29:AG39" si="89">IF($A29="N/A"," ",RANK(S29,$P$28:$V$39))</f>
        <v>7</v>
      </c>
      <c r="AH29" s="72">
        <f t="shared" ref="AH29:AH39" si="90">IF($A29="N/A"," ",RANK(T29,$P$28:$V$39))</f>
        <v>11</v>
      </c>
      <c r="AI29" s="72">
        <f t="shared" ref="AI29:AI39" si="91">IF($A29="N/A"," ",RANK(U29,$P$28:$V$39))</f>
        <v>11</v>
      </c>
      <c r="AJ29" s="73">
        <f t="shared" ref="AJ29:AJ39" si="92">IF($A29="N/A"," ",RANK(V29,$P$28:$V$39))</f>
        <v>11</v>
      </c>
      <c r="AK29" s="102">
        <f t="shared" si="55"/>
        <v>176</v>
      </c>
      <c r="AL29" s="103">
        <f t="shared" si="56"/>
        <v>176</v>
      </c>
      <c r="AM29" s="103">
        <f t="shared" si="57"/>
        <v>32</v>
      </c>
      <c r="AN29" s="103">
        <f t="shared" si="58"/>
        <v>32</v>
      </c>
      <c r="AO29" s="103">
        <f t="shared" si="59"/>
        <v>0</v>
      </c>
      <c r="AP29" s="103">
        <f t="shared" si="60"/>
        <v>0</v>
      </c>
      <c r="AQ29" s="103">
        <f t="shared" si="61"/>
        <v>0</v>
      </c>
      <c r="AR29" s="73"/>
      <c r="AS29" s="109">
        <f t="shared" si="79"/>
        <v>0</v>
      </c>
      <c r="AT29" s="112">
        <f t="shared" si="80"/>
        <v>0</v>
      </c>
      <c r="AU29" s="112">
        <f t="shared" si="81"/>
        <v>0</v>
      </c>
      <c r="AV29" s="112">
        <f t="shared" si="82"/>
        <v>0</v>
      </c>
      <c r="AW29" s="112">
        <f t="shared" si="83"/>
        <v>0</v>
      </c>
      <c r="AX29" s="112">
        <f t="shared" si="84"/>
        <v>0</v>
      </c>
      <c r="AY29" s="112">
        <f t="shared" si="85"/>
        <v>0</v>
      </c>
      <c r="AZ29" s="73"/>
      <c r="BA29" s="64">
        <f>IF($A29="N/A"," ",(IF(MONTH(A29)&gt;=4,IF(MONTH(A29)&lt;=10,Inputs!$F$13,Inputs!$F$14),Inputs!$F$14)))</f>
        <v>119</v>
      </c>
      <c r="BB29" s="65">
        <f t="shared" si="76"/>
        <v>1161568.2320000001</v>
      </c>
      <c r="BC29" s="65">
        <f t="shared" si="77"/>
        <v>1161568.2320000001</v>
      </c>
      <c r="BD29" s="65">
        <f t="shared" si="43"/>
        <v>1754.2240000000002</v>
      </c>
      <c r="BE29" s="65">
        <f t="shared" si="44"/>
        <v>1754.2240000000002</v>
      </c>
      <c r="BF29" s="65">
        <f t="shared" si="45"/>
        <v>0</v>
      </c>
      <c r="BG29" s="65">
        <f t="shared" si="46"/>
        <v>0</v>
      </c>
      <c r="BH29" s="65">
        <f t="shared" si="47"/>
        <v>0</v>
      </c>
      <c r="BI29" s="65">
        <f t="shared" si="48"/>
        <v>2326644.912</v>
      </c>
      <c r="BJ29" s="94">
        <f t="shared" si="49"/>
        <v>1709835.088</v>
      </c>
      <c r="BK29" s="94">
        <f t="shared" si="50"/>
        <v>1610835.4079999998</v>
      </c>
      <c r="BL29" s="94">
        <f t="shared" si="51"/>
        <v>57919.679999999993</v>
      </c>
      <c r="BM29" s="94">
        <f t="shared" si="52"/>
        <v>41080</v>
      </c>
    </row>
    <row r="30" spans="1:65">
      <c r="A30" s="45">
        <f>IF(A29="N/A","N/A",IF(EDATE(A29,1)&gt;Inputs!$K$3,"N/A",EDATE(A29,1)))</f>
        <v>37469</v>
      </c>
      <c r="B30" s="59">
        <f t="shared" si="18"/>
        <v>2002</v>
      </c>
      <c r="C30" s="46">
        <f t="shared" si="19"/>
        <v>2.5880000000000001</v>
      </c>
      <c r="D30" s="47">
        <f>IF(A30="N/A"," ",(VLOOKUP(MONTH($A30),Inputs!$A$14:$B$25,2))/1000)</f>
        <v>12.6</v>
      </c>
      <c r="E30" s="97">
        <f t="shared" si="20"/>
        <v>32.608800000000002</v>
      </c>
      <c r="F30" s="48">
        <f>IF(A30="N/A"," ",Inputs!$F$6)</f>
        <v>1.17</v>
      </c>
      <c r="G30" s="48">
        <f>IF(A30="N/A"," ",Inputs!$F$9/IF(AND('Pricing Inputs'!$AA$3&gt;=4,'Pricing Inputs'!$AA$3&lt;=6),16,IF(AND('Pricing Inputs'!$AA$3&gt;=7,'Pricing Inputs'!$AA$3&lt;=9),8,24))/(BA30))</f>
        <v>0.82983193277310929</v>
      </c>
      <c r="H30" s="49">
        <f t="shared" si="21"/>
        <v>34.608631932773115</v>
      </c>
      <c r="I30" s="52">
        <f>VLOOKUP(A30,ScaledPrice,(IF(AND('Pricing Inputs'!$AA$3&gt;=4,'Pricing Inputs'!$AA$3&lt;=6),2,4)))</f>
        <v>90</v>
      </c>
      <c r="J30" s="52">
        <f>IF(A30="N/A"," ",IF(AND('Pricing Inputs'!$AA$3&gt;=4,'Pricing Inputs'!$AA$3&lt;=6),I30,(VLOOKUP(A30,ScaledPrice,2))*(2-(VLOOKUP(A30,ScaledPrice,3)))))</f>
        <v>90</v>
      </c>
      <c r="K30" s="52">
        <f>IF(A30="N/A"," ",IF(OR('Pricing Inputs'!$AA$3=5,'Pricing Inputs'!$AA$3=6,'Pricing Inputs'!$AA$3=8,'Pricing Inputs'!$AA$3=9),VLOOKUP(A30,ScaledPrice,IF(AND('Pricing Inputs'!$AA$3&gt;=4,'Pricing Inputs'!$AA$3&lt;=6),5,6)),0))</f>
        <v>35.000003814697266</v>
      </c>
      <c r="L30" s="52">
        <f>IF(A30="N/A"," ",IF(OR('Pricing Inputs'!$AA$3=5,'Pricing Inputs'!$AA$3=6,'Pricing Inputs'!$AA$3=8,'Pricing Inputs'!$AA$3=9),IF(AND('Pricing Inputs'!$AA$3&gt;=4,'Pricing Inputs'!$AA$3&lt;=6),K30,(VLOOKUP(A30,ScaledPrice,5))*(2-(VLOOKUP(A30,ScaledPrice,3)))),0))</f>
        <v>35.000003814697266</v>
      </c>
      <c r="M30" s="52">
        <f>IF(A30="N/A"," ",IF(OR('Pricing Inputs'!$AA$3=6,'Pricing Inputs'!$AA$3=9),(VLOOKUP(A30,ScaledPrice,IF(AND('Pricing Inputs'!$AA$3&gt;=4,'Pricing Inputs'!$AA$3&lt;=6),7,8))),0))</f>
        <v>31</v>
      </c>
      <c r="N30" s="52">
        <f>IF(A30="N/A"," ",IF(OR('Pricing Inputs'!$AA$3=6,'Pricing Inputs'!$AA$3=9),IF(AND('Pricing Inputs'!$AA$3&gt;=4,'Pricing Inputs'!$AA$3&lt;=6),M30,(VLOOKUP(A30,ScaledPrice,7))*(2-(VLOOKUP(A30,ScaledPrice,3)))),0))</f>
        <v>31</v>
      </c>
      <c r="O30" s="52">
        <f t="shared" si="0"/>
        <v>16.850000381469727</v>
      </c>
      <c r="P30" s="108">
        <f t="shared" si="22"/>
        <v>55.391368067226885</v>
      </c>
      <c r="Q30" s="108">
        <f t="shared" si="23"/>
        <v>55.391368067226885</v>
      </c>
      <c r="R30" s="108">
        <f t="shared" si="24"/>
        <v>0.39137188192415096</v>
      </c>
      <c r="S30" s="108">
        <f t="shared" si="25"/>
        <v>0.39137188192415096</v>
      </c>
      <c r="T30" s="108">
        <f t="shared" si="26"/>
        <v>0</v>
      </c>
      <c r="U30" s="108">
        <f t="shared" si="27"/>
        <v>0</v>
      </c>
      <c r="V30" s="56">
        <f t="shared" si="28"/>
        <v>0</v>
      </c>
      <c r="W30" s="99">
        <f t="shared" si="29"/>
        <v>176</v>
      </c>
      <c r="X30" s="99">
        <f t="shared" si="30"/>
        <v>176</v>
      </c>
      <c r="Y30" s="99">
        <f t="shared" si="31"/>
        <v>40</v>
      </c>
      <c r="Z30" s="99">
        <f t="shared" si="32"/>
        <v>40</v>
      </c>
      <c r="AA30" s="99">
        <f t="shared" si="53"/>
        <v>0</v>
      </c>
      <c r="AB30" s="99">
        <f t="shared" si="33"/>
        <v>0</v>
      </c>
      <c r="AC30" s="99">
        <f t="shared" si="2"/>
        <v>0</v>
      </c>
      <c r="AD30" s="71">
        <f t="shared" si="86"/>
        <v>3</v>
      </c>
      <c r="AE30" s="72">
        <f t="shared" si="87"/>
        <v>3</v>
      </c>
      <c r="AF30" s="72">
        <f t="shared" si="88"/>
        <v>9</v>
      </c>
      <c r="AG30" s="72">
        <f t="shared" si="89"/>
        <v>9</v>
      </c>
      <c r="AH30" s="72">
        <f t="shared" si="90"/>
        <v>11</v>
      </c>
      <c r="AI30" s="72">
        <f t="shared" si="91"/>
        <v>11</v>
      </c>
      <c r="AJ30" s="73">
        <f t="shared" si="92"/>
        <v>11</v>
      </c>
      <c r="AK30" s="102">
        <f t="shared" si="55"/>
        <v>176</v>
      </c>
      <c r="AL30" s="103">
        <f t="shared" si="56"/>
        <v>176</v>
      </c>
      <c r="AM30" s="103">
        <f t="shared" si="57"/>
        <v>40</v>
      </c>
      <c r="AN30" s="103">
        <f t="shared" si="58"/>
        <v>40</v>
      </c>
      <c r="AO30" s="103">
        <f t="shared" si="59"/>
        <v>0</v>
      </c>
      <c r="AP30" s="103">
        <f t="shared" si="60"/>
        <v>0</v>
      </c>
      <c r="AQ30" s="103">
        <f t="shared" si="61"/>
        <v>0</v>
      </c>
      <c r="AR30" s="73"/>
      <c r="AS30" s="109">
        <f t="shared" si="79"/>
        <v>0</v>
      </c>
      <c r="AT30" s="112">
        <f t="shared" si="80"/>
        <v>0</v>
      </c>
      <c r="AU30" s="112">
        <f t="shared" si="81"/>
        <v>0</v>
      </c>
      <c r="AV30" s="112">
        <f t="shared" si="82"/>
        <v>0</v>
      </c>
      <c r="AW30" s="112">
        <f t="shared" si="83"/>
        <v>0</v>
      </c>
      <c r="AX30" s="112">
        <f t="shared" si="84"/>
        <v>0</v>
      </c>
      <c r="AY30" s="112">
        <f t="shared" si="85"/>
        <v>0</v>
      </c>
      <c r="AZ30" s="73"/>
      <c r="BA30" s="64">
        <f>IF($A30="N/A"," ",(IF(MONTH(A30)&gt;=4,IF(MONTH(A30)&lt;=10,Inputs!$F$13,Inputs!$F$14),Inputs!$F$14)))</f>
        <v>119</v>
      </c>
      <c r="BB30" s="65">
        <f t="shared" si="76"/>
        <v>1160116.8128</v>
      </c>
      <c r="BC30" s="65">
        <f t="shared" si="77"/>
        <v>1160116.8128</v>
      </c>
      <c r="BD30" s="65">
        <f t="shared" si="43"/>
        <v>1862.9301579589585</v>
      </c>
      <c r="BE30" s="65">
        <f t="shared" si="44"/>
        <v>1862.9301579589585</v>
      </c>
      <c r="BF30" s="65">
        <f t="shared" si="45"/>
        <v>0</v>
      </c>
      <c r="BG30" s="65">
        <f t="shared" si="46"/>
        <v>0</v>
      </c>
      <c r="BH30" s="65">
        <f t="shared" si="47"/>
        <v>0</v>
      </c>
      <c r="BI30" s="65">
        <f t="shared" si="48"/>
        <v>2323959.4859159179</v>
      </c>
      <c r="BJ30" s="94">
        <f t="shared" si="49"/>
        <v>1779160.5504000003</v>
      </c>
      <c r="BK30" s="94">
        <f t="shared" si="50"/>
        <v>1676353.1904000002</v>
      </c>
      <c r="BL30" s="94">
        <f t="shared" si="51"/>
        <v>60147.359999999993</v>
      </c>
      <c r="BM30" s="94">
        <f t="shared" si="52"/>
        <v>42660</v>
      </c>
    </row>
    <row r="31" spans="1:65">
      <c r="A31" s="45">
        <f>IF(A30="N/A","N/A",IF(EDATE(A30,1)&gt;Inputs!$K$3,"N/A",EDATE(A30,1)))</f>
        <v>37500</v>
      </c>
      <c r="B31" s="59">
        <f t="shared" si="18"/>
        <v>2002</v>
      </c>
      <c r="C31" s="46">
        <f t="shared" si="19"/>
        <v>2.5884999999999998</v>
      </c>
      <c r="D31" s="47">
        <f>IF(A31="N/A"," ",(VLOOKUP(MONTH($A31),Inputs!$A$14:$B$25,2))/1000)</f>
        <v>12.6</v>
      </c>
      <c r="E31" s="97">
        <f t="shared" si="20"/>
        <v>32.615099999999998</v>
      </c>
      <c r="F31" s="48">
        <f>IF(A31="N/A"," ",Inputs!$F$6)</f>
        <v>1.17</v>
      </c>
      <c r="G31" s="48">
        <f>IF(A31="N/A"," ",Inputs!$F$9/IF(AND('Pricing Inputs'!$AA$3&gt;=4,'Pricing Inputs'!$AA$3&lt;=6),16,IF(AND('Pricing Inputs'!$AA$3&gt;=7,'Pricing Inputs'!$AA$3&lt;=9),8,24))/(BA31))</f>
        <v>0.82983193277310929</v>
      </c>
      <c r="H31" s="49">
        <f t="shared" si="21"/>
        <v>34.614931932773111</v>
      </c>
      <c r="I31" s="52">
        <f>VLOOKUP(A31,ScaledPrice,(IF(AND('Pricing Inputs'!$AA$3&gt;=4,'Pricing Inputs'!$AA$3&lt;=6),2,4)))</f>
        <v>31.5</v>
      </c>
      <c r="J31" s="52">
        <f>IF(A31="N/A"," ",IF(AND('Pricing Inputs'!$AA$3&gt;=4,'Pricing Inputs'!$AA$3&lt;=6),I31,(VLOOKUP(A31,ScaledPrice,2))*(2-(VLOOKUP(A31,ScaledPrice,3)))))</f>
        <v>31.5</v>
      </c>
      <c r="K31" s="52">
        <f>IF(A31="N/A"," ",IF(OR('Pricing Inputs'!$AA$3=5,'Pricing Inputs'!$AA$3=6,'Pricing Inputs'!$AA$3=8,'Pricing Inputs'!$AA$3=9),VLOOKUP(A31,ScaledPrice,IF(AND('Pricing Inputs'!$AA$3&gt;=4,'Pricing Inputs'!$AA$3&lt;=6),5,6)),0))</f>
        <v>25</v>
      </c>
      <c r="L31" s="52">
        <f>IF(A31="N/A"," ",IF(OR('Pricing Inputs'!$AA$3=5,'Pricing Inputs'!$AA$3=6,'Pricing Inputs'!$AA$3=8,'Pricing Inputs'!$AA$3=9),IF(AND('Pricing Inputs'!$AA$3&gt;=4,'Pricing Inputs'!$AA$3&lt;=6),K31,(VLOOKUP(A31,ScaledPrice,5))*(2-(VLOOKUP(A31,ScaledPrice,3)))),0))</f>
        <v>25</v>
      </c>
      <c r="M31" s="52">
        <f>IF(A31="N/A"," ",IF(OR('Pricing Inputs'!$AA$3=6,'Pricing Inputs'!$AA$3=9),(VLOOKUP(A31,ScaledPrice,IF(AND('Pricing Inputs'!$AA$3&gt;=4,'Pricing Inputs'!$AA$3&lt;=6),7,8))),0))</f>
        <v>24</v>
      </c>
      <c r="N31" s="52">
        <f>IF(A31="N/A"," ",IF(OR('Pricing Inputs'!$AA$3=6,'Pricing Inputs'!$AA$3=9),IF(AND('Pricing Inputs'!$AA$3&gt;=4,'Pricing Inputs'!$AA$3&lt;=6),M31,(VLOOKUP(A31,ScaledPrice,7))*(2-(VLOOKUP(A31,ScaledPrice,3)))),0))</f>
        <v>24</v>
      </c>
      <c r="O31" s="52">
        <f t="shared" si="0"/>
        <v>17</v>
      </c>
      <c r="P31" s="108">
        <f t="shared" si="22"/>
        <v>0</v>
      </c>
      <c r="Q31" s="108">
        <f t="shared" si="23"/>
        <v>0</v>
      </c>
      <c r="R31" s="108">
        <f t="shared" si="24"/>
        <v>0</v>
      </c>
      <c r="S31" s="108">
        <f t="shared" si="25"/>
        <v>0</v>
      </c>
      <c r="T31" s="108">
        <f t="shared" si="26"/>
        <v>0</v>
      </c>
      <c r="U31" s="108">
        <f t="shared" si="27"/>
        <v>0</v>
      </c>
      <c r="V31" s="56">
        <f t="shared" si="28"/>
        <v>0</v>
      </c>
      <c r="W31" s="99">
        <f t="shared" si="29"/>
        <v>0</v>
      </c>
      <c r="X31" s="99">
        <f t="shared" si="30"/>
        <v>0</v>
      </c>
      <c r="Y31" s="99">
        <f t="shared" si="31"/>
        <v>0</v>
      </c>
      <c r="Z31" s="99">
        <f t="shared" si="32"/>
        <v>0</v>
      </c>
      <c r="AA31" s="99">
        <f t="shared" si="53"/>
        <v>0</v>
      </c>
      <c r="AB31" s="99">
        <f t="shared" si="33"/>
        <v>0</v>
      </c>
      <c r="AC31" s="99">
        <f t="shared" si="2"/>
        <v>0</v>
      </c>
      <c r="AD31" s="71">
        <f t="shared" si="86"/>
        <v>11</v>
      </c>
      <c r="AE31" s="72">
        <f t="shared" si="87"/>
        <v>11</v>
      </c>
      <c r="AF31" s="72">
        <f t="shared" si="88"/>
        <v>11</v>
      </c>
      <c r="AG31" s="72">
        <f t="shared" si="89"/>
        <v>11</v>
      </c>
      <c r="AH31" s="72">
        <f t="shared" si="90"/>
        <v>11</v>
      </c>
      <c r="AI31" s="72">
        <f t="shared" si="91"/>
        <v>11</v>
      </c>
      <c r="AJ31" s="73">
        <f t="shared" si="92"/>
        <v>11</v>
      </c>
      <c r="AK31" s="102">
        <f t="shared" si="55"/>
        <v>0</v>
      </c>
      <c r="AL31" s="103">
        <f t="shared" si="56"/>
        <v>0</v>
      </c>
      <c r="AM31" s="103">
        <f t="shared" si="57"/>
        <v>0</v>
      </c>
      <c r="AN31" s="103">
        <f t="shared" si="58"/>
        <v>0</v>
      </c>
      <c r="AO31" s="103">
        <f t="shared" si="59"/>
        <v>0</v>
      </c>
      <c r="AP31" s="103">
        <f t="shared" si="60"/>
        <v>0</v>
      </c>
      <c r="AQ31" s="103">
        <f t="shared" si="61"/>
        <v>0</v>
      </c>
      <c r="AR31" s="73"/>
      <c r="AS31" s="109">
        <f t="shared" si="79"/>
        <v>0</v>
      </c>
      <c r="AT31" s="112">
        <f t="shared" si="80"/>
        <v>0</v>
      </c>
      <c r="AU31" s="112">
        <f t="shared" si="81"/>
        <v>0</v>
      </c>
      <c r="AV31" s="112">
        <f t="shared" si="82"/>
        <v>0</v>
      </c>
      <c r="AW31" s="112">
        <f t="shared" si="83"/>
        <v>0</v>
      </c>
      <c r="AX31" s="112">
        <f t="shared" si="84"/>
        <v>0</v>
      </c>
      <c r="AY31" s="112">
        <f t="shared" si="85"/>
        <v>0</v>
      </c>
      <c r="AZ31" s="73"/>
      <c r="BA31" s="64">
        <f>IF($A31="N/A"," ",(IF(MONTH(A31)&gt;=4,IF(MONTH(A31)&lt;=10,Inputs!$F$13,Inputs!$F$14),Inputs!$F$14)))</f>
        <v>119</v>
      </c>
      <c r="BB31" s="65">
        <f t="shared" si="76"/>
        <v>0</v>
      </c>
      <c r="BC31" s="65">
        <f t="shared" si="77"/>
        <v>0</v>
      </c>
      <c r="BD31" s="65">
        <f t="shared" si="43"/>
        <v>0</v>
      </c>
      <c r="BE31" s="65">
        <f t="shared" si="44"/>
        <v>0</v>
      </c>
      <c r="BF31" s="65">
        <f t="shared" si="45"/>
        <v>0</v>
      </c>
      <c r="BG31" s="65">
        <f t="shared" si="46"/>
        <v>0</v>
      </c>
      <c r="BH31" s="65">
        <f t="shared" si="47"/>
        <v>0</v>
      </c>
      <c r="BI31" s="65">
        <f t="shared" si="48"/>
        <v>0</v>
      </c>
      <c r="BJ31" s="94">
        <f t="shared" si="49"/>
        <v>0</v>
      </c>
      <c r="BK31" s="94">
        <f t="shared" si="50"/>
        <v>0</v>
      </c>
      <c r="BL31" s="94">
        <f t="shared" si="51"/>
        <v>0</v>
      </c>
      <c r="BM31" s="94">
        <f t="shared" si="52"/>
        <v>0</v>
      </c>
    </row>
    <row r="32" spans="1:65">
      <c r="A32" s="45">
        <f>IF(A31="N/A","N/A",IF(EDATE(A31,1)&gt;Inputs!$K$3,"N/A",EDATE(A31,1)))</f>
        <v>37530</v>
      </c>
      <c r="B32" s="59">
        <f t="shared" si="18"/>
        <v>2002</v>
      </c>
      <c r="C32" s="46">
        <f t="shared" si="19"/>
        <v>2.6375000000000002</v>
      </c>
      <c r="D32" s="47">
        <f>IF(A32="N/A"," ",(VLOOKUP(MONTH($A32),Inputs!$A$14:$B$25,2))/1000)</f>
        <v>12.6</v>
      </c>
      <c r="E32" s="97">
        <f t="shared" si="20"/>
        <v>33.232500000000002</v>
      </c>
      <c r="F32" s="48">
        <f>IF(A32="N/A"," ",Inputs!$F$6)</f>
        <v>1.17</v>
      </c>
      <c r="G32" s="48">
        <f>IF(A32="N/A"," ",Inputs!$F$9/IF(AND('Pricing Inputs'!$AA$3&gt;=4,'Pricing Inputs'!$AA$3&lt;=6),16,IF(AND('Pricing Inputs'!$AA$3&gt;=7,'Pricing Inputs'!$AA$3&lt;=9),8,24))/(BA32))</f>
        <v>0.82983193277310929</v>
      </c>
      <c r="H32" s="49">
        <f t="shared" si="21"/>
        <v>35.232331932773114</v>
      </c>
      <c r="I32" s="52">
        <f>VLOOKUP(A32,ScaledPrice,(IF(AND('Pricing Inputs'!$AA$3&gt;=4,'Pricing Inputs'!$AA$3&lt;=6),2,4)))</f>
        <v>24.299997329711914</v>
      </c>
      <c r="J32" s="52">
        <f>IF(A32="N/A"," ",IF(AND('Pricing Inputs'!$AA$3&gt;=4,'Pricing Inputs'!$AA$3&lt;=6),I32,(VLOOKUP(A32,ScaledPrice,2))*(2-(VLOOKUP(A32,ScaledPrice,3)))))</f>
        <v>24.299997329711914</v>
      </c>
      <c r="K32" s="52">
        <f>IF(A32="N/A"," ",IF(OR('Pricing Inputs'!$AA$3=5,'Pricing Inputs'!$AA$3=6,'Pricing Inputs'!$AA$3=8,'Pricing Inputs'!$AA$3=9),VLOOKUP(A32,ScaledPrice,IF(AND('Pricing Inputs'!$AA$3&gt;=4,'Pricing Inputs'!$AA$3&lt;=6),5,6)),0))</f>
        <v>19.996000289916992</v>
      </c>
      <c r="L32" s="52">
        <f>IF(A32="N/A"," ",IF(OR('Pricing Inputs'!$AA$3=5,'Pricing Inputs'!$AA$3=6,'Pricing Inputs'!$AA$3=8,'Pricing Inputs'!$AA$3=9),IF(AND('Pricing Inputs'!$AA$3&gt;=4,'Pricing Inputs'!$AA$3&lt;=6),K32,(VLOOKUP(A32,ScaledPrice,5))*(2-(VLOOKUP(A32,ScaledPrice,3)))),0))</f>
        <v>19.996000289916992</v>
      </c>
      <c r="M32" s="52">
        <f>IF(A32="N/A"," ",IF(OR('Pricing Inputs'!$AA$3=6,'Pricing Inputs'!$AA$3=9),(VLOOKUP(A32,ScaledPrice,IF(AND('Pricing Inputs'!$AA$3&gt;=4,'Pricing Inputs'!$AA$3&lt;=6),7,8))),0))</f>
        <v>18.996500015258789</v>
      </c>
      <c r="N32" s="52">
        <f>IF(A32="N/A"," ",IF(OR('Pricing Inputs'!$AA$3=6,'Pricing Inputs'!$AA$3=9),IF(AND('Pricing Inputs'!$AA$3&gt;=4,'Pricing Inputs'!$AA$3&lt;=6),M32,(VLOOKUP(A32,ScaledPrice,7))*(2-(VLOOKUP(A32,ScaledPrice,3)))),0))</f>
        <v>18.996500015258789</v>
      </c>
      <c r="O32" s="52">
        <f t="shared" si="0"/>
        <v>18.400001525878906</v>
      </c>
      <c r="P32" s="108">
        <f t="shared" si="22"/>
        <v>0</v>
      </c>
      <c r="Q32" s="108">
        <f t="shared" si="23"/>
        <v>0</v>
      </c>
      <c r="R32" s="108">
        <f t="shared" si="24"/>
        <v>0</v>
      </c>
      <c r="S32" s="108">
        <f t="shared" si="25"/>
        <v>0</v>
      </c>
      <c r="T32" s="108">
        <f t="shared" si="26"/>
        <v>0</v>
      </c>
      <c r="U32" s="108">
        <f t="shared" si="27"/>
        <v>0</v>
      </c>
      <c r="V32" s="56">
        <f t="shared" si="28"/>
        <v>0</v>
      </c>
      <c r="W32" s="99">
        <f t="shared" si="29"/>
        <v>0</v>
      </c>
      <c r="X32" s="99">
        <f t="shared" si="30"/>
        <v>0</v>
      </c>
      <c r="Y32" s="99">
        <f t="shared" si="31"/>
        <v>0</v>
      </c>
      <c r="Z32" s="99">
        <f t="shared" si="32"/>
        <v>0</v>
      </c>
      <c r="AA32" s="99">
        <f t="shared" si="53"/>
        <v>0</v>
      </c>
      <c r="AB32" s="99">
        <f t="shared" si="33"/>
        <v>0</v>
      </c>
      <c r="AC32" s="99">
        <f t="shared" si="2"/>
        <v>0</v>
      </c>
      <c r="AD32" s="71">
        <f t="shared" si="86"/>
        <v>11</v>
      </c>
      <c r="AE32" s="72">
        <f t="shared" si="87"/>
        <v>11</v>
      </c>
      <c r="AF32" s="72">
        <f t="shared" si="88"/>
        <v>11</v>
      </c>
      <c r="AG32" s="72">
        <f t="shared" si="89"/>
        <v>11</v>
      </c>
      <c r="AH32" s="72">
        <f t="shared" si="90"/>
        <v>11</v>
      </c>
      <c r="AI32" s="72">
        <f t="shared" si="91"/>
        <v>11</v>
      </c>
      <c r="AJ32" s="73">
        <f t="shared" si="92"/>
        <v>11</v>
      </c>
      <c r="AK32" s="102">
        <f t="shared" si="55"/>
        <v>0</v>
      </c>
      <c r="AL32" s="103">
        <f t="shared" si="56"/>
        <v>0</v>
      </c>
      <c r="AM32" s="103">
        <f t="shared" si="57"/>
        <v>0</v>
      </c>
      <c r="AN32" s="103">
        <f t="shared" si="58"/>
        <v>0</v>
      </c>
      <c r="AO32" s="103">
        <f t="shared" si="59"/>
        <v>0</v>
      </c>
      <c r="AP32" s="103">
        <f t="shared" si="60"/>
        <v>0</v>
      </c>
      <c r="AQ32" s="103">
        <f t="shared" si="61"/>
        <v>0</v>
      </c>
      <c r="AR32" s="73"/>
      <c r="AS32" s="109">
        <f t="shared" si="79"/>
        <v>0</v>
      </c>
      <c r="AT32" s="112">
        <f t="shared" si="80"/>
        <v>0</v>
      </c>
      <c r="AU32" s="112">
        <f t="shared" si="81"/>
        <v>0</v>
      </c>
      <c r="AV32" s="112">
        <f t="shared" si="82"/>
        <v>0</v>
      </c>
      <c r="AW32" s="112">
        <f t="shared" si="83"/>
        <v>0</v>
      </c>
      <c r="AX32" s="112">
        <f t="shared" si="84"/>
        <v>0</v>
      </c>
      <c r="AY32" s="112">
        <f t="shared" si="85"/>
        <v>0</v>
      </c>
      <c r="AZ32" s="73"/>
      <c r="BA32" s="64">
        <f>IF($A32="N/A"," ",(IF(MONTH(A32)&gt;=4,IF(MONTH(A32)&lt;=10,Inputs!$F$13,Inputs!$F$14),Inputs!$F$14)))</f>
        <v>119</v>
      </c>
      <c r="BB32" s="65">
        <f t="shared" si="76"/>
        <v>0</v>
      </c>
      <c r="BC32" s="65">
        <f t="shared" si="77"/>
        <v>0</v>
      </c>
      <c r="BD32" s="65">
        <f t="shared" si="43"/>
        <v>0</v>
      </c>
      <c r="BE32" s="65">
        <f t="shared" si="44"/>
        <v>0</v>
      </c>
      <c r="BF32" s="65">
        <f t="shared" si="45"/>
        <v>0</v>
      </c>
      <c r="BG32" s="65">
        <f t="shared" si="46"/>
        <v>0</v>
      </c>
      <c r="BH32" s="65">
        <f t="shared" si="47"/>
        <v>0</v>
      </c>
      <c r="BI32" s="65">
        <f t="shared" si="48"/>
        <v>0</v>
      </c>
      <c r="BJ32" s="94">
        <f t="shared" si="49"/>
        <v>0</v>
      </c>
      <c r="BK32" s="94">
        <f t="shared" si="50"/>
        <v>0</v>
      </c>
      <c r="BL32" s="94">
        <f t="shared" si="51"/>
        <v>0</v>
      </c>
      <c r="BM32" s="94">
        <f t="shared" si="52"/>
        <v>0</v>
      </c>
    </row>
    <row r="33" spans="1:65">
      <c r="A33" s="45">
        <f>IF(A32="N/A","N/A",IF(EDATE(A32,1)&gt;Inputs!$K$3,"N/A",EDATE(A32,1)))</f>
        <v>37561</v>
      </c>
      <c r="B33" s="59">
        <f t="shared" si="18"/>
        <v>2002</v>
      </c>
      <c r="C33" s="46">
        <f t="shared" si="19"/>
        <v>2.8555000000000001</v>
      </c>
      <c r="D33" s="47">
        <f>IF(A33="N/A"," ",(VLOOKUP(MONTH($A33),Inputs!$A$14:$B$25,2))/1000)</f>
        <v>12.6</v>
      </c>
      <c r="E33" s="97">
        <f t="shared" si="20"/>
        <v>35.979300000000002</v>
      </c>
      <c r="F33" s="48">
        <f>IF(A33="N/A"," ",Inputs!$F$6)</f>
        <v>1.17</v>
      </c>
      <c r="G33" s="48">
        <f>IF(A33="N/A"," ",Inputs!$F$9/IF(AND('Pricing Inputs'!$AA$3&gt;=4,'Pricing Inputs'!$AA$3&lt;=6),16,IF(AND('Pricing Inputs'!$AA$3&gt;=7,'Pricing Inputs'!$AA$3&lt;=9),8,24))/(BA33))</f>
        <v>0.82983193277310929</v>
      </c>
      <c r="H33" s="49">
        <f t="shared" si="21"/>
        <v>37.979131932773114</v>
      </c>
      <c r="I33" s="52">
        <f>VLOOKUP(A33,ScaledPrice,(IF(AND('Pricing Inputs'!$AA$3&gt;=4,'Pricing Inputs'!$AA$3&lt;=6),2,4)))</f>
        <v>24.179998397827148</v>
      </c>
      <c r="J33" s="52">
        <f>IF(A33="N/A"," ",IF(AND('Pricing Inputs'!$AA$3&gt;=4,'Pricing Inputs'!$AA$3&lt;=6),I33,(VLOOKUP(A33,ScaledPrice,2))*(2-(VLOOKUP(A33,ScaledPrice,3)))))</f>
        <v>24.179998397827148</v>
      </c>
      <c r="K33" s="52">
        <f>IF(A33="N/A"," ",IF(OR('Pricing Inputs'!$AA$3=5,'Pricing Inputs'!$AA$3=6,'Pricing Inputs'!$AA$3=8,'Pricing Inputs'!$AA$3=9),VLOOKUP(A33,ScaledPrice,IF(AND('Pricing Inputs'!$AA$3&gt;=4,'Pricing Inputs'!$AA$3&lt;=6),5,6)),0))</f>
        <v>20</v>
      </c>
      <c r="L33" s="52">
        <f>IF(A33="N/A"," ",IF(OR('Pricing Inputs'!$AA$3=5,'Pricing Inputs'!$AA$3=6,'Pricing Inputs'!$AA$3=8,'Pricing Inputs'!$AA$3=9),IF(AND('Pricing Inputs'!$AA$3&gt;=4,'Pricing Inputs'!$AA$3&lt;=6),K33,(VLOOKUP(A33,ScaledPrice,5))*(2-(VLOOKUP(A33,ScaledPrice,3)))),0))</f>
        <v>20</v>
      </c>
      <c r="M33" s="52">
        <f>IF(A33="N/A"," ",IF(OR('Pricing Inputs'!$AA$3=6,'Pricing Inputs'!$AA$3=9),(VLOOKUP(A33,ScaledPrice,IF(AND('Pricing Inputs'!$AA$3&gt;=4,'Pricing Inputs'!$AA$3&lt;=6),7,8))),0))</f>
        <v>19</v>
      </c>
      <c r="N33" s="52">
        <f>IF(A33="N/A"," ",IF(OR('Pricing Inputs'!$AA$3=6,'Pricing Inputs'!$AA$3=9),IF(AND('Pricing Inputs'!$AA$3&gt;=4,'Pricing Inputs'!$AA$3&lt;=6),M33,(VLOOKUP(A33,ScaledPrice,7))*(2-(VLOOKUP(A33,ScaledPrice,3)))),0))</f>
        <v>19</v>
      </c>
      <c r="O33" s="52">
        <f t="shared" si="0"/>
        <v>18.799999237060547</v>
      </c>
      <c r="P33" s="108">
        <f t="shared" si="22"/>
        <v>0</v>
      </c>
      <c r="Q33" s="108">
        <f t="shared" si="23"/>
        <v>0</v>
      </c>
      <c r="R33" s="108">
        <f t="shared" si="24"/>
        <v>0</v>
      </c>
      <c r="S33" s="108">
        <f t="shared" si="25"/>
        <v>0</v>
      </c>
      <c r="T33" s="108">
        <f t="shared" si="26"/>
        <v>0</v>
      </c>
      <c r="U33" s="108">
        <f t="shared" si="27"/>
        <v>0</v>
      </c>
      <c r="V33" s="56">
        <f t="shared" si="28"/>
        <v>0</v>
      </c>
      <c r="W33" s="99">
        <f t="shared" si="29"/>
        <v>0</v>
      </c>
      <c r="X33" s="99">
        <f t="shared" si="30"/>
        <v>0</v>
      </c>
      <c r="Y33" s="99">
        <f t="shared" si="31"/>
        <v>0</v>
      </c>
      <c r="Z33" s="99">
        <f t="shared" si="32"/>
        <v>0</v>
      </c>
      <c r="AA33" s="99">
        <f t="shared" si="53"/>
        <v>0</v>
      </c>
      <c r="AB33" s="99">
        <f t="shared" si="33"/>
        <v>0</v>
      </c>
      <c r="AC33" s="99">
        <f t="shared" si="2"/>
        <v>0</v>
      </c>
      <c r="AD33" s="71">
        <f t="shared" si="86"/>
        <v>11</v>
      </c>
      <c r="AE33" s="72">
        <f t="shared" si="87"/>
        <v>11</v>
      </c>
      <c r="AF33" s="72">
        <f t="shared" si="88"/>
        <v>11</v>
      </c>
      <c r="AG33" s="72">
        <f t="shared" si="89"/>
        <v>11</v>
      </c>
      <c r="AH33" s="72">
        <f t="shared" si="90"/>
        <v>11</v>
      </c>
      <c r="AI33" s="72">
        <f t="shared" si="91"/>
        <v>11</v>
      </c>
      <c r="AJ33" s="73">
        <f t="shared" si="92"/>
        <v>11</v>
      </c>
      <c r="AK33" s="102">
        <f t="shared" si="55"/>
        <v>0</v>
      </c>
      <c r="AL33" s="103">
        <f t="shared" si="56"/>
        <v>0</v>
      </c>
      <c r="AM33" s="103">
        <f t="shared" si="57"/>
        <v>0</v>
      </c>
      <c r="AN33" s="103">
        <f t="shared" si="58"/>
        <v>0</v>
      </c>
      <c r="AO33" s="103">
        <f t="shared" si="59"/>
        <v>0</v>
      </c>
      <c r="AP33" s="103">
        <f t="shared" si="60"/>
        <v>0</v>
      </c>
      <c r="AQ33" s="103">
        <f t="shared" si="61"/>
        <v>0</v>
      </c>
      <c r="AR33" s="73"/>
      <c r="AS33" s="109">
        <f t="shared" si="79"/>
        <v>0</v>
      </c>
      <c r="AT33" s="112">
        <f t="shared" si="80"/>
        <v>0</v>
      </c>
      <c r="AU33" s="112">
        <f t="shared" si="81"/>
        <v>0</v>
      </c>
      <c r="AV33" s="112">
        <f t="shared" si="82"/>
        <v>0</v>
      </c>
      <c r="AW33" s="112">
        <f t="shared" si="83"/>
        <v>0</v>
      </c>
      <c r="AX33" s="112">
        <f t="shared" si="84"/>
        <v>0</v>
      </c>
      <c r="AY33" s="112">
        <f t="shared" si="85"/>
        <v>0</v>
      </c>
      <c r="AZ33" s="73"/>
      <c r="BA33" s="64">
        <f>IF($A33="N/A"," ",(IF(MONTH(A33)&gt;=4,IF(MONTH(A33)&lt;=10,Inputs!$F$13,Inputs!$F$14),Inputs!$F$14)))</f>
        <v>119</v>
      </c>
      <c r="BB33" s="65">
        <f t="shared" si="76"/>
        <v>0</v>
      </c>
      <c r="BC33" s="65">
        <f t="shared" si="77"/>
        <v>0</v>
      </c>
      <c r="BD33" s="65">
        <f t="shared" si="43"/>
        <v>0</v>
      </c>
      <c r="BE33" s="65">
        <f t="shared" si="44"/>
        <v>0</v>
      </c>
      <c r="BF33" s="65">
        <f t="shared" si="45"/>
        <v>0</v>
      </c>
      <c r="BG33" s="65">
        <f t="shared" si="46"/>
        <v>0</v>
      </c>
      <c r="BH33" s="65">
        <f t="shared" si="47"/>
        <v>0</v>
      </c>
      <c r="BI33" s="65">
        <f t="shared" si="48"/>
        <v>0</v>
      </c>
      <c r="BJ33" s="94">
        <f t="shared" si="49"/>
        <v>0</v>
      </c>
      <c r="BK33" s="94">
        <f t="shared" si="50"/>
        <v>0</v>
      </c>
      <c r="BL33" s="94">
        <f t="shared" si="51"/>
        <v>0</v>
      </c>
      <c r="BM33" s="94">
        <f t="shared" si="52"/>
        <v>0</v>
      </c>
    </row>
    <row r="34" spans="1:65">
      <c r="A34" s="45">
        <f>IF(A33="N/A","N/A",IF(EDATE(A33,1)&gt;Inputs!$K$3,"N/A",EDATE(A33,1)))</f>
        <v>37591</v>
      </c>
      <c r="B34" s="59">
        <f t="shared" si="18"/>
        <v>2002</v>
      </c>
      <c r="C34" s="46">
        <f t="shared" si="19"/>
        <v>3.0215000000000005</v>
      </c>
      <c r="D34" s="47">
        <f>IF(A34="N/A"," ",(VLOOKUP(MONTH($A34),Inputs!$A$14:$B$25,2))/1000)</f>
        <v>12.6</v>
      </c>
      <c r="E34" s="97">
        <f t="shared" si="20"/>
        <v>38.070900000000009</v>
      </c>
      <c r="F34" s="48">
        <f>IF(A34="N/A"," ",Inputs!$F$6)</f>
        <v>1.17</v>
      </c>
      <c r="G34" s="48">
        <f>IF(A34="N/A"," ",Inputs!$F$9/IF(AND('Pricing Inputs'!$AA$3&gt;=4,'Pricing Inputs'!$AA$3&lt;=6),16,IF(AND('Pricing Inputs'!$AA$3&gt;=7,'Pricing Inputs'!$AA$3&lt;=9),8,24))/(BA34))</f>
        <v>0.82983193277310929</v>
      </c>
      <c r="H34" s="49">
        <f t="shared" si="21"/>
        <v>40.070731932773121</v>
      </c>
      <c r="I34" s="52">
        <f>VLOOKUP(A34,ScaledPrice,(IF(AND('Pricing Inputs'!$AA$3&gt;=4,'Pricing Inputs'!$AA$3&lt;=6),2,4)))</f>
        <v>24.649997711181641</v>
      </c>
      <c r="J34" s="52">
        <f>IF(A34="N/A"," ",IF(AND('Pricing Inputs'!$AA$3&gt;=4,'Pricing Inputs'!$AA$3&lt;=6),I34,(VLOOKUP(A34,ScaledPrice,2))*(2-(VLOOKUP(A34,ScaledPrice,3)))))</f>
        <v>24.649997711181641</v>
      </c>
      <c r="K34" s="52">
        <f>IF(A34="N/A"," ",IF(OR('Pricing Inputs'!$AA$3=5,'Pricing Inputs'!$AA$3=6,'Pricing Inputs'!$AA$3=8,'Pricing Inputs'!$AA$3=9),VLOOKUP(A34,ScaledPrice,IF(AND('Pricing Inputs'!$AA$3&gt;=4,'Pricing Inputs'!$AA$3&lt;=6),5,6)),0))</f>
        <v>20</v>
      </c>
      <c r="L34" s="52">
        <f>IF(A34="N/A"," ",IF(OR('Pricing Inputs'!$AA$3=5,'Pricing Inputs'!$AA$3=6,'Pricing Inputs'!$AA$3=8,'Pricing Inputs'!$AA$3=9),IF(AND('Pricing Inputs'!$AA$3&gt;=4,'Pricing Inputs'!$AA$3&lt;=6),K34,(VLOOKUP(A34,ScaledPrice,5))*(2-(VLOOKUP(A34,ScaledPrice,3)))),0))</f>
        <v>20</v>
      </c>
      <c r="M34" s="52">
        <f>IF(A34="N/A"," ",IF(OR('Pricing Inputs'!$AA$3=6,'Pricing Inputs'!$AA$3=9),(VLOOKUP(A34,ScaledPrice,IF(AND('Pricing Inputs'!$AA$3&gt;=4,'Pricing Inputs'!$AA$3&lt;=6),7,8))),0))</f>
        <v>19</v>
      </c>
      <c r="N34" s="52">
        <f>IF(A34="N/A"," ",IF(OR('Pricing Inputs'!$AA$3=6,'Pricing Inputs'!$AA$3=9),IF(AND('Pricing Inputs'!$AA$3&gt;=4,'Pricing Inputs'!$AA$3&lt;=6),M34,(VLOOKUP(A34,ScaledPrice,7))*(2-(VLOOKUP(A34,ScaledPrice,3)))),0))</f>
        <v>19</v>
      </c>
      <c r="O34" s="52">
        <f t="shared" si="0"/>
        <v>18.950000762939453</v>
      </c>
      <c r="P34" s="108">
        <f t="shared" si="22"/>
        <v>0</v>
      </c>
      <c r="Q34" s="108">
        <f t="shared" si="23"/>
        <v>0</v>
      </c>
      <c r="R34" s="108">
        <f t="shared" si="24"/>
        <v>0</v>
      </c>
      <c r="S34" s="108">
        <f t="shared" si="25"/>
        <v>0</v>
      </c>
      <c r="T34" s="108">
        <f t="shared" si="26"/>
        <v>0</v>
      </c>
      <c r="U34" s="108">
        <f t="shared" si="27"/>
        <v>0</v>
      </c>
      <c r="V34" s="56">
        <f t="shared" si="28"/>
        <v>0</v>
      </c>
      <c r="W34" s="99">
        <f t="shared" si="29"/>
        <v>0</v>
      </c>
      <c r="X34" s="99">
        <f t="shared" si="30"/>
        <v>0</v>
      </c>
      <c r="Y34" s="99">
        <f t="shared" si="31"/>
        <v>0</v>
      </c>
      <c r="Z34" s="99">
        <f t="shared" si="32"/>
        <v>0</v>
      </c>
      <c r="AA34" s="99">
        <f t="shared" si="53"/>
        <v>0</v>
      </c>
      <c r="AB34" s="99">
        <f t="shared" si="33"/>
        <v>0</v>
      </c>
      <c r="AC34" s="99">
        <f t="shared" si="2"/>
        <v>0</v>
      </c>
      <c r="AD34" s="71">
        <f t="shared" si="86"/>
        <v>11</v>
      </c>
      <c r="AE34" s="72">
        <f t="shared" si="87"/>
        <v>11</v>
      </c>
      <c r="AF34" s="72">
        <f t="shared" si="88"/>
        <v>11</v>
      </c>
      <c r="AG34" s="72">
        <f t="shared" si="89"/>
        <v>11</v>
      </c>
      <c r="AH34" s="72">
        <f t="shared" si="90"/>
        <v>11</v>
      </c>
      <c r="AI34" s="72">
        <f t="shared" si="91"/>
        <v>11</v>
      </c>
      <c r="AJ34" s="73">
        <f t="shared" si="92"/>
        <v>11</v>
      </c>
      <c r="AK34" s="102">
        <f t="shared" si="55"/>
        <v>0</v>
      </c>
      <c r="AL34" s="103">
        <f t="shared" si="56"/>
        <v>0</v>
      </c>
      <c r="AM34" s="103">
        <f t="shared" si="57"/>
        <v>0</v>
      </c>
      <c r="AN34" s="103">
        <f t="shared" si="58"/>
        <v>0</v>
      </c>
      <c r="AO34" s="103">
        <f t="shared" si="59"/>
        <v>0</v>
      </c>
      <c r="AP34" s="103">
        <f t="shared" si="60"/>
        <v>0</v>
      </c>
      <c r="AQ34" s="103">
        <f t="shared" si="61"/>
        <v>0</v>
      </c>
      <c r="AR34" s="73"/>
      <c r="AS34" s="109">
        <f t="shared" si="79"/>
        <v>0</v>
      </c>
      <c r="AT34" s="112">
        <f t="shared" si="80"/>
        <v>0</v>
      </c>
      <c r="AU34" s="112">
        <f t="shared" si="81"/>
        <v>0</v>
      </c>
      <c r="AV34" s="112">
        <f t="shared" si="82"/>
        <v>0</v>
      </c>
      <c r="AW34" s="112">
        <f t="shared" si="83"/>
        <v>0</v>
      </c>
      <c r="AX34" s="112">
        <f t="shared" si="84"/>
        <v>0</v>
      </c>
      <c r="AY34" s="112">
        <f t="shared" si="85"/>
        <v>0</v>
      </c>
      <c r="AZ34" s="73"/>
      <c r="BA34" s="64">
        <f>IF($A34="N/A"," ",(IF(MONTH(A34)&gt;=4,IF(MONTH(A34)&lt;=10,Inputs!$F$13,Inputs!$F$14),Inputs!$F$14)))</f>
        <v>119</v>
      </c>
      <c r="BB34" s="65">
        <f t="shared" si="76"/>
        <v>0</v>
      </c>
      <c r="BC34" s="65">
        <f t="shared" si="77"/>
        <v>0</v>
      </c>
      <c r="BD34" s="65">
        <f t="shared" si="43"/>
        <v>0</v>
      </c>
      <c r="BE34" s="65">
        <f t="shared" si="44"/>
        <v>0</v>
      </c>
      <c r="BF34" s="65">
        <f t="shared" si="45"/>
        <v>0</v>
      </c>
      <c r="BG34" s="65">
        <f t="shared" si="46"/>
        <v>0</v>
      </c>
      <c r="BH34" s="65">
        <f t="shared" si="47"/>
        <v>0</v>
      </c>
      <c r="BI34" s="65">
        <f t="shared" si="48"/>
        <v>0</v>
      </c>
      <c r="BJ34" s="94">
        <f t="shared" si="49"/>
        <v>0</v>
      </c>
      <c r="BK34" s="94">
        <f t="shared" si="50"/>
        <v>0</v>
      </c>
      <c r="BL34" s="94">
        <f t="shared" si="51"/>
        <v>0</v>
      </c>
      <c r="BM34" s="94">
        <f t="shared" si="52"/>
        <v>0</v>
      </c>
    </row>
    <row r="35" spans="1:65">
      <c r="A35" s="45">
        <f>IF(A34="N/A","N/A",IF(EDATE(A34,1)&gt;Inputs!$K$3,"N/A",EDATE(A34,1)))</f>
        <v>37622</v>
      </c>
      <c r="B35" s="59">
        <f t="shared" si="18"/>
        <v>2003</v>
      </c>
      <c r="C35" s="46">
        <f t="shared" si="19"/>
        <v>3.0649999999999999</v>
      </c>
      <c r="D35" s="47">
        <f>IF(A35="N/A"," ",(VLOOKUP(MONTH($A35),Inputs!$A$14:$B$25,2))/1000)</f>
        <v>12.6</v>
      </c>
      <c r="E35" s="97">
        <f t="shared" si="20"/>
        <v>38.619</v>
      </c>
      <c r="F35" s="48">
        <f>IF(A35="N/A"," ",Inputs!$F$6)</f>
        <v>1.17</v>
      </c>
      <c r="G35" s="48">
        <f>IF(A35="N/A"," ",Inputs!$F$9/IF(AND('Pricing Inputs'!$AA$3&gt;=4,'Pricing Inputs'!$AA$3&lt;=6),16,IF(AND('Pricing Inputs'!$AA$3&gt;=7,'Pricing Inputs'!$AA$3&lt;=9),8,24))/(BA35))</f>
        <v>0.82983193277310929</v>
      </c>
      <c r="H35" s="49">
        <f t="shared" si="21"/>
        <v>40.618831932773112</v>
      </c>
      <c r="I35" s="52">
        <f>VLOOKUP(A35,ScaledPrice,(IF(AND('Pricing Inputs'!$AA$3&gt;=4,'Pricing Inputs'!$AA$3&lt;=6),2,4)))</f>
        <v>28.649999618530273</v>
      </c>
      <c r="J35" s="52">
        <f>IF(A35="N/A"," ",IF(AND('Pricing Inputs'!$AA$3&gt;=4,'Pricing Inputs'!$AA$3&lt;=6),I35,(VLOOKUP(A35,ScaledPrice,2))*(2-(VLOOKUP(A35,ScaledPrice,3)))))</f>
        <v>28.649999618530273</v>
      </c>
      <c r="K35" s="52">
        <f>IF(A35="N/A"," ",IF(OR('Pricing Inputs'!$AA$3=5,'Pricing Inputs'!$AA$3=6,'Pricing Inputs'!$AA$3=8,'Pricing Inputs'!$AA$3=9),VLOOKUP(A35,ScaledPrice,IF(AND('Pricing Inputs'!$AA$3&gt;=4,'Pricing Inputs'!$AA$3&lt;=6),5,6)),0))</f>
        <v>22</v>
      </c>
      <c r="L35" s="52">
        <f>IF(A35="N/A"," ",IF(OR('Pricing Inputs'!$AA$3=5,'Pricing Inputs'!$AA$3=6,'Pricing Inputs'!$AA$3=8,'Pricing Inputs'!$AA$3=9),IF(AND('Pricing Inputs'!$AA$3&gt;=4,'Pricing Inputs'!$AA$3&lt;=6),K35,(VLOOKUP(A35,ScaledPrice,5))*(2-(VLOOKUP(A35,ScaledPrice,3)))),0))</f>
        <v>22</v>
      </c>
      <c r="M35" s="52">
        <f>IF(A35="N/A"," ",IF(OR('Pricing Inputs'!$AA$3=6,'Pricing Inputs'!$AA$3=9),(VLOOKUP(A35,ScaledPrice,IF(AND('Pricing Inputs'!$AA$3&gt;=4,'Pricing Inputs'!$AA$3&lt;=6),7,8))),0))</f>
        <v>21</v>
      </c>
      <c r="N35" s="52">
        <f>IF(A35="N/A"," ",IF(OR('Pricing Inputs'!$AA$3=6,'Pricing Inputs'!$AA$3=9),IF(AND('Pricing Inputs'!$AA$3&gt;=4,'Pricing Inputs'!$AA$3&lt;=6),M35,(VLOOKUP(A35,ScaledPrice,7))*(2-(VLOOKUP(A35,ScaledPrice,3)))),0))</f>
        <v>21</v>
      </c>
      <c r="O35" s="52">
        <f t="shared" si="0"/>
        <v>18.950000762939453</v>
      </c>
      <c r="P35" s="108">
        <f t="shared" si="22"/>
        <v>0</v>
      </c>
      <c r="Q35" s="108">
        <f t="shared" si="23"/>
        <v>0</v>
      </c>
      <c r="R35" s="108">
        <f t="shared" si="24"/>
        <v>0</v>
      </c>
      <c r="S35" s="108">
        <f t="shared" si="25"/>
        <v>0</v>
      </c>
      <c r="T35" s="108">
        <f t="shared" si="26"/>
        <v>0</v>
      </c>
      <c r="U35" s="108">
        <f t="shared" si="27"/>
        <v>0</v>
      </c>
      <c r="V35" s="56">
        <f t="shared" si="28"/>
        <v>0</v>
      </c>
      <c r="W35" s="99">
        <f t="shared" si="29"/>
        <v>0</v>
      </c>
      <c r="X35" s="99">
        <f t="shared" si="30"/>
        <v>0</v>
      </c>
      <c r="Y35" s="99">
        <f t="shared" si="31"/>
        <v>0</v>
      </c>
      <c r="Z35" s="99">
        <f t="shared" si="32"/>
        <v>0</v>
      </c>
      <c r="AA35" s="99">
        <f t="shared" si="53"/>
        <v>0</v>
      </c>
      <c r="AB35" s="99">
        <f t="shared" si="33"/>
        <v>0</v>
      </c>
      <c r="AC35" s="99">
        <f t="shared" si="2"/>
        <v>0</v>
      </c>
      <c r="AD35" s="71">
        <f t="shared" si="86"/>
        <v>11</v>
      </c>
      <c r="AE35" s="72">
        <f t="shared" si="87"/>
        <v>11</v>
      </c>
      <c r="AF35" s="72">
        <f t="shared" si="88"/>
        <v>11</v>
      </c>
      <c r="AG35" s="72">
        <f t="shared" si="89"/>
        <v>11</v>
      </c>
      <c r="AH35" s="72">
        <f t="shared" si="90"/>
        <v>11</v>
      </c>
      <c r="AI35" s="72">
        <f t="shared" si="91"/>
        <v>11</v>
      </c>
      <c r="AJ35" s="73">
        <f t="shared" si="92"/>
        <v>11</v>
      </c>
      <c r="AK35" s="102">
        <f t="shared" si="55"/>
        <v>0</v>
      </c>
      <c r="AL35" s="103">
        <f t="shared" si="56"/>
        <v>0</v>
      </c>
      <c r="AM35" s="103">
        <f t="shared" si="57"/>
        <v>0</v>
      </c>
      <c r="AN35" s="103">
        <f t="shared" si="58"/>
        <v>0</v>
      </c>
      <c r="AO35" s="103">
        <f t="shared" si="59"/>
        <v>0</v>
      </c>
      <c r="AP35" s="103">
        <f t="shared" si="60"/>
        <v>0</v>
      </c>
      <c r="AQ35" s="103">
        <f t="shared" si="61"/>
        <v>0</v>
      </c>
      <c r="AR35" s="73"/>
      <c r="AS35" s="109">
        <f t="shared" si="79"/>
        <v>0</v>
      </c>
      <c r="AT35" s="112">
        <f t="shared" si="80"/>
        <v>0</v>
      </c>
      <c r="AU35" s="112">
        <f t="shared" si="81"/>
        <v>0</v>
      </c>
      <c r="AV35" s="112">
        <f t="shared" si="82"/>
        <v>0</v>
      </c>
      <c r="AW35" s="112">
        <f t="shared" si="83"/>
        <v>0</v>
      </c>
      <c r="AX35" s="112">
        <f t="shared" si="84"/>
        <v>0</v>
      </c>
      <c r="AY35" s="112">
        <f t="shared" si="85"/>
        <v>0</v>
      </c>
      <c r="AZ35" s="73"/>
      <c r="BA35" s="64">
        <f>IF($A35="N/A"," ",(IF(MONTH(A35)&gt;=4,IF(MONTH(A35)&lt;=10,Inputs!$F$13,Inputs!$F$14),Inputs!$F$14)))</f>
        <v>119</v>
      </c>
      <c r="BB35" s="65">
        <f t="shared" si="76"/>
        <v>0</v>
      </c>
      <c r="BC35" s="65">
        <f t="shared" si="77"/>
        <v>0</v>
      </c>
      <c r="BD35" s="65">
        <f t="shared" si="43"/>
        <v>0</v>
      </c>
      <c r="BE35" s="65">
        <f t="shared" si="44"/>
        <v>0</v>
      </c>
      <c r="BF35" s="65">
        <f t="shared" si="45"/>
        <v>0</v>
      </c>
      <c r="BG35" s="65">
        <f t="shared" si="46"/>
        <v>0</v>
      </c>
      <c r="BH35" s="65">
        <f t="shared" si="47"/>
        <v>0</v>
      </c>
      <c r="BI35" s="65">
        <f t="shared" si="48"/>
        <v>0</v>
      </c>
      <c r="BJ35" s="94">
        <f t="shared" si="49"/>
        <v>0</v>
      </c>
      <c r="BK35" s="94">
        <f t="shared" si="50"/>
        <v>0</v>
      </c>
      <c r="BL35" s="94">
        <f t="shared" si="51"/>
        <v>0</v>
      </c>
      <c r="BM35" s="94">
        <f t="shared" si="52"/>
        <v>0</v>
      </c>
    </row>
    <row r="36" spans="1:65">
      <c r="A36" s="45">
        <f>IF(A35="N/A","N/A",IF(EDATE(A35,1)&gt;Inputs!$K$3,"N/A",EDATE(A35,1)))</f>
        <v>37653</v>
      </c>
      <c r="B36" s="59">
        <f t="shared" si="18"/>
        <v>2003</v>
      </c>
      <c r="C36" s="46">
        <f t="shared" si="19"/>
        <v>2.9245000000000001</v>
      </c>
      <c r="D36" s="47">
        <f>IF(A36="N/A"," ",(VLOOKUP(MONTH($A36),Inputs!$A$14:$B$25,2))/1000)</f>
        <v>12.6</v>
      </c>
      <c r="E36" s="97">
        <f t="shared" si="20"/>
        <v>36.848700000000001</v>
      </c>
      <c r="F36" s="48">
        <f>IF(A36="N/A"," ",Inputs!$F$6)</f>
        <v>1.17</v>
      </c>
      <c r="G36" s="48">
        <f>IF(A36="N/A"," ",Inputs!$F$9/IF(AND('Pricing Inputs'!$AA$3&gt;=4,'Pricing Inputs'!$AA$3&lt;=6),16,IF(AND('Pricing Inputs'!$AA$3&gt;=7,'Pricing Inputs'!$AA$3&lt;=9),8,24))/(BA36))</f>
        <v>0.82983193277310929</v>
      </c>
      <c r="H36" s="49">
        <f t="shared" si="21"/>
        <v>38.848531932773113</v>
      </c>
      <c r="I36" s="52">
        <f>VLOOKUP(A36,ScaledPrice,(IF(AND('Pricing Inputs'!$AA$3&gt;=4,'Pricing Inputs'!$AA$3&lt;=6),2,4)))</f>
        <v>28.75</v>
      </c>
      <c r="J36" s="52">
        <f>IF(A36="N/A"," ",IF(AND('Pricing Inputs'!$AA$3&gt;=4,'Pricing Inputs'!$AA$3&lt;=6),I36,(VLOOKUP(A36,ScaledPrice,2))*(2-(VLOOKUP(A36,ScaledPrice,3)))))</f>
        <v>28.75</v>
      </c>
      <c r="K36" s="52">
        <f>IF(A36="N/A"," ",IF(OR('Pricing Inputs'!$AA$3=5,'Pricing Inputs'!$AA$3=6,'Pricing Inputs'!$AA$3=8,'Pricing Inputs'!$AA$3=9),VLOOKUP(A36,ScaledPrice,IF(AND('Pricing Inputs'!$AA$3&gt;=4,'Pricing Inputs'!$AA$3&lt;=6),5,6)),0))</f>
        <v>21.996000289916992</v>
      </c>
      <c r="L36" s="52">
        <f>IF(A36="N/A"," ",IF(OR('Pricing Inputs'!$AA$3=5,'Pricing Inputs'!$AA$3=6,'Pricing Inputs'!$AA$3=8,'Pricing Inputs'!$AA$3=9),IF(AND('Pricing Inputs'!$AA$3&gt;=4,'Pricing Inputs'!$AA$3&lt;=6),K36,(VLOOKUP(A36,ScaledPrice,5))*(2-(VLOOKUP(A36,ScaledPrice,3)))),0))</f>
        <v>21.996000289916992</v>
      </c>
      <c r="M36" s="52">
        <f>IF(A36="N/A"," ",IF(OR('Pricing Inputs'!$AA$3=6,'Pricing Inputs'!$AA$3=9),(VLOOKUP(A36,ScaledPrice,IF(AND('Pricing Inputs'!$AA$3&gt;=4,'Pricing Inputs'!$AA$3&lt;=6),7,8))),0))</f>
        <v>20.996501922607422</v>
      </c>
      <c r="N36" s="52">
        <f>IF(A36="N/A"," ",IF(OR('Pricing Inputs'!$AA$3=6,'Pricing Inputs'!$AA$3=9),IF(AND('Pricing Inputs'!$AA$3&gt;=4,'Pricing Inputs'!$AA$3&lt;=6),M36,(VLOOKUP(A36,ScaledPrice,7))*(2-(VLOOKUP(A36,ScaledPrice,3)))),0))</f>
        <v>20.996501922607422</v>
      </c>
      <c r="O36" s="52">
        <f t="shared" si="0"/>
        <v>17.25</v>
      </c>
      <c r="P36" s="108">
        <f t="shared" si="22"/>
        <v>0</v>
      </c>
      <c r="Q36" s="108">
        <f t="shared" si="23"/>
        <v>0</v>
      </c>
      <c r="R36" s="108">
        <f t="shared" si="24"/>
        <v>0</v>
      </c>
      <c r="S36" s="108">
        <f t="shared" si="25"/>
        <v>0</v>
      </c>
      <c r="T36" s="108">
        <f t="shared" si="26"/>
        <v>0</v>
      </c>
      <c r="U36" s="108">
        <f t="shared" si="27"/>
        <v>0</v>
      </c>
      <c r="V36" s="56">
        <f t="shared" si="28"/>
        <v>0</v>
      </c>
      <c r="W36" s="99">
        <f t="shared" si="29"/>
        <v>0</v>
      </c>
      <c r="X36" s="99">
        <f t="shared" si="30"/>
        <v>0</v>
      </c>
      <c r="Y36" s="99">
        <f t="shared" si="31"/>
        <v>0</v>
      </c>
      <c r="Z36" s="99">
        <f t="shared" si="32"/>
        <v>0</v>
      </c>
      <c r="AA36" s="99">
        <f t="shared" si="53"/>
        <v>0</v>
      </c>
      <c r="AB36" s="99">
        <f t="shared" si="33"/>
        <v>0</v>
      </c>
      <c r="AC36" s="99">
        <f t="shared" si="2"/>
        <v>0</v>
      </c>
      <c r="AD36" s="71">
        <f t="shared" si="86"/>
        <v>11</v>
      </c>
      <c r="AE36" s="72">
        <f t="shared" si="87"/>
        <v>11</v>
      </c>
      <c r="AF36" s="72">
        <f t="shared" si="88"/>
        <v>11</v>
      </c>
      <c r="AG36" s="72">
        <f t="shared" si="89"/>
        <v>11</v>
      </c>
      <c r="AH36" s="72">
        <f t="shared" si="90"/>
        <v>11</v>
      </c>
      <c r="AI36" s="72">
        <f t="shared" si="91"/>
        <v>11</v>
      </c>
      <c r="AJ36" s="73">
        <f t="shared" si="92"/>
        <v>11</v>
      </c>
      <c r="AK36" s="102">
        <f t="shared" si="55"/>
        <v>0</v>
      </c>
      <c r="AL36" s="103">
        <f t="shared" si="56"/>
        <v>0</v>
      </c>
      <c r="AM36" s="103">
        <f t="shared" si="57"/>
        <v>0</v>
      </c>
      <c r="AN36" s="103">
        <f t="shared" si="58"/>
        <v>0</v>
      </c>
      <c r="AO36" s="103">
        <f t="shared" si="59"/>
        <v>0</v>
      </c>
      <c r="AP36" s="103">
        <f t="shared" si="60"/>
        <v>0</v>
      </c>
      <c r="AQ36" s="103">
        <f t="shared" si="61"/>
        <v>0</v>
      </c>
      <c r="AR36" s="73"/>
      <c r="AS36" s="109">
        <f t="shared" si="79"/>
        <v>0</v>
      </c>
      <c r="AT36" s="112">
        <f t="shared" si="80"/>
        <v>0</v>
      </c>
      <c r="AU36" s="112">
        <f t="shared" si="81"/>
        <v>0</v>
      </c>
      <c r="AV36" s="112">
        <f t="shared" si="82"/>
        <v>0</v>
      </c>
      <c r="AW36" s="112">
        <f t="shared" si="83"/>
        <v>0</v>
      </c>
      <c r="AX36" s="112">
        <f t="shared" si="84"/>
        <v>0</v>
      </c>
      <c r="AY36" s="112">
        <f t="shared" si="85"/>
        <v>0</v>
      </c>
      <c r="AZ36" s="73"/>
      <c r="BA36" s="64">
        <f>IF($A36="N/A"," ",(IF(MONTH(A36)&gt;=4,IF(MONTH(A36)&lt;=10,Inputs!$F$13,Inputs!$F$14),Inputs!$F$14)))</f>
        <v>119</v>
      </c>
      <c r="BB36" s="65">
        <f t="shared" si="76"/>
        <v>0</v>
      </c>
      <c r="BC36" s="65">
        <f t="shared" si="77"/>
        <v>0</v>
      </c>
      <c r="BD36" s="65">
        <f t="shared" si="43"/>
        <v>0</v>
      </c>
      <c r="BE36" s="65">
        <f t="shared" si="44"/>
        <v>0</v>
      </c>
      <c r="BF36" s="65">
        <f t="shared" si="45"/>
        <v>0</v>
      </c>
      <c r="BG36" s="65">
        <f t="shared" si="46"/>
        <v>0</v>
      </c>
      <c r="BH36" s="65">
        <f t="shared" si="47"/>
        <v>0</v>
      </c>
      <c r="BI36" s="65">
        <f t="shared" si="48"/>
        <v>0</v>
      </c>
      <c r="BJ36" s="94">
        <f t="shared" si="49"/>
        <v>0</v>
      </c>
      <c r="BK36" s="94">
        <f t="shared" si="50"/>
        <v>0</v>
      </c>
      <c r="BL36" s="94">
        <f t="shared" si="51"/>
        <v>0</v>
      </c>
      <c r="BM36" s="94">
        <f t="shared" si="52"/>
        <v>0</v>
      </c>
    </row>
    <row r="37" spans="1:65">
      <c r="A37" s="45">
        <f>IF(A36="N/A","N/A",IF(EDATE(A36,1)&gt;Inputs!$K$3,"N/A",EDATE(A36,1)))</f>
        <v>37681</v>
      </c>
      <c r="B37" s="59">
        <f t="shared" si="18"/>
        <v>2003</v>
      </c>
      <c r="C37" s="46">
        <f t="shared" si="19"/>
        <v>2.8405</v>
      </c>
      <c r="D37" s="47">
        <f>IF(A37="N/A"," ",(VLOOKUP(MONTH($A37),Inputs!$A$14:$B$25,2))/1000)</f>
        <v>12.6</v>
      </c>
      <c r="E37" s="97">
        <f t="shared" si="20"/>
        <v>35.790300000000002</v>
      </c>
      <c r="F37" s="48">
        <f>IF(A37="N/A"," ",Inputs!$F$6)</f>
        <v>1.17</v>
      </c>
      <c r="G37" s="48">
        <f>IF(A37="N/A"," ",Inputs!$F$9/IF(AND('Pricing Inputs'!$AA$3&gt;=4,'Pricing Inputs'!$AA$3&lt;=6),16,IF(AND('Pricing Inputs'!$AA$3&gt;=7,'Pricing Inputs'!$AA$3&lt;=9),8,24))/(BA37))</f>
        <v>0.82983193277310929</v>
      </c>
      <c r="H37" s="49">
        <f t="shared" si="21"/>
        <v>37.790131932773114</v>
      </c>
      <c r="I37" s="52">
        <f>VLOOKUP(A37,ScaledPrice,(IF(AND('Pricing Inputs'!$AA$3&gt;=4,'Pricing Inputs'!$AA$3&lt;=6),2,4)))</f>
        <v>24.25</v>
      </c>
      <c r="J37" s="52">
        <f>IF(A37="N/A"," ",IF(AND('Pricing Inputs'!$AA$3&gt;=4,'Pricing Inputs'!$AA$3&lt;=6),I37,(VLOOKUP(A37,ScaledPrice,2))*(2-(VLOOKUP(A37,ScaledPrice,3)))))</f>
        <v>24.25</v>
      </c>
      <c r="K37" s="52">
        <f>IF(A37="N/A"," ",IF(OR('Pricing Inputs'!$AA$3=5,'Pricing Inputs'!$AA$3=6,'Pricing Inputs'!$AA$3=8,'Pricing Inputs'!$AA$3=9),VLOOKUP(A37,ScaledPrice,IF(AND('Pricing Inputs'!$AA$3&gt;=4,'Pricing Inputs'!$AA$3&lt;=6),5,6)),0))</f>
        <v>20</v>
      </c>
      <c r="L37" s="52">
        <f>IF(A37="N/A"," ",IF(OR('Pricing Inputs'!$AA$3=5,'Pricing Inputs'!$AA$3=6,'Pricing Inputs'!$AA$3=8,'Pricing Inputs'!$AA$3=9),IF(AND('Pricing Inputs'!$AA$3&gt;=4,'Pricing Inputs'!$AA$3&lt;=6),K37,(VLOOKUP(A37,ScaledPrice,5))*(2-(VLOOKUP(A37,ScaledPrice,3)))),0))</f>
        <v>20</v>
      </c>
      <c r="M37" s="52">
        <f>IF(A37="N/A"," ",IF(OR('Pricing Inputs'!$AA$3=6,'Pricing Inputs'!$AA$3=9),(VLOOKUP(A37,ScaledPrice,IF(AND('Pricing Inputs'!$AA$3&gt;=4,'Pricing Inputs'!$AA$3&lt;=6),7,8))),0))</f>
        <v>19</v>
      </c>
      <c r="N37" s="52">
        <f>IF(A37="N/A"," ",IF(OR('Pricing Inputs'!$AA$3=6,'Pricing Inputs'!$AA$3=9),IF(AND('Pricing Inputs'!$AA$3&gt;=4,'Pricing Inputs'!$AA$3&lt;=6),M37,(VLOOKUP(A37,ScaledPrice,7))*(2-(VLOOKUP(A37,ScaledPrice,3)))),0))</f>
        <v>19</v>
      </c>
      <c r="O37" s="52">
        <f t="shared" si="0"/>
        <v>17.650001525878906</v>
      </c>
      <c r="P37" s="108">
        <f t="shared" si="22"/>
        <v>0</v>
      </c>
      <c r="Q37" s="108">
        <f t="shared" si="23"/>
        <v>0</v>
      </c>
      <c r="R37" s="108">
        <f t="shared" si="24"/>
        <v>0</v>
      </c>
      <c r="S37" s="108">
        <f t="shared" si="25"/>
        <v>0</v>
      </c>
      <c r="T37" s="108">
        <f t="shared" si="26"/>
        <v>0</v>
      </c>
      <c r="U37" s="108">
        <f t="shared" si="27"/>
        <v>0</v>
      </c>
      <c r="V37" s="56">
        <f t="shared" si="28"/>
        <v>0</v>
      </c>
      <c r="W37" s="99">
        <f t="shared" si="29"/>
        <v>0</v>
      </c>
      <c r="X37" s="99">
        <f t="shared" si="30"/>
        <v>0</v>
      </c>
      <c r="Y37" s="99">
        <f t="shared" si="31"/>
        <v>0</v>
      </c>
      <c r="Z37" s="99">
        <f t="shared" si="32"/>
        <v>0</v>
      </c>
      <c r="AA37" s="99">
        <f t="shared" si="53"/>
        <v>0</v>
      </c>
      <c r="AB37" s="99">
        <f t="shared" si="33"/>
        <v>0</v>
      </c>
      <c r="AC37" s="99">
        <f t="shared" si="2"/>
        <v>0</v>
      </c>
      <c r="AD37" s="71">
        <f t="shared" si="86"/>
        <v>11</v>
      </c>
      <c r="AE37" s="72">
        <f t="shared" si="87"/>
        <v>11</v>
      </c>
      <c r="AF37" s="72">
        <f t="shared" si="88"/>
        <v>11</v>
      </c>
      <c r="AG37" s="72">
        <f t="shared" si="89"/>
        <v>11</v>
      </c>
      <c r="AH37" s="72">
        <f t="shared" si="90"/>
        <v>11</v>
      </c>
      <c r="AI37" s="72">
        <f t="shared" si="91"/>
        <v>11</v>
      </c>
      <c r="AJ37" s="73">
        <f t="shared" si="92"/>
        <v>11</v>
      </c>
      <c r="AK37" s="102">
        <f t="shared" si="55"/>
        <v>0</v>
      </c>
      <c r="AL37" s="103">
        <f t="shared" si="56"/>
        <v>0</v>
      </c>
      <c r="AM37" s="103">
        <f t="shared" si="57"/>
        <v>0</v>
      </c>
      <c r="AN37" s="103">
        <f t="shared" si="58"/>
        <v>0</v>
      </c>
      <c r="AO37" s="103">
        <f t="shared" si="59"/>
        <v>0</v>
      </c>
      <c r="AP37" s="103">
        <f t="shared" si="60"/>
        <v>0</v>
      </c>
      <c r="AQ37" s="103">
        <f t="shared" si="61"/>
        <v>0</v>
      </c>
      <c r="AR37" s="81" t="s">
        <v>46</v>
      </c>
      <c r="AS37" s="109">
        <f t="shared" si="79"/>
        <v>0</v>
      </c>
      <c r="AT37" s="112">
        <f t="shared" si="80"/>
        <v>0</v>
      </c>
      <c r="AU37" s="112">
        <f t="shared" si="81"/>
        <v>0</v>
      </c>
      <c r="AV37" s="112">
        <f t="shared" si="82"/>
        <v>0</v>
      </c>
      <c r="AW37" s="112">
        <f t="shared" si="83"/>
        <v>0</v>
      </c>
      <c r="AX37" s="112">
        <f t="shared" si="84"/>
        <v>0</v>
      </c>
      <c r="AY37" s="112">
        <f t="shared" si="85"/>
        <v>0</v>
      </c>
      <c r="AZ37" s="80" t="s">
        <v>53</v>
      </c>
      <c r="BA37" s="64">
        <f>IF($A37="N/A"," ",(IF(MONTH(A37)&gt;=4,IF(MONTH(A37)&lt;=10,Inputs!$F$13,Inputs!$F$14),Inputs!$F$14)))</f>
        <v>119</v>
      </c>
      <c r="BB37" s="65">
        <f t="shared" si="76"/>
        <v>0</v>
      </c>
      <c r="BC37" s="65">
        <f t="shared" si="77"/>
        <v>0</v>
      </c>
      <c r="BD37" s="65">
        <f t="shared" si="43"/>
        <v>0</v>
      </c>
      <c r="BE37" s="65">
        <f t="shared" si="44"/>
        <v>0</v>
      </c>
      <c r="BF37" s="65">
        <f t="shared" si="45"/>
        <v>0</v>
      </c>
      <c r="BG37" s="65">
        <f t="shared" si="46"/>
        <v>0</v>
      </c>
      <c r="BH37" s="65">
        <f t="shared" si="47"/>
        <v>0</v>
      </c>
      <c r="BI37" s="65">
        <f t="shared" si="48"/>
        <v>0</v>
      </c>
      <c r="BJ37" s="94">
        <f t="shared" si="49"/>
        <v>0</v>
      </c>
      <c r="BK37" s="94">
        <f t="shared" si="50"/>
        <v>0</v>
      </c>
      <c r="BL37" s="94">
        <f t="shared" si="51"/>
        <v>0</v>
      </c>
      <c r="BM37" s="94">
        <f t="shared" si="52"/>
        <v>0</v>
      </c>
    </row>
    <row r="38" spans="1:65">
      <c r="A38" s="45">
        <f>IF(A37="N/A","N/A",IF(EDATE(A37,1)&gt;Inputs!$K$3,"N/A",EDATE(A37,1)))</f>
        <v>37712</v>
      </c>
      <c r="B38" s="59">
        <f t="shared" si="18"/>
        <v>2003</v>
      </c>
      <c r="C38" s="46">
        <f t="shared" si="19"/>
        <v>2.6320000000000006</v>
      </c>
      <c r="D38" s="47">
        <f>IF(A38="N/A"," ",(VLOOKUP(MONTH($A38),Inputs!$A$14:$B$25,2))/1000)</f>
        <v>12.6</v>
      </c>
      <c r="E38" s="97">
        <f t="shared" si="20"/>
        <v>33.163200000000003</v>
      </c>
      <c r="F38" s="48">
        <f>IF(A38="N/A"," ",Inputs!$F$6)</f>
        <v>1.17</v>
      </c>
      <c r="G38" s="48">
        <f>IF(A38="N/A"," ",Inputs!$F$9/IF(AND('Pricing Inputs'!$AA$3&gt;=4,'Pricing Inputs'!$AA$3&lt;=6),16,IF(AND('Pricing Inputs'!$AA$3&gt;=7,'Pricing Inputs'!$AA$3&lt;=9),8,24))/(BA38))</f>
        <v>0.82983193277310929</v>
      </c>
      <c r="H38" s="49">
        <f t="shared" si="21"/>
        <v>35.163031932773116</v>
      </c>
      <c r="I38" s="52">
        <f>VLOOKUP(A38,ScaledPrice,(IF(AND('Pricing Inputs'!$AA$3&gt;=4,'Pricing Inputs'!$AA$3&lt;=6),2,4)))</f>
        <v>25</v>
      </c>
      <c r="J38" s="52">
        <f>IF(A38="N/A"," ",IF(AND('Pricing Inputs'!$AA$3&gt;=4,'Pricing Inputs'!$AA$3&lt;=6),I38,(VLOOKUP(A38,ScaledPrice,2))*(2-(VLOOKUP(A38,ScaledPrice,3)))))</f>
        <v>25</v>
      </c>
      <c r="K38" s="52">
        <f>IF(A38="N/A"," ",IF(OR('Pricing Inputs'!$AA$3=5,'Pricing Inputs'!$AA$3=6,'Pricing Inputs'!$AA$3=8,'Pricing Inputs'!$AA$3=9),VLOOKUP(A38,ScaledPrice,IF(AND('Pricing Inputs'!$AA$3&gt;=4,'Pricing Inputs'!$AA$3&lt;=6),5,6)),0))</f>
        <v>20</v>
      </c>
      <c r="L38" s="52">
        <f>IF(A38="N/A"," ",IF(OR('Pricing Inputs'!$AA$3=5,'Pricing Inputs'!$AA$3=6,'Pricing Inputs'!$AA$3=8,'Pricing Inputs'!$AA$3=9),IF(AND('Pricing Inputs'!$AA$3&gt;=4,'Pricing Inputs'!$AA$3&lt;=6),K38,(VLOOKUP(A38,ScaledPrice,5))*(2-(VLOOKUP(A38,ScaledPrice,3)))),0))</f>
        <v>20</v>
      </c>
      <c r="M38" s="52">
        <f>IF(A38="N/A"," ",IF(OR('Pricing Inputs'!$AA$3=6,'Pricing Inputs'!$AA$3=9),(VLOOKUP(A38,ScaledPrice,IF(AND('Pricing Inputs'!$AA$3&gt;=4,'Pricing Inputs'!$AA$3&lt;=6),7,8))),0))</f>
        <v>18.995000839233398</v>
      </c>
      <c r="N38" s="52">
        <f>IF(A38="N/A"," ",IF(OR('Pricing Inputs'!$AA$3=6,'Pricing Inputs'!$AA$3=9),IF(AND('Pricing Inputs'!$AA$3&gt;=4,'Pricing Inputs'!$AA$3&lt;=6),M38,(VLOOKUP(A38,ScaledPrice,7))*(2-(VLOOKUP(A38,ScaledPrice,3)))),0))</f>
        <v>18.995000839233398</v>
      </c>
      <c r="O38" s="52">
        <f t="shared" si="0"/>
        <v>16.850000381469727</v>
      </c>
      <c r="P38" s="108">
        <f t="shared" si="22"/>
        <v>0</v>
      </c>
      <c r="Q38" s="108">
        <f t="shared" si="23"/>
        <v>0</v>
      </c>
      <c r="R38" s="108">
        <f t="shared" si="24"/>
        <v>0</v>
      </c>
      <c r="S38" s="108">
        <f t="shared" si="25"/>
        <v>0</v>
      </c>
      <c r="T38" s="108">
        <f t="shared" si="26"/>
        <v>0</v>
      </c>
      <c r="U38" s="108">
        <f t="shared" si="27"/>
        <v>0</v>
      </c>
      <c r="V38" s="56">
        <f t="shared" si="28"/>
        <v>0</v>
      </c>
      <c r="W38" s="99">
        <f t="shared" si="29"/>
        <v>0</v>
      </c>
      <c r="X38" s="99">
        <f t="shared" si="30"/>
        <v>0</v>
      </c>
      <c r="Y38" s="99">
        <f t="shared" si="31"/>
        <v>0</v>
      </c>
      <c r="Z38" s="99">
        <f t="shared" si="32"/>
        <v>0</v>
      </c>
      <c r="AA38" s="99">
        <f t="shared" si="53"/>
        <v>0</v>
      </c>
      <c r="AB38" s="99">
        <f t="shared" si="33"/>
        <v>0</v>
      </c>
      <c r="AC38" s="99">
        <f t="shared" si="2"/>
        <v>0</v>
      </c>
      <c r="AD38" s="71">
        <f t="shared" si="86"/>
        <v>11</v>
      </c>
      <c r="AE38" s="72">
        <f t="shared" si="87"/>
        <v>11</v>
      </c>
      <c r="AF38" s="72">
        <f t="shared" si="88"/>
        <v>11</v>
      </c>
      <c r="AG38" s="72">
        <f t="shared" si="89"/>
        <v>11</v>
      </c>
      <c r="AH38" s="72">
        <f t="shared" si="90"/>
        <v>11</v>
      </c>
      <c r="AI38" s="72">
        <f t="shared" si="91"/>
        <v>11</v>
      </c>
      <c r="AJ38" s="73">
        <f t="shared" si="92"/>
        <v>11</v>
      </c>
      <c r="AK38" s="102">
        <f t="shared" si="55"/>
        <v>0</v>
      </c>
      <c r="AL38" s="103">
        <f t="shared" si="56"/>
        <v>0</v>
      </c>
      <c r="AM38" s="103">
        <f t="shared" si="57"/>
        <v>0</v>
      </c>
      <c r="AN38" s="103">
        <f t="shared" si="58"/>
        <v>0</v>
      </c>
      <c r="AO38" s="103">
        <f t="shared" si="59"/>
        <v>0</v>
      </c>
      <c r="AP38" s="103">
        <f t="shared" si="60"/>
        <v>0</v>
      </c>
      <c r="AQ38" s="103">
        <f t="shared" si="61"/>
        <v>0</v>
      </c>
      <c r="AR38" s="73">
        <f>SUM(AK28:AQ39)</f>
        <v>1168</v>
      </c>
      <c r="AS38" s="109">
        <f t="shared" si="79"/>
        <v>0</v>
      </c>
      <c r="AT38" s="112">
        <f t="shared" si="80"/>
        <v>0</v>
      </c>
      <c r="AU38" s="112">
        <f t="shared" si="81"/>
        <v>0</v>
      </c>
      <c r="AV38" s="112">
        <f t="shared" si="82"/>
        <v>0</v>
      </c>
      <c r="AW38" s="112">
        <f t="shared" si="83"/>
        <v>0</v>
      </c>
      <c r="AX38" s="112">
        <f t="shared" si="84"/>
        <v>0</v>
      </c>
      <c r="AY38" s="112">
        <f t="shared" si="85"/>
        <v>0</v>
      </c>
      <c r="AZ38" s="73">
        <f>SUM(AS28:AY39)</f>
        <v>0</v>
      </c>
      <c r="BA38" s="64">
        <f>IF($A38="N/A"," ",(IF(MONTH(A38)&gt;=4,IF(MONTH(A38)&lt;=10,Inputs!$F$13,Inputs!$F$14),Inputs!$F$14)))</f>
        <v>119</v>
      </c>
      <c r="BB38" s="65">
        <f t="shared" si="76"/>
        <v>0</v>
      </c>
      <c r="BC38" s="65">
        <f t="shared" si="77"/>
        <v>0</v>
      </c>
      <c r="BD38" s="65">
        <f t="shared" si="43"/>
        <v>0</v>
      </c>
      <c r="BE38" s="65">
        <f t="shared" si="44"/>
        <v>0</v>
      </c>
      <c r="BF38" s="65">
        <f t="shared" si="45"/>
        <v>0</v>
      </c>
      <c r="BG38" s="65">
        <f t="shared" si="46"/>
        <v>0</v>
      </c>
      <c r="BH38" s="65">
        <f t="shared" si="47"/>
        <v>0</v>
      </c>
      <c r="BI38" s="65">
        <f t="shared" si="48"/>
        <v>0</v>
      </c>
      <c r="BJ38" s="94">
        <f t="shared" si="49"/>
        <v>0</v>
      </c>
      <c r="BK38" s="94">
        <f t="shared" si="50"/>
        <v>0</v>
      </c>
      <c r="BL38" s="94">
        <f t="shared" si="51"/>
        <v>0</v>
      </c>
      <c r="BM38" s="94">
        <f t="shared" si="52"/>
        <v>0</v>
      </c>
    </row>
    <row r="39" spans="1:65">
      <c r="A39" s="45">
        <f>IF(A38="N/A","N/A",IF(EDATE(A38,1)&gt;Inputs!$K$3,"N/A",EDATE(A38,1)))</f>
        <v>37742</v>
      </c>
      <c r="B39" s="59">
        <f t="shared" si="18"/>
        <v>2003</v>
      </c>
      <c r="C39" s="46">
        <f t="shared" si="19"/>
        <v>2.6030000000000002</v>
      </c>
      <c r="D39" s="47">
        <f>IF(A39="N/A"," ",(VLOOKUP(MONTH($A39),Inputs!$A$14:$B$25,2))/1000)</f>
        <v>12.6</v>
      </c>
      <c r="E39" s="97">
        <f t="shared" si="20"/>
        <v>32.797800000000002</v>
      </c>
      <c r="F39" s="48">
        <f>IF(A39="N/A"," ",Inputs!$F$6)</f>
        <v>1.17</v>
      </c>
      <c r="G39" s="48">
        <f>IF(A39="N/A"," ",Inputs!$F$9/IF(AND('Pricing Inputs'!$AA$3&gt;=4,'Pricing Inputs'!$AA$3&lt;=6),16,IF(AND('Pricing Inputs'!$AA$3&gt;=7,'Pricing Inputs'!$AA$3&lt;=9),8,24))/(BA39))</f>
        <v>0.82983193277310929</v>
      </c>
      <c r="H39" s="49">
        <f t="shared" si="21"/>
        <v>34.797631932773115</v>
      </c>
      <c r="I39" s="52">
        <f>VLOOKUP(A39,ScaledPrice,(IF(AND('Pricing Inputs'!$AA$3&gt;=4,'Pricing Inputs'!$AA$3&lt;=6),2,4)))</f>
        <v>29.5</v>
      </c>
      <c r="J39" s="52">
        <f>IF(A39="N/A"," ",IF(AND('Pricing Inputs'!$AA$3&gt;=4,'Pricing Inputs'!$AA$3&lt;=6),I39,(VLOOKUP(A39,ScaledPrice,2))*(2-(VLOOKUP(A39,ScaledPrice,3)))))</f>
        <v>29.5</v>
      </c>
      <c r="K39" s="52">
        <f>IF(A39="N/A"," ",IF(OR('Pricing Inputs'!$AA$3=5,'Pricing Inputs'!$AA$3=6,'Pricing Inputs'!$AA$3=8,'Pricing Inputs'!$AA$3=9),VLOOKUP(A39,ScaledPrice,IF(AND('Pricing Inputs'!$AA$3&gt;=4,'Pricing Inputs'!$AA$3&lt;=6),5,6)),0))</f>
        <v>21</v>
      </c>
      <c r="L39" s="52">
        <f>IF(A39="N/A"," ",IF(OR('Pricing Inputs'!$AA$3=5,'Pricing Inputs'!$AA$3=6,'Pricing Inputs'!$AA$3=8,'Pricing Inputs'!$AA$3=9),IF(AND('Pricing Inputs'!$AA$3&gt;=4,'Pricing Inputs'!$AA$3&lt;=6),K39,(VLOOKUP(A39,ScaledPrice,5))*(2-(VLOOKUP(A39,ScaledPrice,3)))),0))</f>
        <v>21</v>
      </c>
      <c r="M39" s="52">
        <f>IF(A39="N/A"," ",IF(OR('Pricing Inputs'!$AA$3=6,'Pricing Inputs'!$AA$3=9),(VLOOKUP(A39,ScaledPrice,IF(AND('Pricing Inputs'!$AA$3&gt;=4,'Pricing Inputs'!$AA$3&lt;=6),7,8))),0))</f>
        <v>20.004999160766602</v>
      </c>
      <c r="N39" s="52">
        <f>IF(A39="N/A"," ",IF(OR('Pricing Inputs'!$AA$3=6,'Pricing Inputs'!$AA$3=9),IF(AND('Pricing Inputs'!$AA$3&gt;=4,'Pricing Inputs'!$AA$3&lt;=6),M39,(VLOOKUP(A39,ScaledPrice,7))*(2-(VLOOKUP(A39,ScaledPrice,3)))),0))</f>
        <v>20.004999160766602</v>
      </c>
      <c r="O39" s="52">
        <f t="shared" si="0"/>
        <v>16.700000762939453</v>
      </c>
      <c r="P39" s="108">
        <f t="shared" si="22"/>
        <v>0</v>
      </c>
      <c r="Q39" s="108">
        <f t="shared" si="23"/>
        <v>0</v>
      </c>
      <c r="R39" s="108">
        <f t="shared" si="24"/>
        <v>0</v>
      </c>
      <c r="S39" s="108">
        <f t="shared" si="25"/>
        <v>0</v>
      </c>
      <c r="T39" s="108">
        <f t="shared" si="26"/>
        <v>0</v>
      </c>
      <c r="U39" s="108">
        <f t="shared" si="27"/>
        <v>0</v>
      </c>
      <c r="V39" s="56">
        <f t="shared" si="28"/>
        <v>0</v>
      </c>
      <c r="W39" s="99">
        <f t="shared" si="29"/>
        <v>0</v>
      </c>
      <c r="X39" s="99">
        <f t="shared" si="30"/>
        <v>0</v>
      </c>
      <c r="Y39" s="99">
        <f t="shared" si="31"/>
        <v>0</v>
      </c>
      <c r="Z39" s="99">
        <f t="shared" si="32"/>
        <v>0</v>
      </c>
      <c r="AA39" s="99">
        <f t="shared" si="53"/>
        <v>0</v>
      </c>
      <c r="AB39" s="99">
        <f t="shared" si="33"/>
        <v>0</v>
      </c>
      <c r="AC39" s="99">
        <f t="shared" si="2"/>
        <v>0</v>
      </c>
      <c r="AD39" s="74">
        <f t="shared" si="86"/>
        <v>11</v>
      </c>
      <c r="AE39" s="75">
        <f t="shared" si="87"/>
        <v>11</v>
      </c>
      <c r="AF39" s="75">
        <f t="shared" si="88"/>
        <v>11</v>
      </c>
      <c r="AG39" s="75">
        <f t="shared" si="89"/>
        <v>11</v>
      </c>
      <c r="AH39" s="75">
        <f t="shared" si="90"/>
        <v>11</v>
      </c>
      <c r="AI39" s="75">
        <f t="shared" si="91"/>
        <v>11</v>
      </c>
      <c r="AJ39" s="76">
        <f t="shared" si="92"/>
        <v>11</v>
      </c>
      <c r="AK39" s="104">
        <f t="shared" si="55"/>
        <v>0</v>
      </c>
      <c r="AL39" s="105">
        <f t="shared" si="56"/>
        <v>0</v>
      </c>
      <c r="AM39" s="105">
        <f t="shared" si="57"/>
        <v>0</v>
      </c>
      <c r="AN39" s="105">
        <f t="shared" si="58"/>
        <v>0</v>
      </c>
      <c r="AO39" s="105">
        <f t="shared" si="59"/>
        <v>0</v>
      </c>
      <c r="AP39" s="105">
        <f t="shared" si="60"/>
        <v>0</v>
      </c>
      <c r="AQ39" s="105">
        <f t="shared" si="61"/>
        <v>0</v>
      </c>
      <c r="AR39" s="76">
        <f>IF(($AP$2-AR38)&gt;=0,$AP$2-AR38,0)</f>
        <v>232</v>
      </c>
      <c r="AS39" s="113">
        <f t="shared" si="79"/>
        <v>0</v>
      </c>
      <c r="AT39" s="114">
        <f t="shared" si="80"/>
        <v>0</v>
      </c>
      <c r="AU39" s="114">
        <f t="shared" si="81"/>
        <v>0</v>
      </c>
      <c r="AV39" s="114">
        <f t="shared" si="82"/>
        <v>0</v>
      </c>
      <c r="AW39" s="114">
        <f t="shared" si="83"/>
        <v>0</v>
      </c>
      <c r="AX39" s="114">
        <f t="shared" si="84"/>
        <v>0</v>
      </c>
      <c r="AY39" s="114">
        <f t="shared" si="85"/>
        <v>0</v>
      </c>
      <c r="AZ39" s="82">
        <f>AR38+AZ38</f>
        <v>1168</v>
      </c>
      <c r="BA39" s="64">
        <f>IF($A39="N/A"," ",(IF(MONTH(A39)&gt;=4,IF(MONTH(A39)&lt;=10,Inputs!$F$13,Inputs!$F$14),Inputs!$F$14)))</f>
        <v>119</v>
      </c>
      <c r="BB39" s="65">
        <f t="shared" si="76"/>
        <v>0</v>
      </c>
      <c r="BC39" s="65">
        <f t="shared" si="77"/>
        <v>0</v>
      </c>
      <c r="BD39" s="65">
        <f t="shared" si="43"/>
        <v>0</v>
      </c>
      <c r="BE39" s="65">
        <f t="shared" si="44"/>
        <v>0</v>
      </c>
      <c r="BF39" s="65">
        <f t="shared" si="45"/>
        <v>0</v>
      </c>
      <c r="BG39" s="65">
        <f t="shared" si="46"/>
        <v>0</v>
      </c>
      <c r="BH39" s="65">
        <f t="shared" si="47"/>
        <v>0</v>
      </c>
      <c r="BI39" s="65">
        <f t="shared" si="48"/>
        <v>0</v>
      </c>
      <c r="BJ39" s="94">
        <f t="shared" si="49"/>
        <v>0</v>
      </c>
      <c r="BK39" s="94">
        <f t="shared" si="50"/>
        <v>0</v>
      </c>
      <c r="BL39" s="94">
        <f t="shared" si="51"/>
        <v>0</v>
      </c>
      <c r="BM39" s="94">
        <f t="shared" si="52"/>
        <v>0</v>
      </c>
    </row>
    <row r="40" spans="1:65">
      <c r="A40" s="45">
        <f>IF(A39="N/A","N/A",IF(EDATE(A39,1)&gt;Inputs!$K$3,"N/A",EDATE(A39,1)))</f>
        <v>37773</v>
      </c>
      <c r="B40" s="59">
        <f t="shared" si="18"/>
        <v>2003</v>
      </c>
      <c r="C40" s="46">
        <f t="shared" si="19"/>
        <v>2.609</v>
      </c>
      <c r="D40" s="47">
        <f>IF(A40="N/A"," ",(VLOOKUP(MONTH($A40),Inputs!$A$14:$B$25,2))/1000)</f>
        <v>12.6</v>
      </c>
      <c r="E40" s="97">
        <f t="shared" si="20"/>
        <v>32.873399999999997</v>
      </c>
      <c r="F40" s="48">
        <f>IF(A40="N/A"," ",Inputs!$F$6)</f>
        <v>1.17</v>
      </c>
      <c r="G40" s="48">
        <f>IF(A40="N/A"," ",Inputs!$F$9/IF(AND('Pricing Inputs'!$AA$3&gt;=4,'Pricing Inputs'!$AA$3&lt;=6),16,IF(AND('Pricing Inputs'!$AA$3&gt;=7,'Pricing Inputs'!$AA$3&lt;=9),8,24))/(BA40))</f>
        <v>0.82983193277310929</v>
      </c>
      <c r="H40" s="49">
        <f t="shared" si="21"/>
        <v>34.873231932773109</v>
      </c>
      <c r="I40" s="52">
        <f>VLOOKUP(A40,ScaledPrice,(IF(AND('Pricing Inputs'!$AA$3&gt;=4,'Pricing Inputs'!$AA$3&lt;=6),2,4)))</f>
        <v>51.5</v>
      </c>
      <c r="J40" s="52">
        <f>IF(A40="N/A"," ",IF(AND('Pricing Inputs'!$AA$3&gt;=4,'Pricing Inputs'!$AA$3&lt;=6),I40,(VLOOKUP(A40,ScaledPrice,2))*(2-(VLOOKUP(A40,ScaledPrice,3)))))</f>
        <v>51.5</v>
      </c>
      <c r="K40" s="52">
        <f>IF(A40="N/A"," ",IF(OR('Pricing Inputs'!$AA$3=5,'Pricing Inputs'!$AA$3=6,'Pricing Inputs'!$AA$3=8,'Pricing Inputs'!$AA$3=9),VLOOKUP(A40,ScaledPrice,IF(AND('Pricing Inputs'!$AA$3&gt;=4,'Pricing Inputs'!$AA$3&lt;=6),5,6)),0))</f>
        <v>26</v>
      </c>
      <c r="L40" s="52">
        <f>IF(A40="N/A"," ",IF(OR('Pricing Inputs'!$AA$3=5,'Pricing Inputs'!$AA$3=6,'Pricing Inputs'!$AA$3=8,'Pricing Inputs'!$AA$3=9),IF(AND('Pricing Inputs'!$AA$3&gt;=4,'Pricing Inputs'!$AA$3&lt;=6),K40,(VLOOKUP(A40,ScaledPrice,5))*(2-(VLOOKUP(A40,ScaledPrice,3)))),0))</f>
        <v>26</v>
      </c>
      <c r="M40" s="52">
        <f>IF(A40="N/A"," ",IF(OR('Pricing Inputs'!$AA$3=6,'Pricing Inputs'!$AA$3=9),(VLOOKUP(A40,ScaledPrice,IF(AND('Pricing Inputs'!$AA$3&gt;=4,'Pricing Inputs'!$AA$3&lt;=6),7,8))),0))</f>
        <v>24</v>
      </c>
      <c r="N40" s="52">
        <f>IF(A40="N/A"," ",IF(OR('Pricing Inputs'!$AA$3=6,'Pricing Inputs'!$AA$3=9),IF(AND('Pricing Inputs'!$AA$3&gt;=4,'Pricing Inputs'!$AA$3&lt;=6),M40,(VLOOKUP(A40,ScaledPrice,7))*(2-(VLOOKUP(A40,ScaledPrice,3)))),0))</f>
        <v>24</v>
      </c>
      <c r="O40" s="52">
        <f t="shared" si="0"/>
        <v>16.199999809265137</v>
      </c>
      <c r="P40" s="108">
        <f t="shared" si="22"/>
        <v>16.626768067226891</v>
      </c>
      <c r="Q40" s="108">
        <f t="shared" si="23"/>
        <v>16.626768067226891</v>
      </c>
      <c r="R40" s="108">
        <f t="shared" si="24"/>
        <v>0</v>
      </c>
      <c r="S40" s="108">
        <f t="shared" si="25"/>
        <v>0</v>
      </c>
      <c r="T40" s="108">
        <f t="shared" si="26"/>
        <v>0</v>
      </c>
      <c r="U40" s="108">
        <f t="shared" si="27"/>
        <v>0</v>
      </c>
      <c r="V40" s="56">
        <f t="shared" si="28"/>
        <v>0</v>
      </c>
      <c r="W40" s="99">
        <f t="shared" si="29"/>
        <v>168</v>
      </c>
      <c r="X40" s="99">
        <f t="shared" si="30"/>
        <v>168</v>
      </c>
      <c r="Y40" s="99">
        <f t="shared" si="31"/>
        <v>0</v>
      </c>
      <c r="Z40" s="99">
        <f t="shared" si="32"/>
        <v>0</v>
      </c>
      <c r="AA40" s="99">
        <f t="shared" si="53"/>
        <v>0</v>
      </c>
      <c r="AB40" s="99">
        <f t="shared" si="33"/>
        <v>0</v>
      </c>
      <c r="AC40" s="99">
        <f t="shared" si="2"/>
        <v>0</v>
      </c>
      <c r="AD40" s="68">
        <f t="shared" ref="AD40:AJ40" si="93">IF($A40="N/A"," ",RANK(P40,$P$40:$V$51))</f>
        <v>5</v>
      </c>
      <c r="AE40" s="69">
        <f t="shared" si="93"/>
        <v>5</v>
      </c>
      <c r="AF40" s="69">
        <f t="shared" si="93"/>
        <v>11</v>
      </c>
      <c r="AG40" s="69">
        <f t="shared" si="93"/>
        <v>11</v>
      </c>
      <c r="AH40" s="69">
        <f t="shared" si="93"/>
        <v>11</v>
      </c>
      <c r="AI40" s="69">
        <f t="shared" si="93"/>
        <v>11</v>
      </c>
      <c r="AJ40" s="70">
        <f t="shared" si="93"/>
        <v>11</v>
      </c>
      <c r="AK40" s="100">
        <f t="shared" si="55"/>
        <v>168</v>
      </c>
      <c r="AL40" s="101">
        <f t="shared" si="56"/>
        <v>168</v>
      </c>
      <c r="AM40" s="101">
        <f t="shared" si="57"/>
        <v>0</v>
      </c>
      <c r="AN40" s="101">
        <f t="shared" si="58"/>
        <v>0</v>
      </c>
      <c r="AO40" s="101">
        <f t="shared" si="59"/>
        <v>0</v>
      </c>
      <c r="AP40" s="101">
        <f t="shared" si="60"/>
        <v>0</v>
      </c>
      <c r="AQ40" s="101">
        <f t="shared" si="61"/>
        <v>0</v>
      </c>
      <c r="AR40" s="70"/>
      <c r="AS40" s="115">
        <f t="shared" ref="AS40:AS51" si="94">IF($A40="N/A"," ",IF(AND(AD40=$AJ$2+1,AK40=0),MIN($AR$51,W40),0))</f>
        <v>0</v>
      </c>
      <c r="AT40" s="110">
        <f t="shared" ref="AT40:AT51" si="95">IF($A40="N/A"," ",IF(AND(AE40=$AJ$2+1,AL40=0),MIN($AR$51,X40),0))</f>
        <v>0</v>
      </c>
      <c r="AU40" s="110">
        <f t="shared" ref="AU40:AU51" si="96">IF($A40="N/A"," ",IF(AND(AF40=$AJ$2+1,AM40=0),MIN($AR$51,Y40),0))</f>
        <v>0</v>
      </c>
      <c r="AV40" s="110">
        <f t="shared" ref="AV40:AV51" si="97">IF($A40="N/A"," ",IF(AND(AG40=$AJ$2+1,AN40=0),MIN($AR$51,Z40),0))</f>
        <v>0</v>
      </c>
      <c r="AW40" s="110">
        <f t="shared" ref="AW40:AW51" si="98">IF($A40="N/A"," ",IF(AND(AH40=$AJ$2+1,AO40=0),MIN($AR$51,AA40),0))</f>
        <v>0</v>
      </c>
      <c r="AX40" s="110">
        <f t="shared" ref="AX40:AX51" si="99">IF($A40="N/A"," ",IF(AND(AI40=$AJ$2+1,AP40=0),MIN($AR$51,AB40),0))</f>
        <v>0</v>
      </c>
      <c r="AY40" s="110">
        <f t="shared" ref="AY40:AY51" si="100">IF($A40="N/A"," ",IF(AND(AJ40=$AJ$2+1,AQ40=0),MIN($AR$51,AC40),0))</f>
        <v>0</v>
      </c>
      <c r="AZ40" s="70"/>
      <c r="BA40" s="64">
        <f>IF($A40="N/A"," ",(IF(MONTH(A40)&gt;=4,IF(MONTH(A40)&lt;=10,Inputs!$F$13,Inputs!$F$14),Inputs!$F$14)))</f>
        <v>119</v>
      </c>
      <c r="BB40" s="65">
        <f t="shared" si="76"/>
        <v>332402.34720000002</v>
      </c>
      <c r="BC40" s="65">
        <f t="shared" si="77"/>
        <v>332402.34720000002</v>
      </c>
      <c r="BD40" s="65">
        <f t="shared" si="43"/>
        <v>0</v>
      </c>
      <c r="BE40" s="65">
        <f t="shared" si="44"/>
        <v>0</v>
      </c>
      <c r="BF40" s="65">
        <f t="shared" si="45"/>
        <v>0</v>
      </c>
      <c r="BG40" s="65">
        <f t="shared" si="46"/>
        <v>0</v>
      </c>
      <c r="BH40" s="65">
        <f t="shared" si="47"/>
        <v>0</v>
      </c>
      <c r="BI40" s="65">
        <f t="shared" si="48"/>
        <v>664804.69440000004</v>
      </c>
      <c r="BJ40" s="94">
        <f t="shared" si="49"/>
        <v>1394371.3056000001</v>
      </c>
      <c r="BK40" s="94">
        <f t="shared" si="50"/>
        <v>1314410.0255999998</v>
      </c>
      <c r="BL40" s="94">
        <f t="shared" si="51"/>
        <v>46781.279999999999</v>
      </c>
      <c r="BM40" s="94">
        <f t="shared" si="52"/>
        <v>33180</v>
      </c>
    </row>
    <row r="41" spans="1:65">
      <c r="A41" s="45">
        <f>IF(A40="N/A","N/A",IF(EDATE(A40,1)&gt;Inputs!$K$3,"N/A",EDATE(A40,1)))</f>
        <v>37803</v>
      </c>
      <c r="B41" s="59">
        <f t="shared" si="18"/>
        <v>2003</v>
      </c>
      <c r="C41" s="46">
        <f t="shared" si="19"/>
        <v>2.605</v>
      </c>
      <c r="D41" s="47">
        <f>IF(A41="N/A"," ",(VLOOKUP(MONTH($A41),Inputs!$A$14:$B$25,2))/1000)</f>
        <v>12.6</v>
      </c>
      <c r="E41" s="97">
        <f t="shared" si="20"/>
        <v>32.823</v>
      </c>
      <c r="F41" s="48">
        <f>IF(A41="N/A"," ",Inputs!$F$6)</f>
        <v>1.17</v>
      </c>
      <c r="G41" s="48">
        <f>IF(A41="N/A"," ",Inputs!$F$9/IF(AND('Pricing Inputs'!$AA$3&gt;=4,'Pricing Inputs'!$AA$3&lt;=6),16,IF(AND('Pricing Inputs'!$AA$3&gt;=7,'Pricing Inputs'!$AA$3&lt;=9),8,24))/(BA41))</f>
        <v>0.82983193277310929</v>
      </c>
      <c r="H41" s="49">
        <f t="shared" si="21"/>
        <v>34.822831932773113</v>
      </c>
      <c r="I41" s="52">
        <f>VLOOKUP(A41,ScaledPrice,(IF(AND('Pricing Inputs'!$AA$3&gt;=4,'Pricing Inputs'!$AA$3&lt;=6),2,4)))</f>
        <v>80</v>
      </c>
      <c r="J41" s="52">
        <f>IF(A41="N/A"," ",IF(AND('Pricing Inputs'!$AA$3&gt;=4,'Pricing Inputs'!$AA$3&lt;=6),I41,(VLOOKUP(A41,ScaledPrice,2))*(2-(VLOOKUP(A41,ScaledPrice,3)))))</f>
        <v>80</v>
      </c>
      <c r="K41" s="52">
        <f>IF(A41="N/A"," ",IF(OR('Pricing Inputs'!$AA$3=5,'Pricing Inputs'!$AA$3=6,'Pricing Inputs'!$AA$3=8,'Pricing Inputs'!$AA$3=9),VLOOKUP(A41,ScaledPrice,IF(AND('Pricing Inputs'!$AA$3&gt;=4,'Pricing Inputs'!$AA$3&lt;=6),5,6)),0))</f>
        <v>35</v>
      </c>
      <c r="L41" s="52">
        <f>IF(A41="N/A"," ",IF(OR('Pricing Inputs'!$AA$3=5,'Pricing Inputs'!$AA$3=6,'Pricing Inputs'!$AA$3=8,'Pricing Inputs'!$AA$3=9),IF(AND('Pricing Inputs'!$AA$3&gt;=4,'Pricing Inputs'!$AA$3&lt;=6),K41,(VLOOKUP(A41,ScaledPrice,5))*(2-(VLOOKUP(A41,ScaledPrice,3)))),0))</f>
        <v>35</v>
      </c>
      <c r="M41" s="52">
        <f>IF(A41="N/A"," ",IF(OR('Pricing Inputs'!$AA$3=6,'Pricing Inputs'!$AA$3=9),(VLOOKUP(A41,ScaledPrice,IF(AND('Pricing Inputs'!$AA$3&gt;=4,'Pricing Inputs'!$AA$3&lt;=6),7,8))),0))</f>
        <v>30.999998092651367</v>
      </c>
      <c r="N41" s="52">
        <f>IF(A41="N/A"," ",IF(OR('Pricing Inputs'!$AA$3=6,'Pricing Inputs'!$AA$3=9),IF(AND('Pricing Inputs'!$AA$3&gt;=4,'Pricing Inputs'!$AA$3&lt;=6),M41,(VLOOKUP(A41,ScaledPrice,7))*(2-(VLOOKUP(A41,ScaledPrice,3)))),0))</f>
        <v>30.999998092651367</v>
      </c>
      <c r="O41" s="52">
        <f t="shared" si="0"/>
        <v>17.100000381469727</v>
      </c>
      <c r="P41" s="108">
        <f t="shared" si="22"/>
        <v>45.177168067226887</v>
      </c>
      <c r="Q41" s="108">
        <f t="shared" si="23"/>
        <v>45.177168067226887</v>
      </c>
      <c r="R41" s="108">
        <f t="shared" si="24"/>
        <v>0.17716806722688716</v>
      </c>
      <c r="S41" s="108">
        <f t="shared" si="25"/>
        <v>0.17716806722688716</v>
      </c>
      <c r="T41" s="108">
        <f t="shared" si="26"/>
        <v>0</v>
      </c>
      <c r="U41" s="108">
        <f t="shared" si="27"/>
        <v>0</v>
      </c>
      <c r="V41" s="56">
        <f t="shared" si="28"/>
        <v>0</v>
      </c>
      <c r="W41" s="99">
        <f t="shared" si="29"/>
        <v>176</v>
      </c>
      <c r="X41" s="99">
        <f t="shared" si="30"/>
        <v>176</v>
      </c>
      <c r="Y41" s="99">
        <f t="shared" si="31"/>
        <v>32</v>
      </c>
      <c r="Z41" s="99">
        <f t="shared" si="32"/>
        <v>32</v>
      </c>
      <c r="AA41" s="99">
        <f t="shared" si="53"/>
        <v>0</v>
      </c>
      <c r="AB41" s="99">
        <f t="shared" si="33"/>
        <v>0</v>
      </c>
      <c r="AC41" s="99">
        <f t="shared" si="2"/>
        <v>0</v>
      </c>
      <c r="AD41" s="71">
        <f t="shared" ref="AD41:AD51" si="101">IF($A41="N/A"," ",RANK(P41,$P$40:$V$51))</f>
        <v>1</v>
      </c>
      <c r="AE41" s="72">
        <f t="shared" ref="AE41:AE51" si="102">IF($A41="N/A"," ",RANK(Q41,$P$40:$V$51))</f>
        <v>1</v>
      </c>
      <c r="AF41" s="72">
        <f t="shared" ref="AF41:AF51" si="103">IF($A41="N/A"," ",RANK(R41,$P$40:$V$51))</f>
        <v>7</v>
      </c>
      <c r="AG41" s="72">
        <f t="shared" ref="AG41:AG51" si="104">IF($A41="N/A"," ",RANK(S41,$P$40:$V$51))</f>
        <v>7</v>
      </c>
      <c r="AH41" s="72">
        <f t="shared" ref="AH41:AH51" si="105">IF($A41="N/A"," ",RANK(T41,$P$40:$V$51))</f>
        <v>11</v>
      </c>
      <c r="AI41" s="72">
        <f t="shared" ref="AI41:AI51" si="106">IF($A41="N/A"," ",RANK(U41,$P$40:$V$51))</f>
        <v>11</v>
      </c>
      <c r="AJ41" s="73">
        <f t="shared" ref="AJ41:AJ51" si="107">IF($A41="N/A"," ",RANK(V41,$P$40:$V$51))</f>
        <v>11</v>
      </c>
      <c r="AK41" s="102">
        <f t="shared" si="55"/>
        <v>176</v>
      </c>
      <c r="AL41" s="103">
        <f t="shared" si="56"/>
        <v>176</v>
      </c>
      <c r="AM41" s="103">
        <f t="shared" si="57"/>
        <v>32</v>
      </c>
      <c r="AN41" s="103">
        <f t="shared" si="58"/>
        <v>32</v>
      </c>
      <c r="AO41" s="103">
        <f t="shared" si="59"/>
        <v>0</v>
      </c>
      <c r="AP41" s="103">
        <f t="shared" si="60"/>
        <v>0</v>
      </c>
      <c r="AQ41" s="103">
        <f t="shared" si="61"/>
        <v>0</v>
      </c>
      <c r="AR41" s="73"/>
      <c r="AS41" s="109">
        <f t="shared" si="94"/>
        <v>0</v>
      </c>
      <c r="AT41" s="112">
        <f t="shared" si="95"/>
        <v>0</v>
      </c>
      <c r="AU41" s="112">
        <f t="shared" si="96"/>
        <v>0</v>
      </c>
      <c r="AV41" s="112">
        <f t="shared" si="97"/>
        <v>0</v>
      </c>
      <c r="AW41" s="112">
        <f t="shared" si="98"/>
        <v>0</v>
      </c>
      <c r="AX41" s="112">
        <f t="shared" si="99"/>
        <v>0</v>
      </c>
      <c r="AY41" s="112">
        <f t="shared" si="100"/>
        <v>0</v>
      </c>
      <c r="AZ41" s="73"/>
      <c r="BA41" s="64">
        <f>IF($A41="N/A"," ",(IF(MONTH(A41)&gt;=4,IF(MONTH(A41)&lt;=10,Inputs!$F$13,Inputs!$F$14),Inputs!$F$14)))</f>
        <v>119</v>
      </c>
      <c r="BB41" s="65">
        <f t="shared" si="76"/>
        <v>946190.60799999989</v>
      </c>
      <c r="BC41" s="65">
        <f t="shared" si="77"/>
        <v>946190.60799999989</v>
      </c>
      <c r="BD41" s="65">
        <f t="shared" si="43"/>
        <v>674.65599999998631</v>
      </c>
      <c r="BE41" s="65">
        <f t="shared" si="44"/>
        <v>674.65599999998631</v>
      </c>
      <c r="BF41" s="65">
        <f t="shared" si="45"/>
        <v>0</v>
      </c>
      <c r="BG41" s="65">
        <f t="shared" si="46"/>
        <v>0</v>
      </c>
      <c r="BH41" s="65">
        <f t="shared" si="47"/>
        <v>0</v>
      </c>
      <c r="BI41" s="65">
        <f t="shared" si="48"/>
        <v>1893730.5279999997</v>
      </c>
      <c r="BJ41" s="94">
        <f t="shared" si="49"/>
        <v>1723869.4720000001</v>
      </c>
      <c r="BK41" s="94">
        <f t="shared" si="50"/>
        <v>1624869.7920000001</v>
      </c>
      <c r="BL41" s="94">
        <f t="shared" si="51"/>
        <v>57919.679999999993</v>
      </c>
      <c r="BM41" s="94">
        <f t="shared" si="52"/>
        <v>41080</v>
      </c>
    </row>
    <row r="42" spans="1:65">
      <c r="A42" s="45">
        <f>IF(A41="N/A","N/A",IF(EDATE(A41,1)&gt;Inputs!$K$3,"N/A",EDATE(A41,1)))</f>
        <v>37834</v>
      </c>
      <c r="B42" s="59">
        <f t="shared" si="18"/>
        <v>2003</v>
      </c>
      <c r="C42" s="46">
        <f t="shared" si="19"/>
        <v>2.6105</v>
      </c>
      <c r="D42" s="47">
        <f>IF(A42="N/A"," ",(VLOOKUP(MONTH($A42),Inputs!$A$14:$B$25,2))/1000)</f>
        <v>12.6</v>
      </c>
      <c r="E42" s="97">
        <f t="shared" si="20"/>
        <v>32.892299999999999</v>
      </c>
      <c r="F42" s="48">
        <f>IF(A42="N/A"," ",Inputs!$F$6)</f>
        <v>1.17</v>
      </c>
      <c r="G42" s="48">
        <f>IF(A42="N/A"," ",Inputs!$F$9/IF(AND('Pricing Inputs'!$AA$3&gt;=4,'Pricing Inputs'!$AA$3&lt;=6),16,IF(AND('Pricing Inputs'!$AA$3&gt;=7,'Pricing Inputs'!$AA$3&lt;=9),8,24))/(BA42))</f>
        <v>0.82983193277310929</v>
      </c>
      <c r="H42" s="49">
        <f t="shared" si="21"/>
        <v>34.892131932773111</v>
      </c>
      <c r="I42" s="52">
        <f>VLOOKUP(A42,ScaledPrice,(IF(AND('Pricing Inputs'!$AA$3&gt;=4,'Pricing Inputs'!$AA$3&lt;=6),2,4)))</f>
        <v>80</v>
      </c>
      <c r="J42" s="52">
        <f>IF(A42="N/A"," ",IF(AND('Pricing Inputs'!$AA$3&gt;=4,'Pricing Inputs'!$AA$3&lt;=6),I42,(VLOOKUP(A42,ScaledPrice,2))*(2-(VLOOKUP(A42,ScaledPrice,3)))))</f>
        <v>80</v>
      </c>
      <c r="K42" s="52">
        <f>IF(A42="N/A"," ",IF(OR('Pricing Inputs'!$AA$3=5,'Pricing Inputs'!$AA$3=6,'Pricing Inputs'!$AA$3=8,'Pricing Inputs'!$AA$3=9),VLOOKUP(A42,ScaledPrice,IF(AND('Pricing Inputs'!$AA$3&gt;=4,'Pricing Inputs'!$AA$3&lt;=6),5,6)),0))</f>
        <v>35.000003814697266</v>
      </c>
      <c r="L42" s="52">
        <f>IF(A42="N/A"," ",IF(OR('Pricing Inputs'!$AA$3=5,'Pricing Inputs'!$AA$3=6,'Pricing Inputs'!$AA$3=8,'Pricing Inputs'!$AA$3=9),IF(AND('Pricing Inputs'!$AA$3&gt;=4,'Pricing Inputs'!$AA$3&lt;=6),K42,(VLOOKUP(A42,ScaledPrice,5))*(2-(VLOOKUP(A42,ScaledPrice,3)))),0))</f>
        <v>35.000003814697266</v>
      </c>
      <c r="M42" s="52">
        <f>IF(A42="N/A"," ",IF(OR('Pricing Inputs'!$AA$3=6,'Pricing Inputs'!$AA$3=9),(VLOOKUP(A42,ScaledPrice,IF(AND('Pricing Inputs'!$AA$3&gt;=4,'Pricing Inputs'!$AA$3&lt;=6),7,8))),0))</f>
        <v>31</v>
      </c>
      <c r="N42" s="52">
        <f>IF(A42="N/A"," ",IF(OR('Pricing Inputs'!$AA$3=6,'Pricing Inputs'!$AA$3=9),IF(AND('Pricing Inputs'!$AA$3&gt;=4,'Pricing Inputs'!$AA$3&lt;=6),M42,(VLOOKUP(A42,ScaledPrice,7))*(2-(VLOOKUP(A42,ScaledPrice,3)))),0))</f>
        <v>31</v>
      </c>
      <c r="O42" s="52">
        <f t="shared" si="0"/>
        <v>17.100000381469727</v>
      </c>
      <c r="P42" s="108">
        <f t="shared" si="22"/>
        <v>45.107868067226889</v>
      </c>
      <c r="Q42" s="108">
        <f t="shared" si="23"/>
        <v>45.107868067226889</v>
      </c>
      <c r="R42" s="108">
        <f t="shared" si="24"/>
        <v>0.10787188192415442</v>
      </c>
      <c r="S42" s="108">
        <f t="shared" si="25"/>
        <v>0.10787188192415442</v>
      </c>
      <c r="T42" s="108">
        <f t="shared" si="26"/>
        <v>0</v>
      </c>
      <c r="U42" s="108">
        <f t="shared" si="27"/>
        <v>0</v>
      </c>
      <c r="V42" s="56">
        <f t="shared" si="28"/>
        <v>0</v>
      </c>
      <c r="W42" s="99">
        <f t="shared" si="29"/>
        <v>168</v>
      </c>
      <c r="X42" s="99">
        <f t="shared" si="30"/>
        <v>168</v>
      </c>
      <c r="Y42" s="99">
        <f t="shared" si="31"/>
        <v>40</v>
      </c>
      <c r="Z42" s="99">
        <f t="shared" si="32"/>
        <v>40</v>
      </c>
      <c r="AA42" s="99">
        <f t="shared" si="53"/>
        <v>0</v>
      </c>
      <c r="AB42" s="99">
        <f t="shared" si="33"/>
        <v>0</v>
      </c>
      <c r="AC42" s="99">
        <f t="shared" si="2"/>
        <v>0</v>
      </c>
      <c r="AD42" s="71">
        <f t="shared" si="101"/>
        <v>3</v>
      </c>
      <c r="AE42" s="72">
        <f t="shared" si="102"/>
        <v>3</v>
      </c>
      <c r="AF42" s="72">
        <f t="shared" si="103"/>
        <v>9</v>
      </c>
      <c r="AG42" s="72">
        <f t="shared" si="104"/>
        <v>9</v>
      </c>
      <c r="AH42" s="72">
        <f t="shared" si="105"/>
        <v>11</v>
      </c>
      <c r="AI42" s="72">
        <f t="shared" si="106"/>
        <v>11</v>
      </c>
      <c r="AJ42" s="73">
        <f t="shared" si="107"/>
        <v>11</v>
      </c>
      <c r="AK42" s="102">
        <f t="shared" si="55"/>
        <v>168</v>
      </c>
      <c r="AL42" s="103">
        <f t="shared" si="56"/>
        <v>168</v>
      </c>
      <c r="AM42" s="103">
        <f t="shared" si="57"/>
        <v>40</v>
      </c>
      <c r="AN42" s="103">
        <f t="shared" si="58"/>
        <v>40</v>
      </c>
      <c r="AO42" s="103">
        <f t="shared" si="59"/>
        <v>0</v>
      </c>
      <c r="AP42" s="103">
        <f t="shared" si="60"/>
        <v>0</v>
      </c>
      <c r="AQ42" s="103">
        <f t="shared" si="61"/>
        <v>0</v>
      </c>
      <c r="AR42" s="73"/>
      <c r="AS42" s="109">
        <f t="shared" si="94"/>
        <v>0</v>
      </c>
      <c r="AT42" s="112">
        <f t="shared" si="95"/>
        <v>0</v>
      </c>
      <c r="AU42" s="112">
        <f t="shared" si="96"/>
        <v>0</v>
      </c>
      <c r="AV42" s="112">
        <f t="shared" si="97"/>
        <v>0</v>
      </c>
      <c r="AW42" s="112">
        <f t="shared" si="98"/>
        <v>0</v>
      </c>
      <c r="AX42" s="112">
        <f t="shared" si="99"/>
        <v>0</v>
      </c>
      <c r="AY42" s="112">
        <f t="shared" si="100"/>
        <v>0</v>
      </c>
      <c r="AZ42" s="73"/>
      <c r="BA42" s="64">
        <f>IF($A42="N/A"," ",(IF(MONTH(A42)&gt;=4,IF(MONTH(A42)&lt;=10,Inputs!$F$13,Inputs!$F$14),Inputs!$F$14)))</f>
        <v>119</v>
      </c>
      <c r="BB42" s="65">
        <f t="shared" si="76"/>
        <v>901796.49839999992</v>
      </c>
      <c r="BC42" s="65">
        <f t="shared" si="77"/>
        <v>901796.49839999992</v>
      </c>
      <c r="BD42" s="65">
        <f t="shared" si="43"/>
        <v>513.47015795897505</v>
      </c>
      <c r="BE42" s="65">
        <f t="shared" si="44"/>
        <v>513.47015795897505</v>
      </c>
      <c r="BF42" s="65">
        <f t="shared" si="45"/>
        <v>0</v>
      </c>
      <c r="BG42" s="65">
        <f t="shared" si="46"/>
        <v>0</v>
      </c>
      <c r="BH42" s="65">
        <f t="shared" si="47"/>
        <v>0</v>
      </c>
      <c r="BI42" s="65">
        <f t="shared" si="48"/>
        <v>1804619.9371159179</v>
      </c>
      <c r="BJ42" s="94">
        <f t="shared" si="49"/>
        <v>1727300.0992000001</v>
      </c>
      <c r="BK42" s="94">
        <f t="shared" si="50"/>
        <v>1628300.4191999999</v>
      </c>
      <c r="BL42" s="94">
        <f t="shared" si="51"/>
        <v>57919.679999999993</v>
      </c>
      <c r="BM42" s="94">
        <f t="shared" si="52"/>
        <v>41080</v>
      </c>
    </row>
    <row r="43" spans="1:65">
      <c r="A43" s="45">
        <f>IF(A42="N/A","N/A",IF(EDATE(A42,1)&gt;Inputs!$K$3,"N/A",EDATE(A42,1)))</f>
        <v>37865</v>
      </c>
      <c r="B43" s="59">
        <f t="shared" si="18"/>
        <v>2003</v>
      </c>
      <c r="C43" s="46">
        <f t="shared" si="19"/>
        <v>2.6109999999999998</v>
      </c>
      <c r="D43" s="47">
        <f>IF(A43="N/A"," ",(VLOOKUP(MONTH($A43),Inputs!$A$14:$B$25,2))/1000)</f>
        <v>12.6</v>
      </c>
      <c r="E43" s="97">
        <f t="shared" si="20"/>
        <v>32.898599999999995</v>
      </c>
      <c r="F43" s="48">
        <f>IF(A43="N/A"," ",Inputs!$F$6)</f>
        <v>1.17</v>
      </c>
      <c r="G43" s="48">
        <f>IF(A43="N/A"," ",Inputs!$F$9/IF(AND('Pricing Inputs'!$AA$3&gt;=4,'Pricing Inputs'!$AA$3&lt;=6),16,IF(AND('Pricing Inputs'!$AA$3&gt;=7,'Pricing Inputs'!$AA$3&lt;=9),8,24))/(BA43))</f>
        <v>0.82983193277310929</v>
      </c>
      <c r="H43" s="49">
        <f t="shared" si="21"/>
        <v>34.898431932773107</v>
      </c>
      <c r="I43" s="52">
        <f>VLOOKUP(A43,ScaledPrice,(IF(AND('Pricing Inputs'!$AA$3&gt;=4,'Pricing Inputs'!$AA$3&lt;=6),2,4)))</f>
        <v>31.75</v>
      </c>
      <c r="J43" s="52">
        <f>IF(A43="N/A"," ",IF(AND('Pricing Inputs'!$AA$3&gt;=4,'Pricing Inputs'!$AA$3&lt;=6),I43,(VLOOKUP(A43,ScaledPrice,2))*(2-(VLOOKUP(A43,ScaledPrice,3)))))</f>
        <v>31.75</v>
      </c>
      <c r="K43" s="52">
        <f>IF(A43="N/A"," ",IF(OR('Pricing Inputs'!$AA$3=5,'Pricing Inputs'!$AA$3=6,'Pricing Inputs'!$AA$3=8,'Pricing Inputs'!$AA$3=9),VLOOKUP(A43,ScaledPrice,IF(AND('Pricing Inputs'!$AA$3&gt;=4,'Pricing Inputs'!$AA$3&lt;=6),5,6)),0))</f>
        <v>25</v>
      </c>
      <c r="L43" s="52">
        <f>IF(A43="N/A"," ",IF(OR('Pricing Inputs'!$AA$3=5,'Pricing Inputs'!$AA$3=6,'Pricing Inputs'!$AA$3=8,'Pricing Inputs'!$AA$3=9),IF(AND('Pricing Inputs'!$AA$3&gt;=4,'Pricing Inputs'!$AA$3&lt;=6),K43,(VLOOKUP(A43,ScaledPrice,5))*(2-(VLOOKUP(A43,ScaledPrice,3)))),0))</f>
        <v>25</v>
      </c>
      <c r="M43" s="52">
        <f>IF(A43="N/A"," ",IF(OR('Pricing Inputs'!$AA$3=6,'Pricing Inputs'!$AA$3=9),(VLOOKUP(A43,ScaledPrice,IF(AND('Pricing Inputs'!$AA$3&gt;=4,'Pricing Inputs'!$AA$3&lt;=6),7,8))),0))</f>
        <v>24</v>
      </c>
      <c r="N43" s="52">
        <f>IF(A43="N/A"," ",IF(OR('Pricing Inputs'!$AA$3=6,'Pricing Inputs'!$AA$3=9),IF(AND('Pricing Inputs'!$AA$3&gt;=4,'Pricing Inputs'!$AA$3&lt;=6),M43,(VLOOKUP(A43,ScaledPrice,7))*(2-(VLOOKUP(A43,ScaledPrice,3)))),0))</f>
        <v>24</v>
      </c>
      <c r="O43" s="52">
        <f t="shared" si="0"/>
        <v>17.25</v>
      </c>
      <c r="P43" s="108">
        <f t="shared" si="22"/>
        <v>0</v>
      </c>
      <c r="Q43" s="108">
        <f t="shared" si="23"/>
        <v>0</v>
      </c>
      <c r="R43" s="108">
        <f t="shared" si="24"/>
        <v>0</v>
      </c>
      <c r="S43" s="108">
        <f t="shared" si="25"/>
        <v>0</v>
      </c>
      <c r="T43" s="108">
        <f t="shared" si="26"/>
        <v>0</v>
      </c>
      <c r="U43" s="108">
        <f t="shared" si="27"/>
        <v>0</v>
      </c>
      <c r="V43" s="56">
        <f t="shared" si="28"/>
        <v>0</v>
      </c>
      <c r="W43" s="99">
        <f t="shared" si="29"/>
        <v>0</v>
      </c>
      <c r="X43" s="99">
        <f t="shared" si="30"/>
        <v>0</v>
      </c>
      <c r="Y43" s="99">
        <f t="shared" si="31"/>
        <v>0</v>
      </c>
      <c r="Z43" s="99">
        <f t="shared" si="32"/>
        <v>0</v>
      </c>
      <c r="AA43" s="99">
        <f t="shared" si="53"/>
        <v>0</v>
      </c>
      <c r="AB43" s="99">
        <f t="shared" si="33"/>
        <v>0</v>
      </c>
      <c r="AC43" s="99">
        <f t="shared" si="2"/>
        <v>0</v>
      </c>
      <c r="AD43" s="71">
        <f t="shared" si="101"/>
        <v>11</v>
      </c>
      <c r="AE43" s="72">
        <f t="shared" si="102"/>
        <v>11</v>
      </c>
      <c r="AF43" s="72">
        <f t="shared" si="103"/>
        <v>11</v>
      </c>
      <c r="AG43" s="72">
        <f t="shared" si="104"/>
        <v>11</v>
      </c>
      <c r="AH43" s="72">
        <f t="shared" si="105"/>
        <v>11</v>
      </c>
      <c r="AI43" s="72">
        <f t="shared" si="106"/>
        <v>11</v>
      </c>
      <c r="AJ43" s="73">
        <f t="shared" si="107"/>
        <v>11</v>
      </c>
      <c r="AK43" s="102">
        <f t="shared" si="55"/>
        <v>0</v>
      </c>
      <c r="AL43" s="103">
        <f t="shared" si="56"/>
        <v>0</v>
      </c>
      <c r="AM43" s="103">
        <f t="shared" si="57"/>
        <v>0</v>
      </c>
      <c r="AN43" s="103">
        <f t="shared" si="58"/>
        <v>0</v>
      </c>
      <c r="AO43" s="103">
        <f t="shared" si="59"/>
        <v>0</v>
      </c>
      <c r="AP43" s="103">
        <f t="shared" si="60"/>
        <v>0</v>
      </c>
      <c r="AQ43" s="103">
        <f t="shared" si="61"/>
        <v>0</v>
      </c>
      <c r="AR43" s="73"/>
      <c r="AS43" s="109">
        <f t="shared" si="94"/>
        <v>0</v>
      </c>
      <c r="AT43" s="112">
        <f t="shared" si="95"/>
        <v>0</v>
      </c>
      <c r="AU43" s="112">
        <f t="shared" si="96"/>
        <v>0</v>
      </c>
      <c r="AV43" s="112">
        <f t="shared" si="97"/>
        <v>0</v>
      </c>
      <c r="AW43" s="112">
        <f t="shared" si="98"/>
        <v>0</v>
      </c>
      <c r="AX43" s="112">
        <f t="shared" si="99"/>
        <v>0</v>
      </c>
      <c r="AY43" s="112">
        <f t="shared" si="100"/>
        <v>0</v>
      </c>
      <c r="AZ43" s="73"/>
      <c r="BA43" s="64">
        <f>IF($A43="N/A"," ",(IF(MONTH(A43)&gt;=4,IF(MONTH(A43)&lt;=10,Inputs!$F$13,Inputs!$F$14),Inputs!$F$14)))</f>
        <v>119</v>
      </c>
      <c r="BB43" s="65">
        <f t="shared" si="76"/>
        <v>0</v>
      </c>
      <c r="BC43" s="65">
        <f t="shared" si="77"/>
        <v>0</v>
      </c>
      <c r="BD43" s="65">
        <f t="shared" si="43"/>
        <v>0</v>
      </c>
      <c r="BE43" s="65">
        <f t="shared" si="44"/>
        <v>0</v>
      </c>
      <c r="BF43" s="65">
        <f t="shared" si="45"/>
        <v>0</v>
      </c>
      <c r="BG43" s="65">
        <f t="shared" si="46"/>
        <v>0</v>
      </c>
      <c r="BH43" s="65">
        <f t="shared" si="47"/>
        <v>0</v>
      </c>
      <c r="BI43" s="65">
        <f t="shared" si="48"/>
        <v>0</v>
      </c>
      <c r="BJ43" s="94">
        <f t="shared" si="49"/>
        <v>0</v>
      </c>
      <c r="BK43" s="94">
        <f t="shared" si="50"/>
        <v>0</v>
      </c>
      <c r="BL43" s="94">
        <f t="shared" si="51"/>
        <v>0</v>
      </c>
      <c r="BM43" s="94">
        <f t="shared" si="52"/>
        <v>0</v>
      </c>
    </row>
    <row r="44" spans="1:65">
      <c r="A44" s="45">
        <f>IF(A43="N/A","N/A",IF(EDATE(A43,1)&gt;Inputs!$K$3,"N/A",EDATE(A43,1)))</f>
        <v>37895</v>
      </c>
      <c r="B44" s="59">
        <f t="shared" si="18"/>
        <v>2003</v>
      </c>
      <c r="C44" s="46">
        <f t="shared" si="19"/>
        <v>2.66</v>
      </c>
      <c r="D44" s="47">
        <f>IF(A44="N/A"," ",(VLOOKUP(MONTH($A44),Inputs!$A$14:$B$25,2))/1000)</f>
        <v>12.6</v>
      </c>
      <c r="E44" s="97">
        <f t="shared" si="20"/>
        <v>33.515999999999998</v>
      </c>
      <c r="F44" s="48">
        <f>IF(A44="N/A"," ",Inputs!$F$6)</f>
        <v>1.17</v>
      </c>
      <c r="G44" s="48">
        <f>IF(A44="N/A"," ",Inputs!$F$9/IF(AND('Pricing Inputs'!$AA$3&gt;=4,'Pricing Inputs'!$AA$3&lt;=6),16,IF(AND('Pricing Inputs'!$AA$3&gt;=7,'Pricing Inputs'!$AA$3&lt;=9),8,24))/(BA44))</f>
        <v>0.82983193277310929</v>
      </c>
      <c r="H44" s="49">
        <f t="shared" si="21"/>
        <v>35.515831932773111</v>
      </c>
      <c r="I44" s="52">
        <f>VLOOKUP(A44,ScaledPrice,(IF(AND('Pricing Inputs'!$AA$3&gt;=4,'Pricing Inputs'!$AA$3&lt;=6),2,4)))</f>
        <v>24.549997329711914</v>
      </c>
      <c r="J44" s="52">
        <f>IF(A44="N/A"," ",IF(AND('Pricing Inputs'!$AA$3&gt;=4,'Pricing Inputs'!$AA$3&lt;=6),I44,(VLOOKUP(A44,ScaledPrice,2))*(2-(VLOOKUP(A44,ScaledPrice,3)))))</f>
        <v>24.549997329711914</v>
      </c>
      <c r="K44" s="52">
        <f>IF(A44="N/A"," ",IF(OR('Pricing Inputs'!$AA$3=5,'Pricing Inputs'!$AA$3=6,'Pricing Inputs'!$AA$3=8,'Pricing Inputs'!$AA$3=9),VLOOKUP(A44,ScaledPrice,IF(AND('Pricing Inputs'!$AA$3&gt;=4,'Pricing Inputs'!$AA$3&lt;=6),5,6)),0))</f>
        <v>19.996000289916992</v>
      </c>
      <c r="L44" s="52">
        <f>IF(A44="N/A"," ",IF(OR('Pricing Inputs'!$AA$3=5,'Pricing Inputs'!$AA$3=6,'Pricing Inputs'!$AA$3=8,'Pricing Inputs'!$AA$3=9),IF(AND('Pricing Inputs'!$AA$3&gt;=4,'Pricing Inputs'!$AA$3&lt;=6),K44,(VLOOKUP(A44,ScaledPrice,5))*(2-(VLOOKUP(A44,ScaledPrice,3)))),0))</f>
        <v>19.996000289916992</v>
      </c>
      <c r="M44" s="52">
        <f>IF(A44="N/A"," ",IF(OR('Pricing Inputs'!$AA$3=6,'Pricing Inputs'!$AA$3=9),(VLOOKUP(A44,ScaledPrice,IF(AND('Pricing Inputs'!$AA$3&gt;=4,'Pricing Inputs'!$AA$3&lt;=6),7,8))),0))</f>
        <v>18.996500015258789</v>
      </c>
      <c r="N44" s="52">
        <f>IF(A44="N/A"," ",IF(OR('Pricing Inputs'!$AA$3=6,'Pricing Inputs'!$AA$3=9),IF(AND('Pricing Inputs'!$AA$3&gt;=4,'Pricing Inputs'!$AA$3&lt;=6),M44,(VLOOKUP(A44,ScaledPrice,7))*(2-(VLOOKUP(A44,ScaledPrice,3)))),0))</f>
        <v>18.996500015258789</v>
      </c>
      <c r="O44" s="52">
        <f t="shared" si="0"/>
        <v>18.650001525878906</v>
      </c>
      <c r="P44" s="108">
        <f t="shared" si="22"/>
        <v>0</v>
      </c>
      <c r="Q44" s="108">
        <f t="shared" si="23"/>
        <v>0</v>
      </c>
      <c r="R44" s="108">
        <f t="shared" si="24"/>
        <v>0</v>
      </c>
      <c r="S44" s="108">
        <f t="shared" si="25"/>
        <v>0</v>
      </c>
      <c r="T44" s="108">
        <f t="shared" si="26"/>
        <v>0</v>
      </c>
      <c r="U44" s="108">
        <f t="shared" si="27"/>
        <v>0</v>
      </c>
      <c r="V44" s="56">
        <f t="shared" si="28"/>
        <v>0</v>
      </c>
      <c r="W44" s="99">
        <f t="shared" si="29"/>
        <v>0</v>
      </c>
      <c r="X44" s="99">
        <f t="shared" si="30"/>
        <v>0</v>
      </c>
      <c r="Y44" s="99">
        <f t="shared" si="31"/>
        <v>0</v>
      </c>
      <c r="Z44" s="99">
        <f t="shared" si="32"/>
        <v>0</v>
      </c>
      <c r="AA44" s="99">
        <f t="shared" si="53"/>
        <v>0</v>
      </c>
      <c r="AB44" s="99">
        <f t="shared" si="33"/>
        <v>0</v>
      </c>
      <c r="AC44" s="99">
        <f t="shared" si="2"/>
        <v>0</v>
      </c>
      <c r="AD44" s="71">
        <f t="shared" si="101"/>
        <v>11</v>
      </c>
      <c r="AE44" s="72">
        <f t="shared" si="102"/>
        <v>11</v>
      </c>
      <c r="AF44" s="72">
        <f t="shared" si="103"/>
        <v>11</v>
      </c>
      <c r="AG44" s="72">
        <f t="shared" si="104"/>
        <v>11</v>
      </c>
      <c r="AH44" s="72">
        <f t="shared" si="105"/>
        <v>11</v>
      </c>
      <c r="AI44" s="72">
        <f t="shared" si="106"/>
        <v>11</v>
      </c>
      <c r="AJ44" s="73">
        <f t="shared" si="107"/>
        <v>11</v>
      </c>
      <c r="AK44" s="102">
        <f t="shared" si="55"/>
        <v>0</v>
      </c>
      <c r="AL44" s="103">
        <f t="shared" si="56"/>
        <v>0</v>
      </c>
      <c r="AM44" s="103">
        <f t="shared" si="57"/>
        <v>0</v>
      </c>
      <c r="AN44" s="103">
        <f t="shared" si="58"/>
        <v>0</v>
      </c>
      <c r="AO44" s="103">
        <f t="shared" si="59"/>
        <v>0</v>
      </c>
      <c r="AP44" s="103">
        <f t="shared" si="60"/>
        <v>0</v>
      </c>
      <c r="AQ44" s="103">
        <f t="shared" si="61"/>
        <v>0</v>
      </c>
      <c r="AR44" s="73"/>
      <c r="AS44" s="109">
        <f t="shared" si="94"/>
        <v>0</v>
      </c>
      <c r="AT44" s="112">
        <f t="shared" si="95"/>
        <v>0</v>
      </c>
      <c r="AU44" s="112">
        <f t="shared" si="96"/>
        <v>0</v>
      </c>
      <c r="AV44" s="112">
        <f t="shared" si="97"/>
        <v>0</v>
      </c>
      <c r="AW44" s="112">
        <f t="shared" si="98"/>
        <v>0</v>
      </c>
      <c r="AX44" s="112">
        <f t="shared" si="99"/>
        <v>0</v>
      </c>
      <c r="AY44" s="112">
        <f t="shared" si="100"/>
        <v>0</v>
      </c>
      <c r="AZ44" s="73"/>
      <c r="BA44" s="64">
        <f>IF($A44="N/A"," ",(IF(MONTH(A44)&gt;=4,IF(MONTH(A44)&lt;=10,Inputs!$F$13,Inputs!$F$14),Inputs!$F$14)))</f>
        <v>119</v>
      </c>
      <c r="BB44" s="65">
        <f t="shared" si="76"/>
        <v>0</v>
      </c>
      <c r="BC44" s="65">
        <f t="shared" si="77"/>
        <v>0</v>
      </c>
      <c r="BD44" s="65">
        <f t="shared" si="43"/>
        <v>0</v>
      </c>
      <c r="BE44" s="65">
        <f t="shared" si="44"/>
        <v>0</v>
      </c>
      <c r="BF44" s="65">
        <f t="shared" si="45"/>
        <v>0</v>
      </c>
      <c r="BG44" s="65">
        <f t="shared" si="46"/>
        <v>0</v>
      </c>
      <c r="BH44" s="65">
        <f t="shared" si="47"/>
        <v>0</v>
      </c>
      <c r="BI44" s="65">
        <f t="shared" si="48"/>
        <v>0</v>
      </c>
      <c r="BJ44" s="94">
        <f t="shared" si="49"/>
        <v>0</v>
      </c>
      <c r="BK44" s="94">
        <f t="shared" si="50"/>
        <v>0</v>
      </c>
      <c r="BL44" s="94">
        <f t="shared" si="51"/>
        <v>0</v>
      </c>
      <c r="BM44" s="94">
        <f t="shared" si="52"/>
        <v>0</v>
      </c>
    </row>
    <row r="45" spans="1:65">
      <c r="A45" s="45">
        <f>IF(A44="N/A","N/A",IF(EDATE(A44,1)&gt;Inputs!$K$3,"N/A",EDATE(A44,1)))</f>
        <v>37926</v>
      </c>
      <c r="B45" s="59">
        <f t="shared" si="18"/>
        <v>2003</v>
      </c>
      <c r="C45" s="46">
        <f t="shared" si="19"/>
        <v>2.8805000000000001</v>
      </c>
      <c r="D45" s="47">
        <f>IF(A45="N/A"," ",(VLOOKUP(MONTH($A45),Inputs!$A$14:$B$25,2))/1000)</f>
        <v>12.6</v>
      </c>
      <c r="E45" s="97">
        <f t="shared" si="20"/>
        <v>36.2943</v>
      </c>
      <c r="F45" s="48">
        <f>IF(A45="N/A"," ",Inputs!$F$6)</f>
        <v>1.17</v>
      </c>
      <c r="G45" s="48">
        <f>IF(A45="N/A"," ",Inputs!$F$9/IF(AND('Pricing Inputs'!$AA$3&gt;=4,'Pricing Inputs'!$AA$3&lt;=6),16,IF(AND('Pricing Inputs'!$AA$3&gt;=7,'Pricing Inputs'!$AA$3&lt;=9),8,24))/(BA45))</f>
        <v>0.82983193277310929</v>
      </c>
      <c r="H45" s="49">
        <f t="shared" si="21"/>
        <v>38.294131932773112</v>
      </c>
      <c r="I45" s="52">
        <f>VLOOKUP(A45,ScaledPrice,(IF(AND('Pricing Inputs'!$AA$3&gt;=4,'Pricing Inputs'!$AA$3&lt;=6),2,4)))</f>
        <v>24.429998397827148</v>
      </c>
      <c r="J45" s="52">
        <f>IF(A45="N/A"," ",IF(AND('Pricing Inputs'!$AA$3&gt;=4,'Pricing Inputs'!$AA$3&lt;=6),I45,(VLOOKUP(A45,ScaledPrice,2))*(2-(VLOOKUP(A45,ScaledPrice,3)))))</f>
        <v>24.429998397827148</v>
      </c>
      <c r="K45" s="52">
        <f>IF(A45="N/A"," ",IF(OR('Pricing Inputs'!$AA$3=5,'Pricing Inputs'!$AA$3=6,'Pricing Inputs'!$AA$3=8,'Pricing Inputs'!$AA$3=9),VLOOKUP(A45,ScaledPrice,IF(AND('Pricing Inputs'!$AA$3&gt;=4,'Pricing Inputs'!$AA$3&lt;=6),5,6)),0))</f>
        <v>20</v>
      </c>
      <c r="L45" s="52">
        <f>IF(A45="N/A"," ",IF(OR('Pricing Inputs'!$AA$3=5,'Pricing Inputs'!$AA$3=6,'Pricing Inputs'!$AA$3=8,'Pricing Inputs'!$AA$3=9),IF(AND('Pricing Inputs'!$AA$3&gt;=4,'Pricing Inputs'!$AA$3&lt;=6),K45,(VLOOKUP(A45,ScaledPrice,5))*(2-(VLOOKUP(A45,ScaledPrice,3)))),0))</f>
        <v>20</v>
      </c>
      <c r="M45" s="52">
        <f>IF(A45="N/A"," ",IF(OR('Pricing Inputs'!$AA$3=6,'Pricing Inputs'!$AA$3=9),(VLOOKUP(A45,ScaledPrice,IF(AND('Pricing Inputs'!$AA$3&gt;=4,'Pricing Inputs'!$AA$3&lt;=6),7,8))),0))</f>
        <v>19</v>
      </c>
      <c r="N45" s="52">
        <f>IF(A45="N/A"," ",IF(OR('Pricing Inputs'!$AA$3=6,'Pricing Inputs'!$AA$3=9),IF(AND('Pricing Inputs'!$AA$3&gt;=4,'Pricing Inputs'!$AA$3&lt;=6),M45,(VLOOKUP(A45,ScaledPrice,7))*(2-(VLOOKUP(A45,ScaledPrice,3)))),0))</f>
        <v>19</v>
      </c>
      <c r="O45" s="52">
        <f t="shared" si="0"/>
        <v>19.049999237060547</v>
      </c>
      <c r="P45" s="108">
        <f t="shared" si="22"/>
        <v>0</v>
      </c>
      <c r="Q45" s="108">
        <f t="shared" si="23"/>
        <v>0</v>
      </c>
      <c r="R45" s="108">
        <f t="shared" si="24"/>
        <v>0</v>
      </c>
      <c r="S45" s="108">
        <f t="shared" si="25"/>
        <v>0</v>
      </c>
      <c r="T45" s="108">
        <f t="shared" si="26"/>
        <v>0</v>
      </c>
      <c r="U45" s="108">
        <f t="shared" si="27"/>
        <v>0</v>
      </c>
      <c r="V45" s="56">
        <f t="shared" si="28"/>
        <v>0</v>
      </c>
      <c r="W45" s="99">
        <f t="shared" si="29"/>
        <v>0</v>
      </c>
      <c r="X45" s="99">
        <f t="shared" si="30"/>
        <v>0</v>
      </c>
      <c r="Y45" s="99">
        <f t="shared" si="31"/>
        <v>0</v>
      </c>
      <c r="Z45" s="99">
        <f t="shared" si="32"/>
        <v>0</v>
      </c>
      <c r="AA45" s="99">
        <f t="shared" si="53"/>
        <v>0</v>
      </c>
      <c r="AB45" s="99">
        <f t="shared" si="33"/>
        <v>0</v>
      </c>
      <c r="AC45" s="99">
        <f t="shared" si="2"/>
        <v>0</v>
      </c>
      <c r="AD45" s="71">
        <f t="shared" si="101"/>
        <v>11</v>
      </c>
      <c r="AE45" s="72">
        <f t="shared" si="102"/>
        <v>11</v>
      </c>
      <c r="AF45" s="72">
        <f t="shared" si="103"/>
        <v>11</v>
      </c>
      <c r="AG45" s="72">
        <f t="shared" si="104"/>
        <v>11</v>
      </c>
      <c r="AH45" s="72">
        <f t="shared" si="105"/>
        <v>11</v>
      </c>
      <c r="AI45" s="72">
        <f t="shared" si="106"/>
        <v>11</v>
      </c>
      <c r="AJ45" s="73">
        <f t="shared" si="107"/>
        <v>11</v>
      </c>
      <c r="AK45" s="102">
        <f t="shared" si="55"/>
        <v>0</v>
      </c>
      <c r="AL45" s="103">
        <f t="shared" si="56"/>
        <v>0</v>
      </c>
      <c r="AM45" s="103">
        <f t="shared" si="57"/>
        <v>0</v>
      </c>
      <c r="AN45" s="103">
        <f t="shared" si="58"/>
        <v>0</v>
      </c>
      <c r="AO45" s="103">
        <f t="shared" si="59"/>
        <v>0</v>
      </c>
      <c r="AP45" s="103">
        <f t="shared" si="60"/>
        <v>0</v>
      </c>
      <c r="AQ45" s="103">
        <f t="shared" si="61"/>
        <v>0</v>
      </c>
      <c r="AR45" s="73"/>
      <c r="AS45" s="109">
        <f t="shared" si="94"/>
        <v>0</v>
      </c>
      <c r="AT45" s="112">
        <f t="shared" si="95"/>
        <v>0</v>
      </c>
      <c r="AU45" s="112">
        <f t="shared" si="96"/>
        <v>0</v>
      </c>
      <c r="AV45" s="112">
        <f t="shared" si="97"/>
        <v>0</v>
      </c>
      <c r="AW45" s="112">
        <f t="shared" si="98"/>
        <v>0</v>
      </c>
      <c r="AX45" s="112">
        <f t="shared" si="99"/>
        <v>0</v>
      </c>
      <c r="AY45" s="112">
        <f t="shared" si="100"/>
        <v>0</v>
      </c>
      <c r="AZ45" s="73"/>
      <c r="BA45" s="64">
        <f>IF($A45="N/A"," ",(IF(MONTH(A45)&gt;=4,IF(MONTH(A45)&lt;=10,Inputs!$F$13,Inputs!$F$14),Inputs!$F$14)))</f>
        <v>119</v>
      </c>
      <c r="BB45" s="65">
        <f t="shared" si="76"/>
        <v>0</v>
      </c>
      <c r="BC45" s="65">
        <f t="shared" si="77"/>
        <v>0</v>
      </c>
      <c r="BD45" s="65">
        <f t="shared" si="43"/>
        <v>0</v>
      </c>
      <c r="BE45" s="65">
        <f t="shared" si="44"/>
        <v>0</v>
      </c>
      <c r="BF45" s="65">
        <f t="shared" si="45"/>
        <v>0</v>
      </c>
      <c r="BG45" s="65">
        <f t="shared" si="46"/>
        <v>0</v>
      </c>
      <c r="BH45" s="65">
        <f t="shared" si="47"/>
        <v>0</v>
      </c>
      <c r="BI45" s="65">
        <f t="shared" si="48"/>
        <v>0</v>
      </c>
      <c r="BJ45" s="94">
        <f t="shared" si="49"/>
        <v>0</v>
      </c>
      <c r="BK45" s="94">
        <f t="shared" si="50"/>
        <v>0</v>
      </c>
      <c r="BL45" s="94">
        <f t="shared" si="51"/>
        <v>0</v>
      </c>
      <c r="BM45" s="94">
        <f t="shared" si="52"/>
        <v>0</v>
      </c>
    </row>
    <row r="46" spans="1:65">
      <c r="A46" s="45">
        <f>IF(A45="N/A","N/A",IF(EDATE(A45,1)&gt;Inputs!$K$3,"N/A",EDATE(A45,1)))</f>
        <v>37956</v>
      </c>
      <c r="B46" s="59">
        <f t="shared" si="18"/>
        <v>2003</v>
      </c>
      <c r="C46" s="46">
        <f t="shared" si="19"/>
        <v>3.0465000000000004</v>
      </c>
      <c r="D46" s="47">
        <f>IF(A46="N/A"," ",(VLOOKUP(MONTH($A46),Inputs!$A$14:$B$25,2))/1000)</f>
        <v>12.6</v>
      </c>
      <c r="E46" s="97">
        <f t="shared" si="20"/>
        <v>38.385900000000007</v>
      </c>
      <c r="F46" s="48">
        <f>IF(A46="N/A"," ",Inputs!$F$6)</f>
        <v>1.17</v>
      </c>
      <c r="G46" s="48">
        <f>IF(A46="N/A"," ",Inputs!$F$9/IF(AND('Pricing Inputs'!$AA$3&gt;=4,'Pricing Inputs'!$AA$3&lt;=6),16,IF(AND('Pricing Inputs'!$AA$3&gt;=7,'Pricing Inputs'!$AA$3&lt;=9),8,24))/(BA46))</f>
        <v>0.82983193277310929</v>
      </c>
      <c r="H46" s="49">
        <f t="shared" si="21"/>
        <v>40.385731932773119</v>
      </c>
      <c r="I46" s="52">
        <f>VLOOKUP(A46,ScaledPrice,(IF(AND('Pricing Inputs'!$AA$3&gt;=4,'Pricing Inputs'!$AA$3&lt;=6),2,4)))</f>
        <v>24.899997711181641</v>
      </c>
      <c r="J46" s="52">
        <f>IF(A46="N/A"," ",IF(AND('Pricing Inputs'!$AA$3&gt;=4,'Pricing Inputs'!$AA$3&lt;=6),I46,(VLOOKUP(A46,ScaledPrice,2))*(2-(VLOOKUP(A46,ScaledPrice,3)))))</f>
        <v>24.899997711181641</v>
      </c>
      <c r="K46" s="52">
        <f>IF(A46="N/A"," ",IF(OR('Pricing Inputs'!$AA$3=5,'Pricing Inputs'!$AA$3=6,'Pricing Inputs'!$AA$3=8,'Pricing Inputs'!$AA$3=9),VLOOKUP(A46,ScaledPrice,IF(AND('Pricing Inputs'!$AA$3&gt;=4,'Pricing Inputs'!$AA$3&lt;=6),5,6)),0))</f>
        <v>20</v>
      </c>
      <c r="L46" s="52">
        <f>IF(A46="N/A"," ",IF(OR('Pricing Inputs'!$AA$3=5,'Pricing Inputs'!$AA$3=6,'Pricing Inputs'!$AA$3=8,'Pricing Inputs'!$AA$3=9),IF(AND('Pricing Inputs'!$AA$3&gt;=4,'Pricing Inputs'!$AA$3&lt;=6),K46,(VLOOKUP(A46,ScaledPrice,5))*(2-(VLOOKUP(A46,ScaledPrice,3)))),0))</f>
        <v>20</v>
      </c>
      <c r="M46" s="52">
        <f>IF(A46="N/A"," ",IF(OR('Pricing Inputs'!$AA$3=6,'Pricing Inputs'!$AA$3=9),(VLOOKUP(A46,ScaledPrice,IF(AND('Pricing Inputs'!$AA$3&gt;=4,'Pricing Inputs'!$AA$3&lt;=6),7,8))),0))</f>
        <v>19</v>
      </c>
      <c r="N46" s="52">
        <f>IF(A46="N/A"," ",IF(OR('Pricing Inputs'!$AA$3=6,'Pricing Inputs'!$AA$3=9),IF(AND('Pricing Inputs'!$AA$3&gt;=4,'Pricing Inputs'!$AA$3&lt;=6),M46,(VLOOKUP(A46,ScaledPrice,7))*(2-(VLOOKUP(A46,ScaledPrice,3)))),0))</f>
        <v>19</v>
      </c>
      <c r="O46" s="52">
        <f t="shared" si="0"/>
        <v>19.200000762939453</v>
      </c>
      <c r="P46" s="108">
        <f t="shared" si="22"/>
        <v>0</v>
      </c>
      <c r="Q46" s="108">
        <f t="shared" si="23"/>
        <v>0</v>
      </c>
      <c r="R46" s="108">
        <f t="shared" si="24"/>
        <v>0</v>
      </c>
      <c r="S46" s="108">
        <f t="shared" si="25"/>
        <v>0</v>
      </c>
      <c r="T46" s="108">
        <f t="shared" si="26"/>
        <v>0</v>
      </c>
      <c r="U46" s="108">
        <f t="shared" si="27"/>
        <v>0</v>
      </c>
      <c r="V46" s="56">
        <f t="shared" si="28"/>
        <v>0</v>
      </c>
      <c r="W46" s="99">
        <f t="shared" si="29"/>
        <v>0</v>
      </c>
      <c r="X46" s="99">
        <f t="shared" si="30"/>
        <v>0</v>
      </c>
      <c r="Y46" s="99">
        <f t="shared" si="31"/>
        <v>0</v>
      </c>
      <c r="Z46" s="99">
        <f t="shared" si="32"/>
        <v>0</v>
      </c>
      <c r="AA46" s="99">
        <f t="shared" si="53"/>
        <v>0</v>
      </c>
      <c r="AB46" s="99">
        <f t="shared" si="33"/>
        <v>0</v>
      </c>
      <c r="AC46" s="99">
        <f t="shared" si="2"/>
        <v>0</v>
      </c>
      <c r="AD46" s="71">
        <f t="shared" si="101"/>
        <v>11</v>
      </c>
      <c r="AE46" s="72">
        <f t="shared" si="102"/>
        <v>11</v>
      </c>
      <c r="AF46" s="72">
        <f t="shared" si="103"/>
        <v>11</v>
      </c>
      <c r="AG46" s="72">
        <f t="shared" si="104"/>
        <v>11</v>
      </c>
      <c r="AH46" s="72">
        <f t="shared" si="105"/>
        <v>11</v>
      </c>
      <c r="AI46" s="72">
        <f t="shared" si="106"/>
        <v>11</v>
      </c>
      <c r="AJ46" s="73">
        <f t="shared" si="107"/>
        <v>11</v>
      </c>
      <c r="AK46" s="102">
        <f t="shared" si="55"/>
        <v>0</v>
      </c>
      <c r="AL46" s="103">
        <f t="shared" si="56"/>
        <v>0</v>
      </c>
      <c r="AM46" s="103">
        <f t="shared" si="57"/>
        <v>0</v>
      </c>
      <c r="AN46" s="103">
        <f t="shared" si="58"/>
        <v>0</v>
      </c>
      <c r="AO46" s="103">
        <f t="shared" si="59"/>
        <v>0</v>
      </c>
      <c r="AP46" s="103">
        <f t="shared" si="60"/>
        <v>0</v>
      </c>
      <c r="AQ46" s="103">
        <f t="shared" si="61"/>
        <v>0</v>
      </c>
      <c r="AR46" s="73"/>
      <c r="AS46" s="109">
        <f t="shared" si="94"/>
        <v>0</v>
      </c>
      <c r="AT46" s="112">
        <f t="shared" si="95"/>
        <v>0</v>
      </c>
      <c r="AU46" s="112">
        <f t="shared" si="96"/>
        <v>0</v>
      </c>
      <c r="AV46" s="112">
        <f t="shared" si="97"/>
        <v>0</v>
      </c>
      <c r="AW46" s="112">
        <f t="shared" si="98"/>
        <v>0</v>
      </c>
      <c r="AX46" s="112">
        <f t="shared" si="99"/>
        <v>0</v>
      </c>
      <c r="AY46" s="112">
        <f t="shared" si="100"/>
        <v>0</v>
      </c>
      <c r="AZ46" s="73"/>
      <c r="BA46" s="64">
        <f>IF($A46="N/A"," ",(IF(MONTH(A46)&gt;=4,IF(MONTH(A46)&lt;=10,Inputs!$F$13,Inputs!$F$14),Inputs!$F$14)))</f>
        <v>119</v>
      </c>
      <c r="BB46" s="65">
        <f t="shared" si="76"/>
        <v>0</v>
      </c>
      <c r="BC46" s="65">
        <f t="shared" si="77"/>
        <v>0</v>
      </c>
      <c r="BD46" s="65">
        <f t="shared" si="43"/>
        <v>0</v>
      </c>
      <c r="BE46" s="65">
        <f t="shared" si="44"/>
        <v>0</v>
      </c>
      <c r="BF46" s="65">
        <f t="shared" si="45"/>
        <v>0</v>
      </c>
      <c r="BG46" s="65">
        <f t="shared" si="46"/>
        <v>0</v>
      </c>
      <c r="BH46" s="65">
        <f t="shared" si="47"/>
        <v>0</v>
      </c>
      <c r="BI46" s="65">
        <f t="shared" si="48"/>
        <v>0</v>
      </c>
      <c r="BJ46" s="94">
        <f t="shared" si="49"/>
        <v>0</v>
      </c>
      <c r="BK46" s="94">
        <f t="shared" si="50"/>
        <v>0</v>
      </c>
      <c r="BL46" s="94">
        <f t="shared" si="51"/>
        <v>0</v>
      </c>
      <c r="BM46" s="94">
        <f t="shared" si="52"/>
        <v>0</v>
      </c>
    </row>
    <row r="47" spans="1:65">
      <c r="A47" s="45">
        <f>IF(A46="N/A","N/A",IF(EDATE(A46,1)&gt;Inputs!$K$3,"N/A",EDATE(A46,1)))</f>
        <v>37987</v>
      </c>
      <c r="B47" s="59">
        <f t="shared" si="18"/>
        <v>2004</v>
      </c>
      <c r="C47" s="46">
        <f t="shared" si="19"/>
        <v>3.1225000000000001</v>
      </c>
      <c r="D47" s="47">
        <f>IF(A47="N/A"," ",(VLOOKUP(MONTH($A47),Inputs!$A$14:$B$25,2))/1000)</f>
        <v>12.6</v>
      </c>
      <c r="E47" s="97">
        <f t="shared" si="20"/>
        <v>39.343499999999999</v>
      </c>
      <c r="F47" s="48">
        <f>IF(A47="N/A"," ",Inputs!$F$6)</f>
        <v>1.17</v>
      </c>
      <c r="G47" s="48">
        <f>IF(A47="N/A"," ",Inputs!$F$9/IF(AND('Pricing Inputs'!$AA$3&gt;=4,'Pricing Inputs'!$AA$3&lt;=6),16,IF(AND('Pricing Inputs'!$AA$3&gt;=7,'Pricing Inputs'!$AA$3&lt;=9),8,24))/(BA47))</f>
        <v>0.82983193277310929</v>
      </c>
      <c r="H47" s="49">
        <f t="shared" si="21"/>
        <v>41.343331932773111</v>
      </c>
      <c r="I47" s="52">
        <f>VLOOKUP(A47,ScaledPrice,(IF(AND('Pricing Inputs'!$AA$3&gt;=4,'Pricing Inputs'!$AA$3&lt;=6),2,4)))</f>
        <v>28.899999618530273</v>
      </c>
      <c r="J47" s="52">
        <f>IF(A47="N/A"," ",IF(AND('Pricing Inputs'!$AA$3&gt;=4,'Pricing Inputs'!$AA$3&lt;=6),I47,(VLOOKUP(A47,ScaledPrice,2))*(2-(VLOOKUP(A47,ScaledPrice,3)))))</f>
        <v>28.899999618530273</v>
      </c>
      <c r="K47" s="52">
        <f>IF(A47="N/A"," ",IF(OR('Pricing Inputs'!$AA$3=5,'Pricing Inputs'!$AA$3=6,'Pricing Inputs'!$AA$3=8,'Pricing Inputs'!$AA$3=9),VLOOKUP(A47,ScaledPrice,IF(AND('Pricing Inputs'!$AA$3&gt;=4,'Pricing Inputs'!$AA$3&lt;=6),5,6)),0))</f>
        <v>22</v>
      </c>
      <c r="L47" s="52">
        <f>IF(A47="N/A"," ",IF(OR('Pricing Inputs'!$AA$3=5,'Pricing Inputs'!$AA$3=6,'Pricing Inputs'!$AA$3=8,'Pricing Inputs'!$AA$3=9),IF(AND('Pricing Inputs'!$AA$3&gt;=4,'Pricing Inputs'!$AA$3&lt;=6),K47,(VLOOKUP(A47,ScaledPrice,5))*(2-(VLOOKUP(A47,ScaledPrice,3)))),0))</f>
        <v>22</v>
      </c>
      <c r="M47" s="52">
        <f>IF(A47="N/A"," ",IF(OR('Pricing Inputs'!$AA$3=6,'Pricing Inputs'!$AA$3=9),(VLOOKUP(A47,ScaledPrice,IF(AND('Pricing Inputs'!$AA$3&gt;=4,'Pricing Inputs'!$AA$3&lt;=6),7,8))),0))</f>
        <v>21</v>
      </c>
      <c r="N47" s="52">
        <f>IF(A47="N/A"," ",IF(OR('Pricing Inputs'!$AA$3=6,'Pricing Inputs'!$AA$3=9),IF(AND('Pricing Inputs'!$AA$3&gt;=4,'Pricing Inputs'!$AA$3&lt;=6),M47,(VLOOKUP(A47,ScaledPrice,7))*(2-(VLOOKUP(A47,ScaledPrice,3)))),0))</f>
        <v>21</v>
      </c>
      <c r="O47" s="52">
        <f t="shared" si="0"/>
        <v>19.200000762939453</v>
      </c>
      <c r="P47" s="108">
        <f t="shared" si="22"/>
        <v>0</v>
      </c>
      <c r="Q47" s="108">
        <f t="shared" si="23"/>
        <v>0</v>
      </c>
      <c r="R47" s="108">
        <f t="shared" si="24"/>
        <v>0</v>
      </c>
      <c r="S47" s="108">
        <f t="shared" si="25"/>
        <v>0</v>
      </c>
      <c r="T47" s="108">
        <f t="shared" si="26"/>
        <v>0</v>
      </c>
      <c r="U47" s="108">
        <f t="shared" si="27"/>
        <v>0</v>
      </c>
      <c r="V47" s="56">
        <f t="shared" si="28"/>
        <v>0</v>
      </c>
      <c r="W47" s="99">
        <f t="shared" si="29"/>
        <v>0</v>
      </c>
      <c r="X47" s="99">
        <f t="shared" si="30"/>
        <v>0</v>
      </c>
      <c r="Y47" s="99">
        <f t="shared" si="31"/>
        <v>0</v>
      </c>
      <c r="Z47" s="99">
        <f t="shared" si="32"/>
        <v>0</v>
      </c>
      <c r="AA47" s="99">
        <f t="shared" si="53"/>
        <v>0</v>
      </c>
      <c r="AB47" s="99">
        <f t="shared" si="33"/>
        <v>0</v>
      </c>
      <c r="AC47" s="99">
        <f t="shared" si="2"/>
        <v>0</v>
      </c>
      <c r="AD47" s="71">
        <f t="shared" si="101"/>
        <v>11</v>
      </c>
      <c r="AE47" s="72">
        <f t="shared" si="102"/>
        <v>11</v>
      </c>
      <c r="AF47" s="72">
        <f t="shared" si="103"/>
        <v>11</v>
      </c>
      <c r="AG47" s="72">
        <f t="shared" si="104"/>
        <v>11</v>
      </c>
      <c r="AH47" s="72">
        <f t="shared" si="105"/>
        <v>11</v>
      </c>
      <c r="AI47" s="72">
        <f t="shared" si="106"/>
        <v>11</v>
      </c>
      <c r="AJ47" s="73">
        <f t="shared" si="107"/>
        <v>11</v>
      </c>
      <c r="AK47" s="102">
        <f t="shared" si="55"/>
        <v>0</v>
      </c>
      <c r="AL47" s="103">
        <f t="shared" si="56"/>
        <v>0</v>
      </c>
      <c r="AM47" s="103">
        <f t="shared" si="57"/>
        <v>0</v>
      </c>
      <c r="AN47" s="103">
        <f t="shared" si="58"/>
        <v>0</v>
      </c>
      <c r="AO47" s="103">
        <f t="shared" si="59"/>
        <v>0</v>
      </c>
      <c r="AP47" s="103">
        <f t="shared" si="60"/>
        <v>0</v>
      </c>
      <c r="AQ47" s="103">
        <f t="shared" si="61"/>
        <v>0</v>
      </c>
      <c r="AR47" s="73"/>
      <c r="AS47" s="109">
        <f t="shared" si="94"/>
        <v>0</v>
      </c>
      <c r="AT47" s="112">
        <f t="shared" si="95"/>
        <v>0</v>
      </c>
      <c r="AU47" s="112">
        <f t="shared" si="96"/>
        <v>0</v>
      </c>
      <c r="AV47" s="112">
        <f t="shared" si="97"/>
        <v>0</v>
      </c>
      <c r="AW47" s="112">
        <f t="shared" si="98"/>
        <v>0</v>
      </c>
      <c r="AX47" s="112">
        <f t="shared" si="99"/>
        <v>0</v>
      </c>
      <c r="AY47" s="112">
        <f t="shared" si="100"/>
        <v>0</v>
      </c>
      <c r="AZ47" s="73"/>
      <c r="BA47" s="64">
        <f>IF($A47="N/A"," ",(IF(MONTH(A47)&gt;=4,IF(MONTH(A47)&lt;=10,Inputs!$F$13,Inputs!$F$14),Inputs!$F$14)))</f>
        <v>119</v>
      </c>
      <c r="BB47" s="65">
        <f t="shared" si="76"/>
        <v>0</v>
      </c>
      <c r="BC47" s="65">
        <f t="shared" si="77"/>
        <v>0</v>
      </c>
      <c r="BD47" s="65">
        <f t="shared" si="43"/>
        <v>0</v>
      </c>
      <c r="BE47" s="65">
        <f t="shared" si="44"/>
        <v>0</v>
      </c>
      <c r="BF47" s="65">
        <f t="shared" si="45"/>
        <v>0</v>
      </c>
      <c r="BG47" s="65">
        <f t="shared" si="46"/>
        <v>0</v>
      </c>
      <c r="BH47" s="65">
        <f t="shared" si="47"/>
        <v>0</v>
      </c>
      <c r="BI47" s="65">
        <f t="shared" si="48"/>
        <v>0</v>
      </c>
      <c r="BJ47" s="94">
        <f t="shared" si="49"/>
        <v>0</v>
      </c>
      <c r="BK47" s="94">
        <f t="shared" si="50"/>
        <v>0</v>
      </c>
      <c r="BL47" s="94">
        <f t="shared" si="51"/>
        <v>0</v>
      </c>
      <c r="BM47" s="94">
        <f t="shared" si="52"/>
        <v>0</v>
      </c>
    </row>
    <row r="48" spans="1:65">
      <c r="A48" s="45">
        <f>IF(A47="N/A","N/A",IF(EDATE(A47,1)&gt;Inputs!$K$3,"N/A",EDATE(A47,1)))</f>
        <v>38018</v>
      </c>
      <c r="B48" s="59">
        <f t="shared" si="18"/>
        <v>2004</v>
      </c>
      <c r="C48" s="46">
        <f t="shared" si="19"/>
        <v>2.9794999999999998</v>
      </c>
      <c r="D48" s="47">
        <f>IF(A48="N/A"," ",(VLOOKUP(MONTH($A48),Inputs!$A$14:$B$25,2))/1000)</f>
        <v>12.6</v>
      </c>
      <c r="E48" s="97">
        <f t="shared" si="20"/>
        <v>37.541699999999999</v>
      </c>
      <c r="F48" s="48">
        <f>IF(A48="N/A"," ",Inputs!$F$6)</f>
        <v>1.17</v>
      </c>
      <c r="G48" s="48">
        <f>IF(A48="N/A"," ",Inputs!$F$9/IF(AND('Pricing Inputs'!$AA$3&gt;=4,'Pricing Inputs'!$AA$3&lt;=6),16,IF(AND('Pricing Inputs'!$AA$3&gt;=7,'Pricing Inputs'!$AA$3&lt;=9),8,24))/(BA48))</f>
        <v>0.82983193277310929</v>
      </c>
      <c r="H48" s="49">
        <f t="shared" si="21"/>
        <v>39.541531932773111</v>
      </c>
      <c r="I48" s="52">
        <f>VLOOKUP(A48,ScaledPrice,(IF(AND('Pricing Inputs'!$AA$3&gt;=4,'Pricing Inputs'!$AA$3&lt;=6),2,4)))</f>
        <v>29</v>
      </c>
      <c r="J48" s="52">
        <f>IF(A48="N/A"," ",IF(AND('Pricing Inputs'!$AA$3&gt;=4,'Pricing Inputs'!$AA$3&lt;=6),I48,(VLOOKUP(A48,ScaledPrice,2))*(2-(VLOOKUP(A48,ScaledPrice,3)))))</f>
        <v>29</v>
      </c>
      <c r="K48" s="52">
        <f>IF(A48="N/A"," ",IF(OR('Pricing Inputs'!$AA$3=5,'Pricing Inputs'!$AA$3=6,'Pricing Inputs'!$AA$3=8,'Pricing Inputs'!$AA$3=9),VLOOKUP(A48,ScaledPrice,IF(AND('Pricing Inputs'!$AA$3&gt;=4,'Pricing Inputs'!$AA$3&lt;=6),5,6)),0))</f>
        <v>21.996000289916992</v>
      </c>
      <c r="L48" s="52">
        <f>IF(A48="N/A"," ",IF(OR('Pricing Inputs'!$AA$3=5,'Pricing Inputs'!$AA$3=6,'Pricing Inputs'!$AA$3=8,'Pricing Inputs'!$AA$3=9),IF(AND('Pricing Inputs'!$AA$3&gt;=4,'Pricing Inputs'!$AA$3&lt;=6),K48,(VLOOKUP(A48,ScaledPrice,5))*(2-(VLOOKUP(A48,ScaledPrice,3)))),0))</f>
        <v>21.996000289916992</v>
      </c>
      <c r="M48" s="52">
        <f>IF(A48="N/A"," ",IF(OR('Pricing Inputs'!$AA$3=6,'Pricing Inputs'!$AA$3=9),(VLOOKUP(A48,ScaledPrice,IF(AND('Pricing Inputs'!$AA$3&gt;=4,'Pricing Inputs'!$AA$3&lt;=6),7,8))),0))</f>
        <v>20.996501922607422</v>
      </c>
      <c r="N48" s="52">
        <f>IF(A48="N/A"," ",IF(OR('Pricing Inputs'!$AA$3=6,'Pricing Inputs'!$AA$3=9),IF(AND('Pricing Inputs'!$AA$3&gt;=4,'Pricing Inputs'!$AA$3&lt;=6),M48,(VLOOKUP(A48,ScaledPrice,7))*(2-(VLOOKUP(A48,ScaledPrice,3)))),0))</f>
        <v>20.996501922607422</v>
      </c>
      <c r="O48" s="52">
        <f t="shared" si="0"/>
        <v>17.5</v>
      </c>
      <c r="P48" s="108">
        <f t="shared" si="22"/>
        <v>0</v>
      </c>
      <c r="Q48" s="108">
        <f t="shared" si="23"/>
        <v>0</v>
      </c>
      <c r="R48" s="108">
        <f t="shared" si="24"/>
        <v>0</v>
      </c>
      <c r="S48" s="108">
        <f t="shared" si="25"/>
        <v>0</v>
      </c>
      <c r="T48" s="108">
        <f t="shared" si="26"/>
        <v>0</v>
      </c>
      <c r="U48" s="108">
        <f t="shared" si="27"/>
        <v>0</v>
      </c>
      <c r="V48" s="56">
        <f t="shared" si="28"/>
        <v>0</v>
      </c>
      <c r="W48" s="99">
        <f t="shared" si="29"/>
        <v>0</v>
      </c>
      <c r="X48" s="99">
        <f t="shared" si="30"/>
        <v>0</v>
      </c>
      <c r="Y48" s="99">
        <f t="shared" si="31"/>
        <v>0</v>
      </c>
      <c r="Z48" s="99">
        <f t="shared" si="32"/>
        <v>0</v>
      </c>
      <c r="AA48" s="99">
        <f t="shared" si="53"/>
        <v>0</v>
      </c>
      <c r="AB48" s="99">
        <f t="shared" si="33"/>
        <v>0</v>
      </c>
      <c r="AC48" s="99">
        <f t="shared" si="2"/>
        <v>0</v>
      </c>
      <c r="AD48" s="71">
        <f t="shared" si="101"/>
        <v>11</v>
      </c>
      <c r="AE48" s="72">
        <f t="shared" si="102"/>
        <v>11</v>
      </c>
      <c r="AF48" s="72">
        <f t="shared" si="103"/>
        <v>11</v>
      </c>
      <c r="AG48" s="72">
        <f t="shared" si="104"/>
        <v>11</v>
      </c>
      <c r="AH48" s="72">
        <f t="shared" si="105"/>
        <v>11</v>
      </c>
      <c r="AI48" s="72">
        <f t="shared" si="106"/>
        <v>11</v>
      </c>
      <c r="AJ48" s="73">
        <f t="shared" si="107"/>
        <v>11</v>
      </c>
      <c r="AK48" s="102">
        <f t="shared" si="55"/>
        <v>0</v>
      </c>
      <c r="AL48" s="103">
        <f t="shared" si="56"/>
        <v>0</v>
      </c>
      <c r="AM48" s="103">
        <f t="shared" si="57"/>
        <v>0</v>
      </c>
      <c r="AN48" s="103">
        <f t="shared" si="58"/>
        <v>0</v>
      </c>
      <c r="AO48" s="103">
        <f t="shared" si="59"/>
        <v>0</v>
      </c>
      <c r="AP48" s="103">
        <f t="shared" si="60"/>
        <v>0</v>
      </c>
      <c r="AQ48" s="103">
        <f t="shared" si="61"/>
        <v>0</v>
      </c>
      <c r="AR48" s="73"/>
      <c r="AS48" s="109">
        <f t="shared" si="94"/>
        <v>0</v>
      </c>
      <c r="AT48" s="112">
        <f t="shared" si="95"/>
        <v>0</v>
      </c>
      <c r="AU48" s="112">
        <f t="shared" si="96"/>
        <v>0</v>
      </c>
      <c r="AV48" s="112">
        <f t="shared" si="97"/>
        <v>0</v>
      </c>
      <c r="AW48" s="112">
        <f t="shared" si="98"/>
        <v>0</v>
      </c>
      <c r="AX48" s="112">
        <f t="shared" si="99"/>
        <v>0</v>
      </c>
      <c r="AY48" s="112">
        <f t="shared" si="100"/>
        <v>0</v>
      </c>
      <c r="AZ48" s="73"/>
      <c r="BA48" s="64">
        <f>IF($A48="N/A"," ",(IF(MONTH(A48)&gt;=4,IF(MONTH(A48)&lt;=10,Inputs!$F$13,Inputs!$F$14),Inputs!$F$14)))</f>
        <v>119</v>
      </c>
      <c r="BB48" s="65">
        <f t="shared" si="76"/>
        <v>0</v>
      </c>
      <c r="BC48" s="65">
        <f t="shared" si="77"/>
        <v>0</v>
      </c>
      <c r="BD48" s="65">
        <f t="shared" si="43"/>
        <v>0</v>
      </c>
      <c r="BE48" s="65">
        <f t="shared" si="44"/>
        <v>0</v>
      </c>
      <c r="BF48" s="65">
        <f t="shared" si="45"/>
        <v>0</v>
      </c>
      <c r="BG48" s="65">
        <f t="shared" si="46"/>
        <v>0</v>
      </c>
      <c r="BH48" s="65">
        <f t="shared" si="47"/>
        <v>0</v>
      </c>
      <c r="BI48" s="65">
        <f t="shared" si="48"/>
        <v>0</v>
      </c>
      <c r="BJ48" s="94">
        <f t="shared" si="49"/>
        <v>0</v>
      </c>
      <c r="BK48" s="94">
        <f t="shared" si="50"/>
        <v>0</v>
      </c>
      <c r="BL48" s="94">
        <f t="shared" si="51"/>
        <v>0</v>
      </c>
      <c r="BM48" s="94">
        <f t="shared" si="52"/>
        <v>0</v>
      </c>
    </row>
    <row r="49" spans="1:65">
      <c r="A49" s="45">
        <f>IF(A48="N/A","N/A",IF(EDATE(A48,1)&gt;Inputs!$K$3,"N/A",EDATE(A48,1)))</f>
        <v>38047</v>
      </c>
      <c r="B49" s="59">
        <f t="shared" si="18"/>
        <v>2004</v>
      </c>
      <c r="C49" s="46">
        <f t="shared" si="19"/>
        <v>2.8955000000000002</v>
      </c>
      <c r="D49" s="47">
        <f>IF(A49="N/A"," ",(VLOOKUP(MONTH($A49),Inputs!$A$14:$B$25,2))/1000)</f>
        <v>12.6</v>
      </c>
      <c r="E49" s="97">
        <f t="shared" si="20"/>
        <v>36.4833</v>
      </c>
      <c r="F49" s="48">
        <f>IF(A49="N/A"," ",Inputs!$F$6)</f>
        <v>1.17</v>
      </c>
      <c r="G49" s="48">
        <f>IF(A49="N/A"," ",Inputs!$F$9/IF(AND('Pricing Inputs'!$AA$3&gt;=4,'Pricing Inputs'!$AA$3&lt;=6),16,IF(AND('Pricing Inputs'!$AA$3&gt;=7,'Pricing Inputs'!$AA$3&lt;=9),8,24))/(BA49))</f>
        <v>0.82983193277310929</v>
      </c>
      <c r="H49" s="49">
        <f t="shared" si="21"/>
        <v>38.483131932773112</v>
      </c>
      <c r="I49" s="52">
        <f>VLOOKUP(A49,ScaledPrice,(IF(AND('Pricing Inputs'!$AA$3&gt;=4,'Pricing Inputs'!$AA$3&lt;=6),2,4)))</f>
        <v>24.5</v>
      </c>
      <c r="J49" s="52">
        <f>IF(A49="N/A"," ",IF(AND('Pricing Inputs'!$AA$3&gt;=4,'Pricing Inputs'!$AA$3&lt;=6),I49,(VLOOKUP(A49,ScaledPrice,2))*(2-(VLOOKUP(A49,ScaledPrice,3)))))</f>
        <v>24.5</v>
      </c>
      <c r="K49" s="52">
        <f>IF(A49="N/A"," ",IF(OR('Pricing Inputs'!$AA$3=5,'Pricing Inputs'!$AA$3=6,'Pricing Inputs'!$AA$3=8,'Pricing Inputs'!$AA$3=9),VLOOKUP(A49,ScaledPrice,IF(AND('Pricing Inputs'!$AA$3&gt;=4,'Pricing Inputs'!$AA$3&lt;=6),5,6)),0))</f>
        <v>20</v>
      </c>
      <c r="L49" s="52">
        <f>IF(A49="N/A"," ",IF(OR('Pricing Inputs'!$AA$3=5,'Pricing Inputs'!$AA$3=6,'Pricing Inputs'!$AA$3=8,'Pricing Inputs'!$AA$3=9),IF(AND('Pricing Inputs'!$AA$3&gt;=4,'Pricing Inputs'!$AA$3&lt;=6),K49,(VLOOKUP(A49,ScaledPrice,5))*(2-(VLOOKUP(A49,ScaledPrice,3)))),0))</f>
        <v>20</v>
      </c>
      <c r="M49" s="52">
        <f>IF(A49="N/A"," ",IF(OR('Pricing Inputs'!$AA$3=6,'Pricing Inputs'!$AA$3=9),(VLOOKUP(A49,ScaledPrice,IF(AND('Pricing Inputs'!$AA$3&gt;=4,'Pricing Inputs'!$AA$3&lt;=6),7,8))),0))</f>
        <v>19</v>
      </c>
      <c r="N49" s="52">
        <f>IF(A49="N/A"," ",IF(OR('Pricing Inputs'!$AA$3=6,'Pricing Inputs'!$AA$3=9),IF(AND('Pricing Inputs'!$AA$3&gt;=4,'Pricing Inputs'!$AA$3&lt;=6),M49,(VLOOKUP(A49,ScaledPrice,7))*(2-(VLOOKUP(A49,ScaledPrice,3)))),0))</f>
        <v>19</v>
      </c>
      <c r="O49" s="52">
        <f t="shared" si="0"/>
        <v>17.900001525878906</v>
      </c>
      <c r="P49" s="108">
        <f t="shared" si="22"/>
        <v>0</v>
      </c>
      <c r="Q49" s="108">
        <f t="shared" si="23"/>
        <v>0</v>
      </c>
      <c r="R49" s="108">
        <f t="shared" si="24"/>
        <v>0</v>
      </c>
      <c r="S49" s="108">
        <f t="shared" si="25"/>
        <v>0</v>
      </c>
      <c r="T49" s="108">
        <f t="shared" si="26"/>
        <v>0</v>
      </c>
      <c r="U49" s="108">
        <f t="shared" si="27"/>
        <v>0</v>
      </c>
      <c r="V49" s="56">
        <f t="shared" si="28"/>
        <v>0</v>
      </c>
      <c r="W49" s="99">
        <f t="shared" si="29"/>
        <v>0</v>
      </c>
      <c r="X49" s="99">
        <f t="shared" si="30"/>
        <v>0</v>
      </c>
      <c r="Y49" s="99">
        <f t="shared" si="31"/>
        <v>0</v>
      </c>
      <c r="Z49" s="99">
        <f t="shared" si="32"/>
        <v>0</v>
      </c>
      <c r="AA49" s="99">
        <f t="shared" si="53"/>
        <v>0</v>
      </c>
      <c r="AB49" s="99">
        <f t="shared" si="33"/>
        <v>0</v>
      </c>
      <c r="AC49" s="99">
        <f t="shared" si="2"/>
        <v>0</v>
      </c>
      <c r="AD49" s="71">
        <f t="shared" si="101"/>
        <v>11</v>
      </c>
      <c r="AE49" s="72">
        <f t="shared" si="102"/>
        <v>11</v>
      </c>
      <c r="AF49" s="72">
        <f t="shared" si="103"/>
        <v>11</v>
      </c>
      <c r="AG49" s="72">
        <f t="shared" si="104"/>
        <v>11</v>
      </c>
      <c r="AH49" s="72">
        <f t="shared" si="105"/>
        <v>11</v>
      </c>
      <c r="AI49" s="72">
        <f t="shared" si="106"/>
        <v>11</v>
      </c>
      <c r="AJ49" s="73">
        <f t="shared" si="107"/>
        <v>11</v>
      </c>
      <c r="AK49" s="102">
        <f t="shared" si="55"/>
        <v>0</v>
      </c>
      <c r="AL49" s="103">
        <f t="shared" si="56"/>
        <v>0</v>
      </c>
      <c r="AM49" s="103">
        <f t="shared" si="57"/>
        <v>0</v>
      </c>
      <c r="AN49" s="103">
        <f t="shared" si="58"/>
        <v>0</v>
      </c>
      <c r="AO49" s="103">
        <f t="shared" si="59"/>
        <v>0</v>
      </c>
      <c r="AP49" s="103">
        <f t="shared" si="60"/>
        <v>0</v>
      </c>
      <c r="AQ49" s="103">
        <f t="shared" si="61"/>
        <v>0</v>
      </c>
      <c r="AR49" s="81" t="s">
        <v>46</v>
      </c>
      <c r="AS49" s="109">
        <f t="shared" si="94"/>
        <v>0</v>
      </c>
      <c r="AT49" s="112">
        <f t="shared" si="95"/>
        <v>0</v>
      </c>
      <c r="AU49" s="112">
        <f t="shared" si="96"/>
        <v>0</v>
      </c>
      <c r="AV49" s="112">
        <f t="shared" si="97"/>
        <v>0</v>
      </c>
      <c r="AW49" s="112">
        <f t="shared" si="98"/>
        <v>0</v>
      </c>
      <c r="AX49" s="112">
        <f t="shared" si="99"/>
        <v>0</v>
      </c>
      <c r="AY49" s="112">
        <f t="shared" si="100"/>
        <v>0</v>
      </c>
      <c r="AZ49" s="80" t="s">
        <v>53</v>
      </c>
      <c r="BA49" s="64">
        <f>IF($A49="N/A"," ",(IF(MONTH(A49)&gt;=4,IF(MONTH(A49)&lt;=10,Inputs!$F$13,Inputs!$F$14),Inputs!$F$14)))</f>
        <v>119</v>
      </c>
      <c r="BB49" s="65">
        <f t="shared" si="76"/>
        <v>0</v>
      </c>
      <c r="BC49" s="65">
        <f t="shared" si="77"/>
        <v>0</v>
      </c>
      <c r="BD49" s="65">
        <f t="shared" si="43"/>
        <v>0</v>
      </c>
      <c r="BE49" s="65">
        <f t="shared" si="44"/>
        <v>0</v>
      </c>
      <c r="BF49" s="65">
        <f t="shared" si="45"/>
        <v>0</v>
      </c>
      <c r="BG49" s="65">
        <f t="shared" si="46"/>
        <v>0</v>
      </c>
      <c r="BH49" s="65">
        <f t="shared" si="47"/>
        <v>0</v>
      </c>
      <c r="BI49" s="65">
        <f t="shared" si="48"/>
        <v>0</v>
      </c>
      <c r="BJ49" s="94">
        <f t="shared" si="49"/>
        <v>0</v>
      </c>
      <c r="BK49" s="94">
        <f t="shared" si="50"/>
        <v>0</v>
      </c>
      <c r="BL49" s="94">
        <f t="shared" si="51"/>
        <v>0</v>
      </c>
      <c r="BM49" s="94">
        <f t="shared" si="52"/>
        <v>0</v>
      </c>
    </row>
    <row r="50" spans="1:65">
      <c r="A50" s="45">
        <f>IF(A49="N/A","N/A",IF(EDATE(A49,1)&gt;Inputs!$K$3,"N/A",EDATE(A49,1)))</f>
        <v>38078</v>
      </c>
      <c r="B50" s="59">
        <f t="shared" si="18"/>
        <v>2004</v>
      </c>
      <c r="C50" s="46">
        <f t="shared" si="19"/>
        <v>2.7045000000000003</v>
      </c>
      <c r="D50" s="47">
        <f>IF(A50="N/A"," ",(VLOOKUP(MONTH($A50),Inputs!$A$14:$B$25,2))/1000)</f>
        <v>12.6</v>
      </c>
      <c r="E50" s="97">
        <f t="shared" si="20"/>
        <v>34.076700000000002</v>
      </c>
      <c r="F50" s="48">
        <f>IF(A50="N/A"," ",Inputs!$F$6)</f>
        <v>1.17</v>
      </c>
      <c r="G50" s="48">
        <f>IF(A50="N/A"," ",Inputs!$F$9/IF(AND('Pricing Inputs'!$AA$3&gt;=4,'Pricing Inputs'!$AA$3&lt;=6),16,IF(AND('Pricing Inputs'!$AA$3&gt;=7,'Pricing Inputs'!$AA$3&lt;=9),8,24))/(BA50))</f>
        <v>0.82983193277310929</v>
      </c>
      <c r="H50" s="49">
        <f t="shared" si="21"/>
        <v>36.076531932773115</v>
      </c>
      <c r="I50" s="52">
        <f>VLOOKUP(A50,ScaledPrice,(IF(AND('Pricing Inputs'!$AA$3&gt;=4,'Pricing Inputs'!$AA$3&lt;=6),2,4)))</f>
        <v>25.25</v>
      </c>
      <c r="J50" s="52">
        <f>IF(A50="N/A"," ",IF(AND('Pricing Inputs'!$AA$3&gt;=4,'Pricing Inputs'!$AA$3&lt;=6),I50,(VLOOKUP(A50,ScaledPrice,2))*(2-(VLOOKUP(A50,ScaledPrice,3)))))</f>
        <v>25.25</v>
      </c>
      <c r="K50" s="52">
        <f>IF(A50="N/A"," ",IF(OR('Pricing Inputs'!$AA$3=5,'Pricing Inputs'!$AA$3=6,'Pricing Inputs'!$AA$3=8,'Pricing Inputs'!$AA$3=9),VLOOKUP(A50,ScaledPrice,IF(AND('Pricing Inputs'!$AA$3&gt;=4,'Pricing Inputs'!$AA$3&lt;=6),5,6)),0))</f>
        <v>20</v>
      </c>
      <c r="L50" s="52">
        <f>IF(A50="N/A"," ",IF(OR('Pricing Inputs'!$AA$3=5,'Pricing Inputs'!$AA$3=6,'Pricing Inputs'!$AA$3=8,'Pricing Inputs'!$AA$3=9),IF(AND('Pricing Inputs'!$AA$3&gt;=4,'Pricing Inputs'!$AA$3&lt;=6),K50,(VLOOKUP(A50,ScaledPrice,5))*(2-(VLOOKUP(A50,ScaledPrice,3)))),0))</f>
        <v>20</v>
      </c>
      <c r="M50" s="52">
        <f>IF(A50="N/A"," ",IF(OR('Pricing Inputs'!$AA$3=6,'Pricing Inputs'!$AA$3=9),(VLOOKUP(A50,ScaledPrice,IF(AND('Pricing Inputs'!$AA$3&gt;=4,'Pricing Inputs'!$AA$3&lt;=6),7,8))),0))</f>
        <v>18.995000839233398</v>
      </c>
      <c r="N50" s="52">
        <f>IF(A50="N/A"," ",IF(OR('Pricing Inputs'!$AA$3=6,'Pricing Inputs'!$AA$3=9),IF(AND('Pricing Inputs'!$AA$3&gt;=4,'Pricing Inputs'!$AA$3&lt;=6),M50,(VLOOKUP(A50,ScaledPrice,7))*(2-(VLOOKUP(A50,ScaledPrice,3)))),0))</f>
        <v>18.995000839233398</v>
      </c>
      <c r="O50" s="52">
        <f t="shared" si="0"/>
        <v>17.100000381469727</v>
      </c>
      <c r="P50" s="108">
        <f t="shared" si="22"/>
        <v>0</v>
      </c>
      <c r="Q50" s="108">
        <f t="shared" si="23"/>
        <v>0</v>
      </c>
      <c r="R50" s="108">
        <f t="shared" si="24"/>
        <v>0</v>
      </c>
      <c r="S50" s="108">
        <f t="shared" si="25"/>
        <v>0</v>
      </c>
      <c r="T50" s="108">
        <f t="shared" si="26"/>
        <v>0</v>
      </c>
      <c r="U50" s="108">
        <f t="shared" si="27"/>
        <v>0</v>
      </c>
      <c r="V50" s="56">
        <f t="shared" si="28"/>
        <v>0</v>
      </c>
      <c r="W50" s="99">
        <f t="shared" si="29"/>
        <v>0</v>
      </c>
      <c r="X50" s="99">
        <f t="shared" si="30"/>
        <v>0</v>
      </c>
      <c r="Y50" s="99">
        <f t="shared" si="31"/>
        <v>0</v>
      </c>
      <c r="Z50" s="99">
        <f t="shared" si="32"/>
        <v>0</v>
      </c>
      <c r="AA50" s="99">
        <f t="shared" si="53"/>
        <v>0</v>
      </c>
      <c r="AB50" s="99">
        <f t="shared" si="33"/>
        <v>0</v>
      </c>
      <c r="AC50" s="99">
        <f t="shared" si="2"/>
        <v>0</v>
      </c>
      <c r="AD50" s="71">
        <f t="shared" si="101"/>
        <v>11</v>
      </c>
      <c r="AE50" s="72">
        <f t="shared" si="102"/>
        <v>11</v>
      </c>
      <c r="AF50" s="72">
        <f t="shared" si="103"/>
        <v>11</v>
      </c>
      <c r="AG50" s="72">
        <f t="shared" si="104"/>
        <v>11</v>
      </c>
      <c r="AH50" s="72">
        <f t="shared" si="105"/>
        <v>11</v>
      </c>
      <c r="AI50" s="72">
        <f t="shared" si="106"/>
        <v>11</v>
      </c>
      <c r="AJ50" s="73">
        <f t="shared" si="107"/>
        <v>11</v>
      </c>
      <c r="AK50" s="102">
        <f t="shared" si="55"/>
        <v>0</v>
      </c>
      <c r="AL50" s="103">
        <f t="shared" si="56"/>
        <v>0</v>
      </c>
      <c r="AM50" s="103">
        <f t="shared" si="57"/>
        <v>0</v>
      </c>
      <c r="AN50" s="103">
        <f t="shared" si="58"/>
        <v>0</v>
      </c>
      <c r="AO50" s="103">
        <f t="shared" si="59"/>
        <v>0</v>
      </c>
      <c r="AP50" s="103">
        <f t="shared" si="60"/>
        <v>0</v>
      </c>
      <c r="AQ50" s="103">
        <f t="shared" si="61"/>
        <v>0</v>
      </c>
      <c r="AR50" s="73">
        <f>SUM(AK40:AQ51)</f>
        <v>1168</v>
      </c>
      <c r="AS50" s="109">
        <f t="shared" si="94"/>
        <v>0</v>
      </c>
      <c r="AT50" s="112">
        <f t="shared" si="95"/>
        <v>0</v>
      </c>
      <c r="AU50" s="112">
        <f t="shared" si="96"/>
        <v>0</v>
      </c>
      <c r="AV50" s="112">
        <f t="shared" si="97"/>
        <v>0</v>
      </c>
      <c r="AW50" s="112">
        <f t="shared" si="98"/>
        <v>0</v>
      </c>
      <c r="AX50" s="112">
        <f t="shared" si="99"/>
        <v>0</v>
      </c>
      <c r="AY50" s="112">
        <f t="shared" si="100"/>
        <v>0</v>
      </c>
      <c r="AZ50" s="73">
        <f>SUM(AS40:AY51)</f>
        <v>0</v>
      </c>
      <c r="BA50" s="64">
        <f>IF($A50="N/A"," ",(IF(MONTH(A50)&gt;=4,IF(MONTH(A50)&lt;=10,Inputs!$F$13,Inputs!$F$14),Inputs!$F$14)))</f>
        <v>119</v>
      </c>
      <c r="BB50" s="65">
        <f t="shared" si="76"/>
        <v>0</v>
      </c>
      <c r="BC50" s="65">
        <f t="shared" si="77"/>
        <v>0</v>
      </c>
      <c r="BD50" s="65">
        <f t="shared" si="43"/>
        <v>0</v>
      </c>
      <c r="BE50" s="65">
        <f t="shared" si="44"/>
        <v>0</v>
      </c>
      <c r="BF50" s="65">
        <f t="shared" si="45"/>
        <v>0</v>
      </c>
      <c r="BG50" s="65">
        <f t="shared" si="46"/>
        <v>0</v>
      </c>
      <c r="BH50" s="65">
        <f t="shared" si="47"/>
        <v>0</v>
      </c>
      <c r="BI50" s="65">
        <f t="shared" si="48"/>
        <v>0</v>
      </c>
      <c r="BJ50" s="94">
        <f t="shared" si="49"/>
        <v>0</v>
      </c>
      <c r="BK50" s="94">
        <f t="shared" si="50"/>
        <v>0</v>
      </c>
      <c r="BL50" s="94">
        <f t="shared" si="51"/>
        <v>0</v>
      </c>
      <c r="BM50" s="94">
        <f t="shared" si="52"/>
        <v>0</v>
      </c>
    </row>
    <row r="51" spans="1:65">
      <c r="A51" s="45">
        <f>IF(A50="N/A","N/A",IF(EDATE(A50,1)&gt;Inputs!$K$3,"N/A",EDATE(A50,1)))</f>
        <v>38108</v>
      </c>
      <c r="B51" s="59">
        <f t="shared" si="18"/>
        <v>2004</v>
      </c>
      <c r="C51" s="46">
        <f t="shared" si="19"/>
        <v>2.6755</v>
      </c>
      <c r="D51" s="47">
        <f>IF(A51="N/A"," ",(VLOOKUP(MONTH($A51),Inputs!$A$14:$B$25,2))/1000)</f>
        <v>12.6</v>
      </c>
      <c r="E51" s="97">
        <f t="shared" si="20"/>
        <v>33.711300000000001</v>
      </c>
      <c r="F51" s="48">
        <f>IF(A51="N/A"," ",Inputs!$F$6)</f>
        <v>1.17</v>
      </c>
      <c r="G51" s="48">
        <f>IF(A51="N/A"," ",Inputs!$F$9/IF(AND('Pricing Inputs'!$AA$3&gt;=4,'Pricing Inputs'!$AA$3&lt;=6),16,IF(AND('Pricing Inputs'!$AA$3&gt;=7,'Pricing Inputs'!$AA$3&lt;=9),8,24))/(BA51))</f>
        <v>0.82983193277310929</v>
      </c>
      <c r="H51" s="49">
        <f t="shared" si="21"/>
        <v>35.711131932773114</v>
      </c>
      <c r="I51" s="52">
        <f>VLOOKUP(A51,ScaledPrice,(IF(AND('Pricing Inputs'!$AA$3&gt;=4,'Pricing Inputs'!$AA$3&lt;=6),2,4)))</f>
        <v>29.75</v>
      </c>
      <c r="J51" s="52">
        <f>IF(A51="N/A"," ",IF(AND('Pricing Inputs'!$AA$3&gt;=4,'Pricing Inputs'!$AA$3&lt;=6),I51,(VLOOKUP(A51,ScaledPrice,2))*(2-(VLOOKUP(A51,ScaledPrice,3)))))</f>
        <v>29.75</v>
      </c>
      <c r="K51" s="52">
        <f>IF(A51="N/A"," ",IF(OR('Pricing Inputs'!$AA$3=5,'Pricing Inputs'!$AA$3=6,'Pricing Inputs'!$AA$3=8,'Pricing Inputs'!$AA$3=9),VLOOKUP(A51,ScaledPrice,IF(AND('Pricing Inputs'!$AA$3&gt;=4,'Pricing Inputs'!$AA$3&lt;=6),5,6)),0))</f>
        <v>21</v>
      </c>
      <c r="L51" s="52">
        <f>IF(A51="N/A"," ",IF(OR('Pricing Inputs'!$AA$3=5,'Pricing Inputs'!$AA$3=6,'Pricing Inputs'!$AA$3=8,'Pricing Inputs'!$AA$3=9),IF(AND('Pricing Inputs'!$AA$3&gt;=4,'Pricing Inputs'!$AA$3&lt;=6),K51,(VLOOKUP(A51,ScaledPrice,5))*(2-(VLOOKUP(A51,ScaledPrice,3)))),0))</f>
        <v>21</v>
      </c>
      <c r="M51" s="52">
        <f>IF(A51="N/A"," ",IF(OR('Pricing Inputs'!$AA$3=6,'Pricing Inputs'!$AA$3=9),(VLOOKUP(A51,ScaledPrice,IF(AND('Pricing Inputs'!$AA$3&gt;=4,'Pricing Inputs'!$AA$3&lt;=6),7,8))),0))</f>
        <v>20.004999160766602</v>
      </c>
      <c r="N51" s="52">
        <f>IF(A51="N/A"," ",IF(OR('Pricing Inputs'!$AA$3=6,'Pricing Inputs'!$AA$3=9),IF(AND('Pricing Inputs'!$AA$3&gt;=4,'Pricing Inputs'!$AA$3&lt;=6),M51,(VLOOKUP(A51,ScaledPrice,7))*(2-(VLOOKUP(A51,ScaledPrice,3)))),0))</f>
        <v>20.004999160766602</v>
      </c>
      <c r="O51" s="52">
        <f t="shared" si="0"/>
        <v>16.950000762939453</v>
      </c>
      <c r="P51" s="108">
        <f t="shared" si="22"/>
        <v>0</v>
      </c>
      <c r="Q51" s="108">
        <f t="shared" si="23"/>
        <v>0</v>
      </c>
      <c r="R51" s="108">
        <f t="shared" si="24"/>
        <v>0</v>
      </c>
      <c r="S51" s="108">
        <f t="shared" si="25"/>
        <v>0</v>
      </c>
      <c r="T51" s="108">
        <f t="shared" si="26"/>
        <v>0</v>
      </c>
      <c r="U51" s="108">
        <f t="shared" si="27"/>
        <v>0</v>
      </c>
      <c r="V51" s="56">
        <f t="shared" si="28"/>
        <v>0</v>
      </c>
      <c r="W51" s="99">
        <f t="shared" si="29"/>
        <v>0</v>
      </c>
      <c r="X51" s="99">
        <f t="shared" si="30"/>
        <v>0</v>
      </c>
      <c r="Y51" s="99">
        <f t="shared" si="31"/>
        <v>0</v>
      </c>
      <c r="Z51" s="99">
        <f t="shared" si="32"/>
        <v>0</v>
      </c>
      <c r="AA51" s="99">
        <f t="shared" si="53"/>
        <v>0</v>
      </c>
      <c r="AB51" s="99">
        <f t="shared" si="33"/>
        <v>0</v>
      </c>
      <c r="AC51" s="99">
        <f t="shared" si="2"/>
        <v>0</v>
      </c>
      <c r="AD51" s="74">
        <f t="shared" si="101"/>
        <v>11</v>
      </c>
      <c r="AE51" s="75">
        <f t="shared" si="102"/>
        <v>11</v>
      </c>
      <c r="AF51" s="75">
        <f t="shared" si="103"/>
        <v>11</v>
      </c>
      <c r="AG51" s="75">
        <f t="shared" si="104"/>
        <v>11</v>
      </c>
      <c r="AH51" s="75">
        <f t="shared" si="105"/>
        <v>11</v>
      </c>
      <c r="AI51" s="75">
        <f t="shared" si="106"/>
        <v>11</v>
      </c>
      <c r="AJ51" s="76">
        <f t="shared" si="107"/>
        <v>11</v>
      </c>
      <c r="AK51" s="104">
        <f t="shared" si="55"/>
        <v>0</v>
      </c>
      <c r="AL51" s="105">
        <f t="shared" si="56"/>
        <v>0</v>
      </c>
      <c r="AM51" s="105">
        <f t="shared" si="57"/>
        <v>0</v>
      </c>
      <c r="AN51" s="105">
        <f t="shared" si="58"/>
        <v>0</v>
      </c>
      <c r="AO51" s="105">
        <f t="shared" si="59"/>
        <v>0</v>
      </c>
      <c r="AP51" s="105">
        <f t="shared" si="60"/>
        <v>0</v>
      </c>
      <c r="AQ51" s="105">
        <f t="shared" si="61"/>
        <v>0</v>
      </c>
      <c r="AR51" s="76">
        <f>IF(($AP$2-AR50)&gt;=0,$AP$2-AR50,0)</f>
        <v>232</v>
      </c>
      <c r="AS51" s="113">
        <f t="shared" si="94"/>
        <v>0</v>
      </c>
      <c r="AT51" s="114">
        <f t="shared" si="95"/>
        <v>0</v>
      </c>
      <c r="AU51" s="114">
        <f t="shared" si="96"/>
        <v>0</v>
      </c>
      <c r="AV51" s="114">
        <f t="shared" si="97"/>
        <v>0</v>
      </c>
      <c r="AW51" s="114">
        <f t="shared" si="98"/>
        <v>0</v>
      </c>
      <c r="AX51" s="114">
        <f t="shared" si="99"/>
        <v>0</v>
      </c>
      <c r="AY51" s="114">
        <f t="shared" si="100"/>
        <v>0</v>
      </c>
      <c r="AZ51" s="82">
        <f>AR50+AZ50</f>
        <v>1168</v>
      </c>
      <c r="BA51" s="64">
        <f>IF($A51="N/A"," ",(IF(MONTH(A51)&gt;=4,IF(MONTH(A51)&lt;=10,Inputs!$F$13,Inputs!$F$14),Inputs!$F$14)))</f>
        <v>119</v>
      </c>
      <c r="BB51" s="65">
        <f t="shared" si="76"/>
        <v>0</v>
      </c>
      <c r="BC51" s="65">
        <f t="shared" si="77"/>
        <v>0</v>
      </c>
      <c r="BD51" s="65">
        <f t="shared" si="43"/>
        <v>0</v>
      </c>
      <c r="BE51" s="65">
        <f t="shared" si="44"/>
        <v>0</v>
      </c>
      <c r="BF51" s="65">
        <f t="shared" si="45"/>
        <v>0</v>
      </c>
      <c r="BG51" s="65">
        <f t="shared" si="46"/>
        <v>0</v>
      </c>
      <c r="BH51" s="65">
        <f t="shared" si="47"/>
        <v>0</v>
      </c>
      <c r="BI51" s="65">
        <f t="shared" si="48"/>
        <v>0</v>
      </c>
      <c r="BJ51" s="94">
        <f t="shared" si="49"/>
        <v>0</v>
      </c>
      <c r="BK51" s="94">
        <f t="shared" si="50"/>
        <v>0</v>
      </c>
      <c r="BL51" s="94">
        <f t="shared" si="51"/>
        <v>0</v>
      </c>
      <c r="BM51" s="94">
        <f t="shared" si="52"/>
        <v>0</v>
      </c>
    </row>
    <row r="52" spans="1:65">
      <c r="A52" s="45">
        <f>IF(A51="N/A","N/A",IF(EDATE(A51,1)&gt;Inputs!$K$3,"N/A",EDATE(A51,1)))</f>
        <v>38139</v>
      </c>
      <c r="B52" s="59">
        <f t="shared" si="18"/>
        <v>2004</v>
      </c>
      <c r="C52" s="46">
        <f t="shared" si="19"/>
        <v>2.6815000000000002</v>
      </c>
      <c r="D52" s="47">
        <f>IF(A52="N/A"," ",(VLOOKUP(MONTH($A52),Inputs!$A$14:$B$25,2))/1000)</f>
        <v>12.6</v>
      </c>
      <c r="E52" s="97">
        <f t="shared" si="20"/>
        <v>33.786900000000003</v>
      </c>
      <c r="F52" s="48">
        <f>IF(A52="N/A"," ",Inputs!$F$6)</f>
        <v>1.17</v>
      </c>
      <c r="G52" s="48">
        <f>IF(A52="N/A"," ",Inputs!$F$9/IF(AND('Pricing Inputs'!$AA$3&gt;=4,'Pricing Inputs'!$AA$3&lt;=6),16,IF(AND('Pricing Inputs'!$AA$3&gt;=7,'Pricing Inputs'!$AA$3&lt;=9),8,24))/(BA52))</f>
        <v>0.82983193277310929</v>
      </c>
      <c r="H52" s="49">
        <f t="shared" si="21"/>
        <v>35.786731932773115</v>
      </c>
      <c r="I52" s="52">
        <f>VLOOKUP(A52,ScaledPrice,(IF(AND('Pricing Inputs'!$AA$3&gt;=4,'Pricing Inputs'!$AA$3&lt;=6),2,4)))</f>
        <v>48.5</v>
      </c>
      <c r="J52" s="52">
        <f>IF(A52="N/A"," ",IF(AND('Pricing Inputs'!$AA$3&gt;=4,'Pricing Inputs'!$AA$3&lt;=6),I52,(VLOOKUP(A52,ScaledPrice,2))*(2-(VLOOKUP(A52,ScaledPrice,3)))))</f>
        <v>48.5</v>
      </c>
      <c r="K52" s="52">
        <f>IF(A52="N/A"," ",IF(OR('Pricing Inputs'!$AA$3=5,'Pricing Inputs'!$AA$3=6,'Pricing Inputs'!$AA$3=8,'Pricing Inputs'!$AA$3=9),VLOOKUP(A52,ScaledPrice,IF(AND('Pricing Inputs'!$AA$3&gt;=4,'Pricing Inputs'!$AA$3&lt;=6),5,6)),0))</f>
        <v>26</v>
      </c>
      <c r="L52" s="52">
        <f>IF(A52="N/A"," ",IF(OR('Pricing Inputs'!$AA$3=5,'Pricing Inputs'!$AA$3=6,'Pricing Inputs'!$AA$3=8,'Pricing Inputs'!$AA$3=9),IF(AND('Pricing Inputs'!$AA$3&gt;=4,'Pricing Inputs'!$AA$3&lt;=6),K52,(VLOOKUP(A52,ScaledPrice,5))*(2-(VLOOKUP(A52,ScaledPrice,3)))),0))</f>
        <v>26</v>
      </c>
      <c r="M52" s="52">
        <f>IF(A52="N/A"," ",IF(OR('Pricing Inputs'!$AA$3=6,'Pricing Inputs'!$AA$3=9),(VLOOKUP(A52,ScaledPrice,IF(AND('Pricing Inputs'!$AA$3&gt;=4,'Pricing Inputs'!$AA$3&lt;=6),7,8))),0))</f>
        <v>24</v>
      </c>
      <c r="N52" s="52">
        <f>IF(A52="N/A"," ",IF(OR('Pricing Inputs'!$AA$3=6,'Pricing Inputs'!$AA$3=9),IF(AND('Pricing Inputs'!$AA$3&gt;=4,'Pricing Inputs'!$AA$3&lt;=6),M52,(VLOOKUP(A52,ScaledPrice,7))*(2-(VLOOKUP(A52,ScaledPrice,3)))),0))</f>
        <v>24</v>
      </c>
      <c r="O52" s="52">
        <f t="shared" si="0"/>
        <v>16.449999809265137</v>
      </c>
      <c r="P52" s="108">
        <f t="shared" si="22"/>
        <v>12.713268067226885</v>
      </c>
      <c r="Q52" s="108">
        <f t="shared" si="23"/>
        <v>12.713268067226885</v>
      </c>
      <c r="R52" s="108">
        <f t="shared" si="24"/>
        <v>0</v>
      </c>
      <c r="S52" s="108">
        <f t="shared" si="25"/>
        <v>0</v>
      </c>
      <c r="T52" s="108">
        <f t="shared" si="26"/>
        <v>0</v>
      </c>
      <c r="U52" s="108">
        <f t="shared" si="27"/>
        <v>0</v>
      </c>
      <c r="V52" s="56">
        <f t="shared" si="28"/>
        <v>0</v>
      </c>
      <c r="W52" s="99">
        <f t="shared" si="29"/>
        <v>176</v>
      </c>
      <c r="X52" s="99">
        <f t="shared" si="30"/>
        <v>176</v>
      </c>
      <c r="Y52" s="99">
        <f t="shared" si="31"/>
        <v>0</v>
      </c>
      <c r="Z52" s="99">
        <f t="shared" si="32"/>
        <v>0</v>
      </c>
      <c r="AA52" s="99">
        <f t="shared" si="53"/>
        <v>0</v>
      </c>
      <c r="AB52" s="99">
        <f t="shared" si="33"/>
        <v>0</v>
      </c>
      <c r="AC52" s="99">
        <f t="shared" si="2"/>
        <v>0</v>
      </c>
      <c r="AD52" s="68">
        <f t="shared" ref="AD52:AJ52" si="108">IF($A52="N/A"," ",RANK(P52,$P$52:$V$63))</f>
        <v>5</v>
      </c>
      <c r="AE52" s="69">
        <f t="shared" si="108"/>
        <v>5</v>
      </c>
      <c r="AF52" s="69">
        <f t="shared" si="108"/>
        <v>7</v>
      </c>
      <c r="AG52" s="69">
        <f t="shared" si="108"/>
        <v>7</v>
      </c>
      <c r="AH52" s="69">
        <f t="shared" si="108"/>
        <v>7</v>
      </c>
      <c r="AI52" s="69">
        <f t="shared" si="108"/>
        <v>7</v>
      </c>
      <c r="AJ52" s="70">
        <f t="shared" si="108"/>
        <v>7</v>
      </c>
      <c r="AK52" s="100">
        <f t="shared" si="55"/>
        <v>176</v>
      </c>
      <c r="AL52" s="101">
        <f t="shared" si="56"/>
        <v>176</v>
      </c>
      <c r="AM52" s="101">
        <f t="shared" si="57"/>
        <v>0</v>
      </c>
      <c r="AN52" s="101">
        <f t="shared" si="58"/>
        <v>0</v>
      </c>
      <c r="AO52" s="101">
        <f t="shared" si="59"/>
        <v>0</v>
      </c>
      <c r="AP52" s="101">
        <f t="shared" si="60"/>
        <v>0</v>
      </c>
      <c r="AQ52" s="101">
        <f t="shared" si="61"/>
        <v>0</v>
      </c>
      <c r="AR52" s="70"/>
      <c r="AS52" s="115">
        <f t="shared" ref="AS52:AS63" si="109">IF($A52="N/A"," ",IF(AND(AD52=$AJ$2+1,AK52=0),MIN($AR$63,W52),0))</f>
        <v>0</v>
      </c>
      <c r="AT52" s="110">
        <f t="shared" ref="AT52:AT63" si="110">IF($A52="N/A"," ",IF(AND(AE52=$AJ$2+1,AL52=0),MIN($AR$63,X52),0))</f>
        <v>0</v>
      </c>
      <c r="AU52" s="110">
        <f t="shared" ref="AU52:AU63" si="111">IF($A52="N/A"," ",IF(AND(AF52=$AJ$2+1,AM52=0),MIN($AR$63,Y52),0))</f>
        <v>0</v>
      </c>
      <c r="AV52" s="110">
        <f t="shared" ref="AV52:AV63" si="112">IF($A52="N/A"," ",IF(AND(AG52=$AJ$2+1,AN52=0),MIN($AR$63,Z52),0))</f>
        <v>0</v>
      </c>
      <c r="AW52" s="110">
        <f t="shared" ref="AW52:AW63" si="113">IF($A52="N/A"," ",IF(AND(AH52=$AJ$2+1,AO52=0),MIN($AR$63,AA52),0))</f>
        <v>0</v>
      </c>
      <c r="AX52" s="110">
        <f t="shared" ref="AX52:AX63" si="114">IF($A52="N/A"," ",IF(AND(AI52=$AJ$2+1,AP52=0),MIN($AR$63,AB52),0))</f>
        <v>0</v>
      </c>
      <c r="AY52" s="110">
        <f t="shared" ref="AY52:AY63" si="115">IF($A52="N/A"," ",IF(AND(AJ52=$AJ$2+1,AQ52=0),MIN($AR$63,AC52),0))</f>
        <v>0</v>
      </c>
      <c r="AZ52" s="70"/>
      <c r="BA52" s="64">
        <f>IF($A52="N/A"," ",(IF(MONTH(A52)&gt;=4,IF(MONTH(A52)&lt;=10,Inputs!$F$13,Inputs!$F$14),Inputs!$F$14)))</f>
        <v>119</v>
      </c>
      <c r="BB52" s="65">
        <f t="shared" si="76"/>
        <v>266266.68639999989</v>
      </c>
      <c r="BC52" s="65">
        <f t="shared" si="77"/>
        <v>266266.68639999989</v>
      </c>
      <c r="BD52" s="65">
        <f t="shared" si="43"/>
        <v>0</v>
      </c>
      <c r="BE52" s="65">
        <f t="shared" si="44"/>
        <v>0</v>
      </c>
      <c r="BF52" s="65">
        <f t="shared" si="45"/>
        <v>0</v>
      </c>
      <c r="BG52" s="65">
        <f t="shared" si="46"/>
        <v>0</v>
      </c>
      <c r="BH52" s="65">
        <f t="shared" si="47"/>
        <v>0</v>
      </c>
      <c r="BI52" s="65">
        <f t="shared" si="48"/>
        <v>532533.37279999978</v>
      </c>
      <c r="BJ52" s="94">
        <f t="shared" si="49"/>
        <v>1499034.6272000002</v>
      </c>
      <c r="BK52" s="94">
        <f t="shared" si="50"/>
        <v>1415265.6672</v>
      </c>
      <c r="BL52" s="94">
        <f t="shared" si="51"/>
        <v>49008.959999999999</v>
      </c>
      <c r="BM52" s="94">
        <f t="shared" si="52"/>
        <v>34760</v>
      </c>
    </row>
    <row r="53" spans="1:65">
      <c r="A53" s="45">
        <f>IF(A52="N/A","N/A",IF(EDATE(A52,1)&gt;Inputs!$K$3,"N/A",EDATE(A52,1)))</f>
        <v>38169</v>
      </c>
      <c r="B53" s="59">
        <f t="shared" si="18"/>
        <v>2004</v>
      </c>
      <c r="C53" s="46">
        <f t="shared" si="19"/>
        <v>2.6775000000000002</v>
      </c>
      <c r="D53" s="47">
        <f>IF(A53="N/A"," ",(VLOOKUP(MONTH($A53),Inputs!$A$14:$B$25,2))/1000)</f>
        <v>12.6</v>
      </c>
      <c r="E53" s="97">
        <f t="shared" si="20"/>
        <v>33.736499999999999</v>
      </c>
      <c r="F53" s="48">
        <f>IF(A53="N/A"," ",Inputs!$F$6)</f>
        <v>1.17</v>
      </c>
      <c r="G53" s="48">
        <f>IF(A53="N/A"," ",Inputs!$F$9/IF(AND('Pricing Inputs'!$AA$3&gt;=4,'Pricing Inputs'!$AA$3&lt;=6),16,IF(AND('Pricing Inputs'!$AA$3&gt;=7,'Pricing Inputs'!$AA$3&lt;=9),8,24))/(BA53))</f>
        <v>0.82983193277310929</v>
      </c>
      <c r="H53" s="49">
        <f t="shared" si="21"/>
        <v>35.736331932773112</v>
      </c>
      <c r="I53" s="52">
        <f>VLOOKUP(A53,ScaledPrice,(IF(AND('Pricing Inputs'!$AA$3&gt;=4,'Pricing Inputs'!$AA$3&lt;=6),2,4)))</f>
        <v>75</v>
      </c>
      <c r="J53" s="52">
        <f>IF(A53="N/A"," ",IF(AND('Pricing Inputs'!$AA$3&gt;=4,'Pricing Inputs'!$AA$3&lt;=6),I53,(VLOOKUP(A53,ScaledPrice,2))*(2-(VLOOKUP(A53,ScaledPrice,3)))))</f>
        <v>75</v>
      </c>
      <c r="K53" s="52">
        <f>IF(A53="N/A"," ",IF(OR('Pricing Inputs'!$AA$3=5,'Pricing Inputs'!$AA$3=6,'Pricing Inputs'!$AA$3=8,'Pricing Inputs'!$AA$3=9),VLOOKUP(A53,ScaledPrice,IF(AND('Pricing Inputs'!$AA$3&gt;=4,'Pricing Inputs'!$AA$3&lt;=6),5,6)),0))</f>
        <v>35</v>
      </c>
      <c r="L53" s="52">
        <f>IF(A53="N/A"," ",IF(OR('Pricing Inputs'!$AA$3=5,'Pricing Inputs'!$AA$3=6,'Pricing Inputs'!$AA$3=8,'Pricing Inputs'!$AA$3=9),IF(AND('Pricing Inputs'!$AA$3&gt;=4,'Pricing Inputs'!$AA$3&lt;=6),K53,(VLOOKUP(A53,ScaledPrice,5))*(2-(VLOOKUP(A53,ScaledPrice,3)))),0))</f>
        <v>35</v>
      </c>
      <c r="M53" s="52">
        <f>IF(A53="N/A"," ",IF(OR('Pricing Inputs'!$AA$3=6,'Pricing Inputs'!$AA$3=9),(VLOOKUP(A53,ScaledPrice,IF(AND('Pricing Inputs'!$AA$3&gt;=4,'Pricing Inputs'!$AA$3&lt;=6),7,8))),0))</f>
        <v>30.999998092651367</v>
      </c>
      <c r="N53" s="52">
        <f>IF(A53="N/A"," ",IF(OR('Pricing Inputs'!$AA$3=6,'Pricing Inputs'!$AA$3=9),IF(AND('Pricing Inputs'!$AA$3&gt;=4,'Pricing Inputs'!$AA$3&lt;=6),M53,(VLOOKUP(A53,ScaledPrice,7))*(2-(VLOOKUP(A53,ScaledPrice,3)))),0))</f>
        <v>30.999998092651367</v>
      </c>
      <c r="O53" s="52">
        <f t="shared" si="0"/>
        <v>17.350000381469727</v>
      </c>
      <c r="P53" s="108">
        <f t="shared" si="22"/>
        <v>39.263668067226888</v>
      </c>
      <c r="Q53" s="108">
        <f t="shared" si="23"/>
        <v>39.263668067226888</v>
      </c>
      <c r="R53" s="108">
        <f t="shared" si="24"/>
        <v>0</v>
      </c>
      <c r="S53" s="108">
        <f t="shared" si="25"/>
        <v>0</v>
      </c>
      <c r="T53" s="108">
        <f t="shared" si="26"/>
        <v>0</v>
      </c>
      <c r="U53" s="108">
        <f t="shared" si="27"/>
        <v>0</v>
      </c>
      <c r="V53" s="56">
        <f t="shared" si="28"/>
        <v>0</v>
      </c>
      <c r="W53" s="99">
        <f t="shared" si="29"/>
        <v>168</v>
      </c>
      <c r="X53" s="99">
        <f t="shared" si="30"/>
        <v>168</v>
      </c>
      <c r="Y53" s="99">
        <f t="shared" si="31"/>
        <v>0</v>
      </c>
      <c r="Z53" s="99">
        <f t="shared" si="32"/>
        <v>0</v>
      </c>
      <c r="AA53" s="99">
        <f t="shared" si="53"/>
        <v>0</v>
      </c>
      <c r="AB53" s="99">
        <f t="shared" si="33"/>
        <v>0</v>
      </c>
      <c r="AC53" s="99">
        <f t="shared" si="2"/>
        <v>0</v>
      </c>
      <c r="AD53" s="71">
        <f t="shared" ref="AD53:AD63" si="116">IF($A53="N/A"," ",RANK(P53,$P$52:$V$63))</f>
        <v>1</v>
      </c>
      <c r="AE53" s="72">
        <f t="shared" ref="AE53:AE63" si="117">IF($A53="N/A"," ",RANK(Q53,$P$52:$V$63))</f>
        <v>1</v>
      </c>
      <c r="AF53" s="72">
        <f t="shared" ref="AF53:AF63" si="118">IF($A53="N/A"," ",RANK(R53,$P$52:$V$63))</f>
        <v>7</v>
      </c>
      <c r="AG53" s="72">
        <f t="shared" ref="AG53:AG63" si="119">IF($A53="N/A"," ",RANK(S53,$P$52:$V$63))</f>
        <v>7</v>
      </c>
      <c r="AH53" s="72">
        <f t="shared" ref="AH53:AH63" si="120">IF($A53="N/A"," ",RANK(T53,$P$52:$V$63))</f>
        <v>7</v>
      </c>
      <c r="AI53" s="72">
        <f t="shared" ref="AI53:AI63" si="121">IF($A53="N/A"," ",RANK(U53,$P$52:$V$63))</f>
        <v>7</v>
      </c>
      <c r="AJ53" s="73">
        <f t="shared" ref="AJ53:AJ63" si="122">IF($A53="N/A"," ",RANK(V53,$P$52:$V$63))</f>
        <v>7</v>
      </c>
      <c r="AK53" s="102">
        <f t="shared" si="55"/>
        <v>168</v>
      </c>
      <c r="AL53" s="103">
        <f t="shared" si="56"/>
        <v>168</v>
      </c>
      <c r="AM53" s="103">
        <f t="shared" si="57"/>
        <v>0</v>
      </c>
      <c r="AN53" s="103">
        <f t="shared" si="58"/>
        <v>0</v>
      </c>
      <c r="AO53" s="103">
        <f t="shared" si="59"/>
        <v>0</v>
      </c>
      <c r="AP53" s="103">
        <f t="shared" si="60"/>
        <v>0</v>
      </c>
      <c r="AQ53" s="103">
        <f t="shared" si="61"/>
        <v>0</v>
      </c>
      <c r="AR53" s="73"/>
      <c r="AS53" s="109">
        <f t="shared" si="109"/>
        <v>0</v>
      </c>
      <c r="AT53" s="112">
        <f t="shared" si="110"/>
        <v>0</v>
      </c>
      <c r="AU53" s="112">
        <f t="shared" si="111"/>
        <v>0</v>
      </c>
      <c r="AV53" s="112">
        <f t="shared" si="112"/>
        <v>0</v>
      </c>
      <c r="AW53" s="112">
        <f t="shared" si="113"/>
        <v>0</v>
      </c>
      <c r="AX53" s="112">
        <f t="shared" si="114"/>
        <v>0</v>
      </c>
      <c r="AY53" s="112">
        <f t="shared" si="115"/>
        <v>0</v>
      </c>
      <c r="AZ53" s="73"/>
      <c r="BA53" s="64">
        <f>IF($A53="N/A"," ",(IF(MONTH(A53)&gt;=4,IF(MONTH(A53)&lt;=10,Inputs!$F$13,Inputs!$F$14),Inputs!$F$14)))</f>
        <v>119</v>
      </c>
      <c r="BB53" s="65">
        <f t="shared" si="76"/>
        <v>784959.25199999998</v>
      </c>
      <c r="BC53" s="65">
        <f t="shared" si="77"/>
        <v>784959.25199999998</v>
      </c>
      <c r="BD53" s="65">
        <f t="shared" si="43"/>
        <v>0</v>
      </c>
      <c r="BE53" s="65">
        <f t="shared" si="44"/>
        <v>0</v>
      </c>
      <c r="BF53" s="65">
        <f t="shared" si="45"/>
        <v>0</v>
      </c>
      <c r="BG53" s="65">
        <f t="shared" si="46"/>
        <v>0</v>
      </c>
      <c r="BH53" s="65">
        <f t="shared" si="47"/>
        <v>0</v>
      </c>
      <c r="BI53" s="65">
        <f t="shared" si="48"/>
        <v>1569918.504</v>
      </c>
      <c r="BJ53" s="94">
        <f t="shared" si="49"/>
        <v>1428881.496</v>
      </c>
      <c r="BK53" s="94">
        <f t="shared" si="50"/>
        <v>1348920.216</v>
      </c>
      <c r="BL53" s="94">
        <f t="shared" si="51"/>
        <v>46781.279999999999</v>
      </c>
      <c r="BM53" s="94">
        <f t="shared" si="52"/>
        <v>33180</v>
      </c>
    </row>
    <row r="54" spans="1:65">
      <c r="A54" s="45">
        <f>IF(A53="N/A","N/A",IF(EDATE(A53,1)&gt;Inputs!$K$3,"N/A",EDATE(A53,1)))</f>
        <v>38200</v>
      </c>
      <c r="B54" s="59">
        <f t="shared" si="18"/>
        <v>2004</v>
      </c>
      <c r="C54" s="46">
        <f t="shared" si="19"/>
        <v>2.6830000000000003</v>
      </c>
      <c r="D54" s="47">
        <f>IF(A54="N/A"," ",(VLOOKUP(MONTH($A54),Inputs!$A$14:$B$25,2))/1000)</f>
        <v>12.6</v>
      </c>
      <c r="E54" s="97">
        <f t="shared" si="20"/>
        <v>33.805800000000005</v>
      </c>
      <c r="F54" s="48">
        <f>IF(A54="N/A"," ",Inputs!$F$6)</f>
        <v>1.17</v>
      </c>
      <c r="G54" s="48">
        <f>IF(A54="N/A"," ",Inputs!$F$9/IF(AND('Pricing Inputs'!$AA$3&gt;=4,'Pricing Inputs'!$AA$3&lt;=6),16,IF(AND('Pricing Inputs'!$AA$3&gt;=7,'Pricing Inputs'!$AA$3&lt;=9),8,24))/(BA54))</f>
        <v>0.82983193277310929</v>
      </c>
      <c r="H54" s="49">
        <f t="shared" si="21"/>
        <v>35.805631932773117</v>
      </c>
      <c r="I54" s="52">
        <f>VLOOKUP(A54,ScaledPrice,(IF(AND('Pricing Inputs'!$AA$3&gt;=4,'Pricing Inputs'!$AA$3&lt;=6),2,4)))</f>
        <v>75</v>
      </c>
      <c r="J54" s="52">
        <f>IF(A54="N/A"," ",IF(AND('Pricing Inputs'!$AA$3&gt;=4,'Pricing Inputs'!$AA$3&lt;=6),I54,(VLOOKUP(A54,ScaledPrice,2))*(2-(VLOOKUP(A54,ScaledPrice,3)))))</f>
        <v>75</v>
      </c>
      <c r="K54" s="52">
        <f>IF(A54="N/A"," ",IF(OR('Pricing Inputs'!$AA$3=5,'Pricing Inputs'!$AA$3=6,'Pricing Inputs'!$AA$3=8,'Pricing Inputs'!$AA$3=9),VLOOKUP(A54,ScaledPrice,IF(AND('Pricing Inputs'!$AA$3&gt;=4,'Pricing Inputs'!$AA$3&lt;=6),5,6)),0))</f>
        <v>35.000003814697266</v>
      </c>
      <c r="L54" s="52">
        <f>IF(A54="N/A"," ",IF(OR('Pricing Inputs'!$AA$3=5,'Pricing Inputs'!$AA$3=6,'Pricing Inputs'!$AA$3=8,'Pricing Inputs'!$AA$3=9),IF(AND('Pricing Inputs'!$AA$3&gt;=4,'Pricing Inputs'!$AA$3&lt;=6),K54,(VLOOKUP(A54,ScaledPrice,5))*(2-(VLOOKUP(A54,ScaledPrice,3)))),0))</f>
        <v>35.000003814697266</v>
      </c>
      <c r="M54" s="52">
        <f>IF(A54="N/A"," ",IF(OR('Pricing Inputs'!$AA$3=6,'Pricing Inputs'!$AA$3=9),(VLOOKUP(A54,ScaledPrice,IF(AND('Pricing Inputs'!$AA$3&gt;=4,'Pricing Inputs'!$AA$3&lt;=6),7,8))),0))</f>
        <v>31</v>
      </c>
      <c r="N54" s="52">
        <f>IF(A54="N/A"," ",IF(OR('Pricing Inputs'!$AA$3=6,'Pricing Inputs'!$AA$3=9),IF(AND('Pricing Inputs'!$AA$3&gt;=4,'Pricing Inputs'!$AA$3&lt;=6),M54,(VLOOKUP(A54,ScaledPrice,7))*(2-(VLOOKUP(A54,ScaledPrice,3)))),0))</f>
        <v>31</v>
      </c>
      <c r="O54" s="52">
        <f t="shared" si="0"/>
        <v>17.350000381469727</v>
      </c>
      <c r="P54" s="108">
        <f t="shared" si="22"/>
        <v>39.194368067226883</v>
      </c>
      <c r="Q54" s="108">
        <f t="shared" si="23"/>
        <v>39.194368067226883</v>
      </c>
      <c r="R54" s="108">
        <f t="shared" si="24"/>
        <v>0</v>
      </c>
      <c r="S54" s="108">
        <f t="shared" si="25"/>
        <v>0</v>
      </c>
      <c r="T54" s="108">
        <f t="shared" si="26"/>
        <v>0</v>
      </c>
      <c r="U54" s="108">
        <f t="shared" si="27"/>
        <v>0</v>
      </c>
      <c r="V54" s="56">
        <f t="shared" si="28"/>
        <v>0</v>
      </c>
      <c r="W54" s="99">
        <f t="shared" si="29"/>
        <v>176</v>
      </c>
      <c r="X54" s="99">
        <f t="shared" si="30"/>
        <v>176</v>
      </c>
      <c r="Y54" s="99">
        <f t="shared" si="31"/>
        <v>0</v>
      </c>
      <c r="Z54" s="99">
        <f t="shared" si="32"/>
        <v>0</v>
      </c>
      <c r="AA54" s="99">
        <f t="shared" si="53"/>
        <v>0</v>
      </c>
      <c r="AB54" s="99">
        <f t="shared" si="33"/>
        <v>0</v>
      </c>
      <c r="AC54" s="99">
        <f t="shared" si="2"/>
        <v>0</v>
      </c>
      <c r="AD54" s="71">
        <f t="shared" si="116"/>
        <v>3</v>
      </c>
      <c r="AE54" s="72">
        <f t="shared" si="117"/>
        <v>3</v>
      </c>
      <c r="AF54" s="72">
        <f t="shared" si="118"/>
        <v>7</v>
      </c>
      <c r="AG54" s="72">
        <f t="shared" si="119"/>
        <v>7</v>
      </c>
      <c r="AH54" s="72">
        <f t="shared" si="120"/>
        <v>7</v>
      </c>
      <c r="AI54" s="72">
        <f t="shared" si="121"/>
        <v>7</v>
      </c>
      <c r="AJ54" s="73">
        <f t="shared" si="122"/>
        <v>7</v>
      </c>
      <c r="AK54" s="102">
        <f t="shared" si="55"/>
        <v>176</v>
      </c>
      <c r="AL54" s="103">
        <f t="shared" si="56"/>
        <v>176</v>
      </c>
      <c r="AM54" s="103">
        <f t="shared" si="57"/>
        <v>0</v>
      </c>
      <c r="AN54" s="103">
        <f t="shared" si="58"/>
        <v>0</v>
      </c>
      <c r="AO54" s="103">
        <f t="shared" si="59"/>
        <v>0</v>
      </c>
      <c r="AP54" s="103">
        <f t="shared" si="60"/>
        <v>0</v>
      </c>
      <c r="AQ54" s="103">
        <f t="shared" si="61"/>
        <v>0</v>
      </c>
      <c r="AR54" s="73"/>
      <c r="AS54" s="109">
        <f t="shared" si="109"/>
        <v>0</v>
      </c>
      <c r="AT54" s="112">
        <f t="shared" si="110"/>
        <v>0</v>
      </c>
      <c r="AU54" s="112">
        <f t="shared" si="111"/>
        <v>0</v>
      </c>
      <c r="AV54" s="112">
        <f t="shared" si="112"/>
        <v>0</v>
      </c>
      <c r="AW54" s="112">
        <f t="shared" si="113"/>
        <v>0</v>
      </c>
      <c r="AX54" s="112">
        <f t="shared" si="114"/>
        <v>0</v>
      </c>
      <c r="AY54" s="112">
        <f t="shared" si="115"/>
        <v>0</v>
      </c>
      <c r="AZ54" s="73"/>
      <c r="BA54" s="64">
        <f>IF($A54="N/A"," ",(IF(MONTH(A54)&gt;=4,IF(MONTH(A54)&lt;=10,Inputs!$F$13,Inputs!$F$14),Inputs!$F$14)))</f>
        <v>119</v>
      </c>
      <c r="BB54" s="65">
        <f t="shared" si="76"/>
        <v>820886.84479999985</v>
      </c>
      <c r="BC54" s="65">
        <f t="shared" si="77"/>
        <v>820886.84479999985</v>
      </c>
      <c r="BD54" s="65">
        <f t="shared" si="43"/>
        <v>0</v>
      </c>
      <c r="BE54" s="65">
        <f t="shared" si="44"/>
        <v>0</v>
      </c>
      <c r="BF54" s="65">
        <f t="shared" si="45"/>
        <v>0</v>
      </c>
      <c r="BG54" s="65">
        <f t="shared" si="46"/>
        <v>0</v>
      </c>
      <c r="BH54" s="65">
        <f t="shared" si="47"/>
        <v>0</v>
      </c>
      <c r="BI54" s="65">
        <f t="shared" si="48"/>
        <v>1641773.6895999997</v>
      </c>
      <c r="BJ54" s="94">
        <f t="shared" si="49"/>
        <v>1499826.3104000003</v>
      </c>
      <c r="BK54" s="94">
        <f t="shared" si="50"/>
        <v>1416057.3504000003</v>
      </c>
      <c r="BL54" s="94">
        <f t="shared" si="51"/>
        <v>49008.959999999999</v>
      </c>
      <c r="BM54" s="94">
        <f t="shared" si="52"/>
        <v>34760</v>
      </c>
    </row>
    <row r="55" spans="1:65">
      <c r="A55" s="45">
        <f>IF(A54="N/A","N/A",IF(EDATE(A54,1)&gt;Inputs!$K$3,"N/A",EDATE(A54,1)))</f>
        <v>38231</v>
      </c>
      <c r="B55" s="59">
        <f t="shared" si="18"/>
        <v>2004</v>
      </c>
      <c r="C55" s="46">
        <f t="shared" si="19"/>
        <v>2.6835</v>
      </c>
      <c r="D55" s="47">
        <f>IF(A55="N/A"," ",(VLOOKUP(MONTH($A55),Inputs!$A$14:$B$25,2))/1000)</f>
        <v>12.6</v>
      </c>
      <c r="E55" s="97">
        <f t="shared" si="20"/>
        <v>33.812100000000001</v>
      </c>
      <c r="F55" s="48">
        <f>IF(A55="N/A"," ",Inputs!$F$6)</f>
        <v>1.17</v>
      </c>
      <c r="G55" s="48">
        <f>IF(A55="N/A"," ",Inputs!$F$9/IF(AND('Pricing Inputs'!$AA$3&gt;=4,'Pricing Inputs'!$AA$3&lt;=6),16,IF(AND('Pricing Inputs'!$AA$3&gt;=7,'Pricing Inputs'!$AA$3&lt;=9),8,24))/(BA55))</f>
        <v>0.82983193277310929</v>
      </c>
      <c r="H55" s="49">
        <f t="shared" si="21"/>
        <v>35.811931932773113</v>
      </c>
      <c r="I55" s="52">
        <f>VLOOKUP(A55,ScaledPrice,(IF(AND('Pricing Inputs'!$AA$3&gt;=4,'Pricing Inputs'!$AA$3&lt;=6),2,4)))</f>
        <v>32</v>
      </c>
      <c r="J55" s="52">
        <f>IF(A55="N/A"," ",IF(AND('Pricing Inputs'!$AA$3&gt;=4,'Pricing Inputs'!$AA$3&lt;=6),I55,(VLOOKUP(A55,ScaledPrice,2))*(2-(VLOOKUP(A55,ScaledPrice,3)))))</f>
        <v>32</v>
      </c>
      <c r="K55" s="52">
        <f>IF(A55="N/A"," ",IF(OR('Pricing Inputs'!$AA$3=5,'Pricing Inputs'!$AA$3=6,'Pricing Inputs'!$AA$3=8,'Pricing Inputs'!$AA$3=9),VLOOKUP(A55,ScaledPrice,IF(AND('Pricing Inputs'!$AA$3&gt;=4,'Pricing Inputs'!$AA$3&lt;=6),5,6)),0))</f>
        <v>25</v>
      </c>
      <c r="L55" s="52">
        <f>IF(A55="N/A"," ",IF(OR('Pricing Inputs'!$AA$3=5,'Pricing Inputs'!$AA$3=6,'Pricing Inputs'!$AA$3=8,'Pricing Inputs'!$AA$3=9),IF(AND('Pricing Inputs'!$AA$3&gt;=4,'Pricing Inputs'!$AA$3&lt;=6),K55,(VLOOKUP(A55,ScaledPrice,5))*(2-(VLOOKUP(A55,ScaledPrice,3)))),0))</f>
        <v>25</v>
      </c>
      <c r="M55" s="52">
        <f>IF(A55="N/A"," ",IF(OR('Pricing Inputs'!$AA$3=6,'Pricing Inputs'!$AA$3=9),(VLOOKUP(A55,ScaledPrice,IF(AND('Pricing Inputs'!$AA$3&gt;=4,'Pricing Inputs'!$AA$3&lt;=6),7,8))),0))</f>
        <v>24</v>
      </c>
      <c r="N55" s="52">
        <f>IF(A55="N/A"," ",IF(OR('Pricing Inputs'!$AA$3=6,'Pricing Inputs'!$AA$3=9),IF(AND('Pricing Inputs'!$AA$3&gt;=4,'Pricing Inputs'!$AA$3&lt;=6),M55,(VLOOKUP(A55,ScaledPrice,7))*(2-(VLOOKUP(A55,ScaledPrice,3)))),0))</f>
        <v>24</v>
      </c>
      <c r="O55" s="52">
        <f t="shared" si="0"/>
        <v>17.5</v>
      </c>
      <c r="P55" s="108">
        <f t="shared" si="22"/>
        <v>0</v>
      </c>
      <c r="Q55" s="108">
        <f t="shared" si="23"/>
        <v>0</v>
      </c>
      <c r="R55" s="108">
        <f t="shared" si="24"/>
        <v>0</v>
      </c>
      <c r="S55" s="108">
        <f t="shared" si="25"/>
        <v>0</v>
      </c>
      <c r="T55" s="108">
        <f t="shared" si="26"/>
        <v>0</v>
      </c>
      <c r="U55" s="108">
        <f t="shared" si="27"/>
        <v>0</v>
      </c>
      <c r="V55" s="56">
        <f t="shared" si="28"/>
        <v>0</v>
      </c>
      <c r="W55" s="99">
        <f t="shared" si="29"/>
        <v>0</v>
      </c>
      <c r="X55" s="99">
        <f t="shared" si="30"/>
        <v>0</v>
      </c>
      <c r="Y55" s="99">
        <f t="shared" si="31"/>
        <v>0</v>
      </c>
      <c r="Z55" s="99">
        <f t="shared" si="32"/>
        <v>0</v>
      </c>
      <c r="AA55" s="99">
        <f t="shared" si="53"/>
        <v>0</v>
      </c>
      <c r="AB55" s="99">
        <f t="shared" si="33"/>
        <v>0</v>
      </c>
      <c r="AC55" s="99">
        <f t="shared" si="2"/>
        <v>0</v>
      </c>
      <c r="AD55" s="71">
        <f t="shared" si="116"/>
        <v>7</v>
      </c>
      <c r="AE55" s="72">
        <f t="shared" si="117"/>
        <v>7</v>
      </c>
      <c r="AF55" s="72">
        <f t="shared" si="118"/>
        <v>7</v>
      </c>
      <c r="AG55" s="72">
        <f t="shared" si="119"/>
        <v>7</v>
      </c>
      <c r="AH55" s="72">
        <f t="shared" si="120"/>
        <v>7</v>
      </c>
      <c r="AI55" s="72">
        <f t="shared" si="121"/>
        <v>7</v>
      </c>
      <c r="AJ55" s="73">
        <f t="shared" si="122"/>
        <v>7</v>
      </c>
      <c r="AK55" s="102">
        <f t="shared" si="55"/>
        <v>0</v>
      </c>
      <c r="AL55" s="103">
        <f t="shared" si="56"/>
        <v>0</v>
      </c>
      <c r="AM55" s="103">
        <f t="shared" si="57"/>
        <v>0</v>
      </c>
      <c r="AN55" s="103">
        <f t="shared" si="58"/>
        <v>0</v>
      </c>
      <c r="AO55" s="103">
        <f t="shared" si="59"/>
        <v>0</v>
      </c>
      <c r="AP55" s="103">
        <f t="shared" si="60"/>
        <v>0</v>
      </c>
      <c r="AQ55" s="103">
        <f t="shared" si="61"/>
        <v>0</v>
      </c>
      <c r="AR55" s="73"/>
      <c r="AS55" s="109">
        <f t="shared" si="109"/>
        <v>0</v>
      </c>
      <c r="AT55" s="112">
        <f t="shared" si="110"/>
        <v>0</v>
      </c>
      <c r="AU55" s="112">
        <f t="shared" si="111"/>
        <v>0</v>
      </c>
      <c r="AV55" s="112">
        <f t="shared" si="112"/>
        <v>0</v>
      </c>
      <c r="AW55" s="112">
        <f t="shared" si="113"/>
        <v>0</v>
      </c>
      <c r="AX55" s="112">
        <f t="shared" si="114"/>
        <v>0</v>
      </c>
      <c r="AY55" s="112">
        <f t="shared" si="115"/>
        <v>0</v>
      </c>
      <c r="AZ55" s="73"/>
      <c r="BA55" s="64">
        <f>IF($A55="N/A"," ",(IF(MONTH(A55)&gt;=4,IF(MONTH(A55)&lt;=10,Inputs!$F$13,Inputs!$F$14),Inputs!$F$14)))</f>
        <v>119</v>
      </c>
      <c r="BB55" s="65">
        <f t="shared" si="76"/>
        <v>0</v>
      </c>
      <c r="BC55" s="65">
        <f t="shared" si="77"/>
        <v>0</v>
      </c>
      <c r="BD55" s="65">
        <f t="shared" si="43"/>
        <v>0</v>
      </c>
      <c r="BE55" s="65">
        <f t="shared" si="44"/>
        <v>0</v>
      </c>
      <c r="BF55" s="65">
        <f t="shared" si="45"/>
        <v>0</v>
      </c>
      <c r="BG55" s="65">
        <f t="shared" si="46"/>
        <v>0</v>
      </c>
      <c r="BH55" s="65">
        <f t="shared" si="47"/>
        <v>0</v>
      </c>
      <c r="BI55" s="65">
        <f t="shared" si="48"/>
        <v>0</v>
      </c>
      <c r="BJ55" s="94">
        <f t="shared" si="49"/>
        <v>0</v>
      </c>
      <c r="BK55" s="94">
        <f t="shared" si="50"/>
        <v>0</v>
      </c>
      <c r="BL55" s="94">
        <f t="shared" si="51"/>
        <v>0</v>
      </c>
      <c r="BM55" s="94">
        <f t="shared" si="52"/>
        <v>0</v>
      </c>
    </row>
    <row r="56" spans="1:65">
      <c r="A56" s="45">
        <f>IF(A55="N/A","N/A",IF(EDATE(A55,1)&gt;Inputs!$K$3,"N/A",EDATE(A55,1)))</f>
        <v>38261</v>
      </c>
      <c r="B56" s="59">
        <f t="shared" si="18"/>
        <v>2004</v>
      </c>
      <c r="C56" s="46">
        <f t="shared" si="19"/>
        <v>2.7324999999999999</v>
      </c>
      <c r="D56" s="47">
        <f>IF(A56="N/A"," ",(VLOOKUP(MONTH($A56),Inputs!$A$14:$B$25,2))/1000)</f>
        <v>12.6</v>
      </c>
      <c r="E56" s="97">
        <f t="shared" si="20"/>
        <v>34.429499999999997</v>
      </c>
      <c r="F56" s="48">
        <f>IF(A56="N/A"," ",Inputs!$F$6)</f>
        <v>1.17</v>
      </c>
      <c r="G56" s="48">
        <f>IF(A56="N/A"," ",Inputs!$F$9/IF(AND('Pricing Inputs'!$AA$3&gt;=4,'Pricing Inputs'!$AA$3&lt;=6),16,IF(AND('Pricing Inputs'!$AA$3&gt;=7,'Pricing Inputs'!$AA$3&lt;=9),8,24))/(BA56))</f>
        <v>0.82983193277310929</v>
      </c>
      <c r="H56" s="49">
        <f t="shared" si="21"/>
        <v>36.42933193277311</v>
      </c>
      <c r="I56" s="52">
        <f>VLOOKUP(A56,ScaledPrice,(IF(AND('Pricing Inputs'!$AA$3&gt;=4,'Pricing Inputs'!$AA$3&lt;=6),2,4)))</f>
        <v>24.799997329711914</v>
      </c>
      <c r="J56" s="52">
        <f>IF(A56="N/A"," ",IF(AND('Pricing Inputs'!$AA$3&gt;=4,'Pricing Inputs'!$AA$3&lt;=6),I56,(VLOOKUP(A56,ScaledPrice,2))*(2-(VLOOKUP(A56,ScaledPrice,3)))))</f>
        <v>24.799997329711914</v>
      </c>
      <c r="K56" s="52">
        <f>IF(A56="N/A"," ",IF(OR('Pricing Inputs'!$AA$3=5,'Pricing Inputs'!$AA$3=6,'Pricing Inputs'!$AA$3=8,'Pricing Inputs'!$AA$3=9),VLOOKUP(A56,ScaledPrice,IF(AND('Pricing Inputs'!$AA$3&gt;=4,'Pricing Inputs'!$AA$3&lt;=6),5,6)),0))</f>
        <v>19.996000289916992</v>
      </c>
      <c r="L56" s="52">
        <f>IF(A56="N/A"," ",IF(OR('Pricing Inputs'!$AA$3=5,'Pricing Inputs'!$AA$3=6,'Pricing Inputs'!$AA$3=8,'Pricing Inputs'!$AA$3=9),IF(AND('Pricing Inputs'!$AA$3&gt;=4,'Pricing Inputs'!$AA$3&lt;=6),K56,(VLOOKUP(A56,ScaledPrice,5))*(2-(VLOOKUP(A56,ScaledPrice,3)))),0))</f>
        <v>19.996000289916992</v>
      </c>
      <c r="M56" s="52">
        <f>IF(A56="N/A"," ",IF(OR('Pricing Inputs'!$AA$3=6,'Pricing Inputs'!$AA$3=9),(VLOOKUP(A56,ScaledPrice,IF(AND('Pricing Inputs'!$AA$3&gt;=4,'Pricing Inputs'!$AA$3&lt;=6),7,8))),0))</f>
        <v>18.996500015258789</v>
      </c>
      <c r="N56" s="52">
        <f>IF(A56="N/A"," ",IF(OR('Pricing Inputs'!$AA$3=6,'Pricing Inputs'!$AA$3=9),IF(AND('Pricing Inputs'!$AA$3&gt;=4,'Pricing Inputs'!$AA$3&lt;=6),M56,(VLOOKUP(A56,ScaledPrice,7))*(2-(VLOOKUP(A56,ScaledPrice,3)))),0))</f>
        <v>18.996500015258789</v>
      </c>
      <c r="O56" s="52">
        <f t="shared" si="0"/>
        <v>18.900001525878906</v>
      </c>
      <c r="P56" s="108">
        <f t="shared" si="22"/>
        <v>0</v>
      </c>
      <c r="Q56" s="108">
        <f t="shared" si="23"/>
        <v>0</v>
      </c>
      <c r="R56" s="108">
        <f t="shared" si="24"/>
        <v>0</v>
      </c>
      <c r="S56" s="108">
        <f t="shared" si="25"/>
        <v>0</v>
      </c>
      <c r="T56" s="108">
        <f t="shared" si="26"/>
        <v>0</v>
      </c>
      <c r="U56" s="108">
        <f t="shared" si="27"/>
        <v>0</v>
      </c>
      <c r="V56" s="56">
        <f t="shared" si="28"/>
        <v>0</v>
      </c>
      <c r="W56" s="99">
        <f t="shared" si="29"/>
        <v>0</v>
      </c>
      <c r="X56" s="99">
        <f t="shared" si="30"/>
        <v>0</v>
      </c>
      <c r="Y56" s="99">
        <f t="shared" si="31"/>
        <v>0</v>
      </c>
      <c r="Z56" s="99">
        <f t="shared" si="32"/>
        <v>0</v>
      </c>
      <c r="AA56" s="99">
        <f t="shared" si="53"/>
        <v>0</v>
      </c>
      <c r="AB56" s="99">
        <f t="shared" si="33"/>
        <v>0</v>
      </c>
      <c r="AC56" s="99">
        <f t="shared" si="2"/>
        <v>0</v>
      </c>
      <c r="AD56" s="71">
        <f t="shared" si="116"/>
        <v>7</v>
      </c>
      <c r="AE56" s="72">
        <f t="shared" si="117"/>
        <v>7</v>
      </c>
      <c r="AF56" s="72">
        <f t="shared" si="118"/>
        <v>7</v>
      </c>
      <c r="AG56" s="72">
        <f t="shared" si="119"/>
        <v>7</v>
      </c>
      <c r="AH56" s="72">
        <f t="shared" si="120"/>
        <v>7</v>
      </c>
      <c r="AI56" s="72">
        <f t="shared" si="121"/>
        <v>7</v>
      </c>
      <c r="AJ56" s="73">
        <f t="shared" si="122"/>
        <v>7</v>
      </c>
      <c r="AK56" s="102">
        <f t="shared" si="55"/>
        <v>0</v>
      </c>
      <c r="AL56" s="103">
        <f t="shared" si="56"/>
        <v>0</v>
      </c>
      <c r="AM56" s="103">
        <f t="shared" si="57"/>
        <v>0</v>
      </c>
      <c r="AN56" s="103">
        <f t="shared" si="58"/>
        <v>0</v>
      </c>
      <c r="AO56" s="103">
        <f t="shared" si="59"/>
        <v>0</v>
      </c>
      <c r="AP56" s="103">
        <f t="shared" si="60"/>
        <v>0</v>
      </c>
      <c r="AQ56" s="103">
        <f t="shared" si="61"/>
        <v>0</v>
      </c>
      <c r="AR56" s="73"/>
      <c r="AS56" s="109">
        <f t="shared" si="109"/>
        <v>0</v>
      </c>
      <c r="AT56" s="112">
        <f t="shared" si="110"/>
        <v>0</v>
      </c>
      <c r="AU56" s="112">
        <f t="shared" si="111"/>
        <v>0</v>
      </c>
      <c r="AV56" s="112">
        <f t="shared" si="112"/>
        <v>0</v>
      </c>
      <c r="AW56" s="112">
        <f t="shared" si="113"/>
        <v>0</v>
      </c>
      <c r="AX56" s="112">
        <f t="shared" si="114"/>
        <v>0</v>
      </c>
      <c r="AY56" s="112">
        <f t="shared" si="115"/>
        <v>0</v>
      </c>
      <c r="AZ56" s="73"/>
      <c r="BA56" s="64">
        <f>IF($A56="N/A"," ",(IF(MONTH(A56)&gt;=4,IF(MONTH(A56)&lt;=10,Inputs!$F$13,Inputs!$F$14),Inputs!$F$14)))</f>
        <v>119</v>
      </c>
      <c r="BB56" s="65">
        <f t="shared" si="76"/>
        <v>0</v>
      </c>
      <c r="BC56" s="65">
        <f t="shared" si="77"/>
        <v>0</v>
      </c>
      <c r="BD56" s="65">
        <f t="shared" si="43"/>
        <v>0</v>
      </c>
      <c r="BE56" s="65">
        <f t="shared" si="44"/>
        <v>0</v>
      </c>
      <c r="BF56" s="65">
        <f t="shared" si="45"/>
        <v>0</v>
      </c>
      <c r="BG56" s="65">
        <f t="shared" si="46"/>
        <v>0</v>
      </c>
      <c r="BH56" s="65">
        <f t="shared" si="47"/>
        <v>0</v>
      </c>
      <c r="BI56" s="65">
        <f t="shared" si="48"/>
        <v>0</v>
      </c>
      <c r="BJ56" s="94">
        <f t="shared" si="49"/>
        <v>0</v>
      </c>
      <c r="BK56" s="94">
        <f t="shared" si="50"/>
        <v>0</v>
      </c>
      <c r="BL56" s="94">
        <f t="shared" si="51"/>
        <v>0</v>
      </c>
      <c r="BM56" s="94">
        <f t="shared" si="52"/>
        <v>0</v>
      </c>
    </row>
    <row r="57" spans="1:65">
      <c r="A57" s="45">
        <f>IF(A56="N/A","N/A",IF(EDATE(A56,1)&gt;Inputs!$K$3,"N/A",EDATE(A56,1)))</f>
        <v>38292</v>
      </c>
      <c r="B57" s="59">
        <f t="shared" si="18"/>
        <v>2004</v>
      </c>
      <c r="C57" s="46">
        <f t="shared" si="19"/>
        <v>2.9430000000000005</v>
      </c>
      <c r="D57" s="47">
        <f>IF(A57="N/A"," ",(VLOOKUP(MONTH($A57),Inputs!$A$14:$B$25,2))/1000)</f>
        <v>12.6</v>
      </c>
      <c r="E57" s="97">
        <f t="shared" si="20"/>
        <v>37.081800000000008</v>
      </c>
      <c r="F57" s="48">
        <f>IF(A57="N/A"," ",Inputs!$F$6)</f>
        <v>1.17</v>
      </c>
      <c r="G57" s="48">
        <f>IF(A57="N/A"," ",Inputs!$F$9/IF(AND('Pricing Inputs'!$AA$3&gt;=4,'Pricing Inputs'!$AA$3&lt;=6),16,IF(AND('Pricing Inputs'!$AA$3&gt;=7,'Pricing Inputs'!$AA$3&lt;=9),8,24))/(BA57))</f>
        <v>0.82983193277310929</v>
      </c>
      <c r="H57" s="49">
        <f t="shared" si="21"/>
        <v>39.081631932773121</v>
      </c>
      <c r="I57" s="52">
        <f>VLOOKUP(A57,ScaledPrice,(IF(AND('Pricing Inputs'!$AA$3&gt;=4,'Pricing Inputs'!$AA$3&lt;=6),2,4)))</f>
        <v>24.679998397827148</v>
      </c>
      <c r="J57" s="52">
        <f>IF(A57="N/A"," ",IF(AND('Pricing Inputs'!$AA$3&gt;=4,'Pricing Inputs'!$AA$3&lt;=6),I57,(VLOOKUP(A57,ScaledPrice,2))*(2-(VLOOKUP(A57,ScaledPrice,3)))))</f>
        <v>24.679998397827148</v>
      </c>
      <c r="K57" s="52">
        <f>IF(A57="N/A"," ",IF(OR('Pricing Inputs'!$AA$3=5,'Pricing Inputs'!$AA$3=6,'Pricing Inputs'!$AA$3=8,'Pricing Inputs'!$AA$3=9),VLOOKUP(A57,ScaledPrice,IF(AND('Pricing Inputs'!$AA$3&gt;=4,'Pricing Inputs'!$AA$3&lt;=6),5,6)),0))</f>
        <v>20</v>
      </c>
      <c r="L57" s="52">
        <f>IF(A57="N/A"," ",IF(OR('Pricing Inputs'!$AA$3=5,'Pricing Inputs'!$AA$3=6,'Pricing Inputs'!$AA$3=8,'Pricing Inputs'!$AA$3=9),IF(AND('Pricing Inputs'!$AA$3&gt;=4,'Pricing Inputs'!$AA$3&lt;=6),K57,(VLOOKUP(A57,ScaledPrice,5))*(2-(VLOOKUP(A57,ScaledPrice,3)))),0))</f>
        <v>20</v>
      </c>
      <c r="M57" s="52">
        <f>IF(A57="N/A"," ",IF(OR('Pricing Inputs'!$AA$3=6,'Pricing Inputs'!$AA$3=9),(VLOOKUP(A57,ScaledPrice,IF(AND('Pricing Inputs'!$AA$3&gt;=4,'Pricing Inputs'!$AA$3&lt;=6),7,8))),0))</f>
        <v>19</v>
      </c>
      <c r="N57" s="52">
        <f>IF(A57="N/A"," ",IF(OR('Pricing Inputs'!$AA$3=6,'Pricing Inputs'!$AA$3=9),IF(AND('Pricing Inputs'!$AA$3&gt;=4,'Pricing Inputs'!$AA$3&lt;=6),M57,(VLOOKUP(A57,ScaledPrice,7))*(2-(VLOOKUP(A57,ScaledPrice,3)))),0))</f>
        <v>19</v>
      </c>
      <c r="O57" s="52">
        <f t="shared" si="0"/>
        <v>19.299999237060547</v>
      </c>
      <c r="P57" s="108">
        <f t="shared" si="22"/>
        <v>0</v>
      </c>
      <c r="Q57" s="108">
        <f t="shared" si="23"/>
        <v>0</v>
      </c>
      <c r="R57" s="108">
        <f t="shared" si="24"/>
        <v>0</v>
      </c>
      <c r="S57" s="108">
        <f t="shared" si="25"/>
        <v>0</v>
      </c>
      <c r="T57" s="108">
        <f t="shared" si="26"/>
        <v>0</v>
      </c>
      <c r="U57" s="108">
        <f t="shared" si="27"/>
        <v>0</v>
      </c>
      <c r="V57" s="56">
        <f t="shared" si="28"/>
        <v>0</v>
      </c>
      <c r="W57" s="99">
        <f t="shared" si="29"/>
        <v>0</v>
      </c>
      <c r="X57" s="99">
        <f t="shared" si="30"/>
        <v>0</v>
      </c>
      <c r="Y57" s="99">
        <f t="shared" si="31"/>
        <v>0</v>
      </c>
      <c r="Z57" s="99">
        <f t="shared" si="32"/>
        <v>0</v>
      </c>
      <c r="AA57" s="99">
        <f t="shared" si="53"/>
        <v>0</v>
      </c>
      <c r="AB57" s="99">
        <f t="shared" si="33"/>
        <v>0</v>
      </c>
      <c r="AC57" s="99">
        <f t="shared" si="2"/>
        <v>0</v>
      </c>
      <c r="AD57" s="71">
        <f t="shared" si="116"/>
        <v>7</v>
      </c>
      <c r="AE57" s="72">
        <f t="shared" si="117"/>
        <v>7</v>
      </c>
      <c r="AF57" s="72">
        <f t="shared" si="118"/>
        <v>7</v>
      </c>
      <c r="AG57" s="72">
        <f t="shared" si="119"/>
        <v>7</v>
      </c>
      <c r="AH57" s="72">
        <f t="shared" si="120"/>
        <v>7</v>
      </c>
      <c r="AI57" s="72">
        <f t="shared" si="121"/>
        <v>7</v>
      </c>
      <c r="AJ57" s="73">
        <f t="shared" si="122"/>
        <v>7</v>
      </c>
      <c r="AK57" s="102">
        <f t="shared" si="55"/>
        <v>0</v>
      </c>
      <c r="AL57" s="103">
        <f t="shared" si="56"/>
        <v>0</v>
      </c>
      <c r="AM57" s="103">
        <f t="shared" si="57"/>
        <v>0</v>
      </c>
      <c r="AN57" s="103">
        <f t="shared" si="58"/>
        <v>0</v>
      </c>
      <c r="AO57" s="103">
        <f t="shared" si="59"/>
        <v>0</v>
      </c>
      <c r="AP57" s="103">
        <f t="shared" si="60"/>
        <v>0</v>
      </c>
      <c r="AQ57" s="103">
        <f t="shared" si="61"/>
        <v>0</v>
      </c>
      <c r="AR57" s="73"/>
      <c r="AS57" s="109">
        <f t="shared" si="109"/>
        <v>0</v>
      </c>
      <c r="AT57" s="112">
        <f t="shared" si="110"/>
        <v>0</v>
      </c>
      <c r="AU57" s="112">
        <f t="shared" si="111"/>
        <v>0</v>
      </c>
      <c r="AV57" s="112">
        <f t="shared" si="112"/>
        <v>0</v>
      </c>
      <c r="AW57" s="112">
        <f t="shared" si="113"/>
        <v>0</v>
      </c>
      <c r="AX57" s="112">
        <f t="shared" si="114"/>
        <v>0</v>
      </c>
      <c r="AY57" s="112">
        <f t="shared" si="115"/>
        <v>0</v>
      </c>
      <c r="AZ57" s="73"/>
      <c r="BA57" s="64">
        <f>IF($A57="N/A"," ",(IF(MONTH(A57)&gt;=4,IF(MONTH(A57)&lt;=10,Inputs!$F$13,Inputs!$F$14),Inputs!$F$14)))</f>
        <v>119</v>
      </c>
      <c r="BB57" s="65">
        <f t="shared" si="76"/>
        <v>0</v>
      </c>
      <c r="BC57" s="65">
        <f t="shared" si="77"/>
        <v>0</v>
      </c>
      <c r="BD57" s="65">
        <f t="shared" si="43"/>
        <v>0</v>
      </c>
      <c r="BE57" s="65">
        <f t="shared" si="44"/>
        <v>0</v>
      </c>
      <c r="BF57" s="65">
        <f t="shared" si="45"/>
        <v>0</v>
      </c>
      <c r="BG57" s="65">
        <f t="shared" si="46"/>
        <v>0</v>
      </c>
      <c r="BH57" s="65">
        <f t="shared" si="47"/>
        <v>0</v>
      </c>
      <c r="BI57" s="65">
        <f t="shared" si="48"/>
        <v>0</v>
      </c>
      <c r="BJ57" s="94">
        <f t="shared" si="49"/>
        <v>0</v>
      </c>
      <c r="BK57" s="94">
        <f t="shared" si="50"/>
        <v>0</v>
      </c>
      <c r="BL57" s="94">
        <f t="shared" si="51"/>
        <v>0</v>
      </c>
      <c r="BM57" s="94">
        <f t="shared" si="52"/>
        <v>0</v>
      </c>
    </row>
    <row r="58" spans="1:65">
      <c r="A58" s="45">
        <f>IF(A57="N/A","N/A",IF(EDATE(A57,1)&gt;Inputs!$K$3,"N/A",EDATE(A57,1)))</f>
        <v>38322</v>
      </c>
      <c r="B58" s="59">
        <f t="shared" si="18"/>
        <v>2004</v>
      </c>
      <c r="C58" s="46">
        <f t="shared" si="19"/>
        <v>3.1090000000000004</v>
      </c>
      <c r="D58" s="47">
        <f>IF(A58="N/A"," ",(VLOOKUP(MONTH($A58),Inputs!$A$14:$B$25,2))/1000)</f>
        <v>12.6</v>
      </c>
      <c r="E58" s="97">
        <f t="shared" si="20"/>
        <v>39.173400000000001</v>
      </c>
      <c r="F58" s="48">
        <f>IF(A58="N/A"," ",Inputs!$F$6)</f>
        <v>1.17</v>
      </c>
      <c r="G58" s="48">
        <f>IF(A58="N/A"," ",Inputs!$F$9/IF(AND('Pricing Inputs'!$AA$3&gt;=4,'Pricing Inputs'!$AA$3&lt;=6),16,IF(AND('Pricing Inputs'!$AA$3&gt;=7,'Pricing Inputs'!$AA$3&lt;=9),8,24))/(BA58))</f>
        <v>0.82983193277310929</v>
      </c>
      <c r="H58" s="49">
        <f t="shared" si="21"/>
        <v>41.173231932773113</v>
      </c>
      <c r="I58" s="52">
        <f>VLOOKUP(A58,ScaledPrice,(IF(AND('Pricing Inputs'!$AA$3&gt;=4,'Pricing Inputs'!$AA$3&lt;=6),2,4)))</f>
        <v>25.149997711181641</v>
      </c>
      <c r="J58" s="52">
        <f>IF(A58="N/A"," ",IF(AND('Pricing Inputs'!$AA$3&gt;=4,'Pricing Inputs'!$AA$3&lt;=6),I58,(VLOOKUP(A58,ScaledPrice,2))*(2-(VLOOKUP(A58,ScaledPrice,3)))))</f>
        <v>25.149997711181641</v>
      </c>
      <c r="K58" s="52">
        <f>IF(A58="N/A"," ",IF(OR('Pricing Inputs'!$AA$3=5,'Pricing Inputs'!$AA$3=6,'Pricing Inputs'!$AA$3=8,'Pricing Inputs'!$AA$3=9),VLOOKUP(A58,ScaledPrice,IF(AND('Pricing Inputs'!$AA$3&gt;=4,'Pricing Inputs'!$AA$3&lt;=6),5,6)),0))</f>
        <v>20</v>
      </c>
      <c r="L58" s="52">
        <f>IF(A58="N/A"," ",IF(OR('Pricing Inputs'!$AA$3=5,'Pricing Inputs'!$AA$3=6,'Pricing Inputs'!$AA$3=8,'Pricing Inputs'!$AA$3=9),IF(AND('Pricing Inputs'!$AA$3&gt;=4,'Pricing Inputs'!$AA$3&lt;=6),K58,(VLOOKUP(A58,ScaledPrice,5))*(2-(VLOOKUP(A58,ScaledPrice,3)))),0))</f>
        <v>20</v>
      </c>
      <c r="M58" s="52">
        <f>IF(A58="N/A"," ",IF(OR('Pricing Inputs'!$AA$3=6,'Pricing Inputs'!$AA$3=9),(VLOOKUP(A58,ScaledPrice,IF(AND('Pricing Inputs'!$AA$3&gt;=4,'Pricing Inputs'!$AA$3&lt;=6),7,8))),0))</f>
        <v>19</v>
      </c>
      <c r="N58" s="52">
        <f>IF(A58="N/A"," ",IF(OR('Pricing Inputs'!$AA$3=6,'Pricing Inputs'!$AA$3=9),IF(AND('Pricing Inputs'!$AA$3&gt;=4,'Pricing Inputs'!$AA$3&lt;=6),M58,(VLOOKUP(A58,ScaledPrice,7))*(2-(VLOOKUP(A58,ScaledPrice,3)))),0))</f>
        <v>19</v>
      </c>
      <c r="O58" s="52">
        <f t="shared" si="0"/>
        <v>19.450000762939453</v>
      </c>
      <c r="P58" s="108">
        <f t="shared" si="22"/>
        <v>0</v>
      </c>
      <c r="Q58" s="108">
        <f t="shared" si="23"/>
        <v>0</v>
      </c>
      <c r="R58" s="108">
        <f t="shared" si="24"/>
        <v>0</v>
      </c>
      <c r="S58" s="108">
        <f t="shared" si="25"/>
        <v>0</v>
      </c>
      <c r="T58" s="108">
        <f t="shared" si="26"/>
        <v>0</v>
      </c>
      <c r="U58" s="108">
        <f t="shared" si="27"/>
        <v>0</v>
      </c>
      <c r="V58" s="56">
        <f t="shared" si="28"/>
        <v>0</v>
      </c>
      <c r="W58" s="99">
        <f t="shared" si="29"/>
        <v>0</v>
      </c>
      <c r="X58" s="99">
        <f t="shared" si="30"/>
        <v>0</v>
      </c>
      <c r="Y58" s="99">
        <f t="shared" si="31"/>
        <v>0</v>
      </c>
      <c r="Z58" s="99">
        <f t="shared" si="32"/>
        <v>0</v>
      </c>
      <c r="AA58" s="99">
        <f t="shared" si="53"/>
        <v>0</v>
      </c>
      <c r="AB58" s="99">
        <f t="shared" si="33"/>
        <v>0</v>
      </c>
      <c r="AC58" s="99">
        <f t="shared" si="2"/>
        <v>0</v>
      </c>
      <c r="AD58" s="71">
        <f t="shared" si="116"/>
        <v>7</v>
      </c>
      <c r="AE58" s="72">
        <f t="shared" si="117"/>
        <v>7</v>
      </c>
      <c r="AF58" s="72">
        <f t="shared" si="118"/>
        <v>7</v>
      </c>
      <c r="AG58" s="72">
        <f t="shared" si="119"/>
        <v>7</v>
      </c>
      <c r="AH58" s="72">
        <f t="shared" si="120"/>
        <v>7</v>
      </c>
      <c r="AI58" s="72">
        <f t="shared" si="121"/>
        <v>7</v>
      </c>
      <c r="AJ58" s="73">
        <f t="shared" si="122"/>
        <v>7</v>
      </c>
      <c r="AK58" s="102">
        <f t="shared" si="55"/>
        <v>0</v>
      </c>
      <c r="AL58" s="103">
        <f t="shared" si="56"/>
        <v>0</v>
      </c>
      <c r="AM58" s="103">
        <f t="shared" si="57"/>
        <v>0</v>
      </c>
      <c r="AN58" s="103">
        <f t="shared" si="58"/>
        <v>0</v>
      </c>
      <c r="AO58" s="103">
        <f t="shared" si="59"/>
        <v>0</v>
      </c>
      <c r="AP58" s="103">
        <f t="shared" si="60"/>
        <v>0</v>
      </c>
      <c r="AQ58" s="103">
        <f t="shared" si="61"/>
        <v>0</v>
      </c>
      <c r="AR58" s="73"/>
      <c r="AS58" s="109">
        <f t="shared" si="109"/>
        <v>0</v>
      </c>
      <c r="AT58" s="112">
        <f t="shared" si="110"/>
        <v>0</v>
      </c>
      <c r="AU58" s="112">
        <f t="shared" si="111"/>
        <v>0</v>
      </c>
      <c r="AV58" s="112">
        <f t="shared" si="112"/>
        <v>0</v>
      </c>
      <c r="AW58" s="112">
        <f t="shared" si="113"/>
        <v>0</v>
      </c>
      <c r="AX58" s="112">
        <f t="shared" si="114"/>
        <v>0</v>
      </c>
      <c r="AY58" s="112">
        <f t="shared" si="115"/>
        <v>0</v>
      </c>
      <c r="AZ58" s="73"/>
      <c r="BA58" s="64">
        <f>IF($A58="N/A"," ",(IF(MONTH(A58)&gt;=4,IF(MONTH(A58)&lt;=10,Inputs!$F$13,Inputs!$F$14),Inputs!$F$14)))</f>
        <v>119</v>
      </c>
      <c r="BB58" s="65">
        <f t="shared" si="76"/>
        <v>0</v>
      </c>
      <c r="BC58" s="65">
        <f t="shared" si="77"/>
        <v>0</v>
      </c>
      <c r="BD58" s="65">
        <f t="shared" si="43"/>
        <v>0</v>
      </c>
      <c r="BE58" s="65">
        <f t="shared" si="44"/>
        <v>0</v>
      </c>
      <c r="BF58" s="65">
        <f t="shared" si="45"/>
        <v>0</v>
      </c>
      <c r="BG58" s="65">
        <f t="shared" si="46"/>
        <v>0</v>
      </c>
      <c r="BH58" s="65">
        <f t="shared" si="47"/>
        <v>0</v>
      </c>
      <c r="BI58" s="65">
        <f t="shared" si="48"/>
        <v>0</v>
      </c>
      <c r="BJ58" s="94">
        <f t="shared" si="49"/>
        <v>0</v>
      </c>
      <c r="BK58" s="94">
        <f t="shared" si="50"/>
        <v>0</v>
      </c>
      <c r="BL58" s="94">
        <f t="shared" si="51"/>
        <v>0</v>
      </c>
      <c r="BM58" s="94">
        <f t="shared" si="52"/>
        <v>0</v>
      </c>
    </row>
    <row r="59" spans="1:65">
      <c r="A59" s="45">
        <f>IF(A58="N/A","N/A",IF(EDATE(A58,1)&gt;Inputs!$K$3,"N/A",EDATE(A58,1)))</f>
        <v>38353</v>
      </c>
      <c r="B59" s="59">
        <f t="shared" si="18"/>
        <v>2005</v>
      </c>
      <c r="C59" s="46">
        <f t="shared" si="19"/>
        <v>3.2</v>
      </c>
      <c r="D59" s="47">
        <f>IF(A59="N/A"," ",(VLOOKUP(MONTH($A59),Inputs!$A$14:$B$25,2))/1000)</f>
        <v>12.6</v>
      </c>
      <c r="E59" s="97">
        <f t="shared" si="20"/>
        <v>40.32</v>
      </c>
      <c r="F59" s="48">
        <f>IF(A59="N/A"," ",Inputs!$F$6)</f>
        <v>1.17</v>
      </c>
      <c r="G59" s="48">
        <f>IF(A59="N/A"," ",Inputs!$F$9/IF(AND('Pricing Inputs'!$AA$3&gt;=4,'Pricing Inputs'!$AA$3&lt;=6),16,IF(AND('Pricing Inputs'!$AA$3&gt;=7,'Pricing Inputs'!$AA$3&lt;=9),8,24))/(BA59))</f>
        <v>0.82983193277310929</v>
      </c>
      <c r="H59" s="49">
        <f t="shared" si="21"/>
        <v>42.319831932773113</v>
      </c>
      <c r="I59" s="52">
        <f>VLOOKUP(A59,ScaledPrice,(IF(AND('Pricing Inputs'!$AA$3&gt;=4,'Pricing Inputs'!$AA$3&lt;=6),2,4)))</f>
        <v>29.399999618530273</v>
      </c>
      <c r="J59" s="52">
        <f>IF(A59="N/A"," ",IF(AND('Pricing Inputs'!$AA$3&gt;=4,'Pricing Inputs'!$AA$3&lt;=6),I59,(VLOOKUP(A59,ScaledPrice,2))*(2-(VLOOKUP(A59,ScaledPrice,3)))))</f>
        <v>29.399999618530273</v>
      </c>
      <c r="K59" s="52">
        <f>IF(A59="N/A"," ",IF(OR('Pricing Inputs'!$AA$3=5,'Pricing Inputs'!$AA$3=6,'Pricing Inputs'!$AA$3=8,'Pricing Inputs'!$AA$3=9),VLOOKUP(A59,ScaledPrice,IF(AND('Pricing Inputs'!$AA$3&gt;=4,'Pricing Inputs'!$AA$3&lt;=6),5,6)),0))</f>
        <v>22</v>
      </c>
      <c r="L59" s="52">
        <f>IF(A59="N/A"," ",IF(OR('Pricing Inputs'!$AA$3=5,'Pricing Inputs'!$AA$3=6,'Pricing Inputs'!$AA$3=8,'Pricing Inputs'!$AA$3=9),IF(AND('Pricing Inputs'!$AA$3&gt;=4,'Pricing Inputs'!$AA$3&lt;=6),K59,(VLOOKUP(A59,ScaledPrice,5))*(2-(VLOOKUP(A59,ScaledPrice,3)))),0))</f>
        <v>22</v>
      </c>
      <c r="M59" s="52">
        <f>IF(A59="N/A"," ",IF(OR('Pricing Inputs'!$AA$3=6,'Pricing Inputs'!$AA$3=9),(VLOOKUP(A59,ScaledPrice,IF(AND('Pricing Inputs'!$AA$3&gt;=4,'Pricing Inputs'!$AA$3&lt;=6),7,8))),0))</f>
        <v>21</v>
      </c>
      <c r="N59" s="52">
        <f>IF(A59="N/A"," ",IF(OR('Pricing Inputs'!$AA$3=6,'Pricing Inputs'!$AA$3=9),IF(AND('Pricing Inputs'!$AA$3&gt;=4,'Pricing Inputs'!$AA$3&lt;=6),M59,(VLOOKUP(A59,ScaledPrice,7))*(2-(VLOOKUP(A59,ScaledPrice,3)))),0))</f>
        <v>21</v>
      </c>
      <c r="O59" s="52">
        <f t="shared" si="0"/>
        <v>19.700000762939453</v>
      </c>
      <c r="P59" s="108">
        <f t="shared" si="22"/>
        <v>0</v>
      </c>
      <c r="Q59" s="108">
        <f t="shared" si="23"/>
        <v>0</v>
      </c>
      <c r="R59" s="108">
        <f t="shared" si="24"/>
        <v>0</v>
      </c>
      <c r="S59" s="108">
        <f t="shared" si="25"/>
        <v>0</v>
      </c>
      <c r="T59" s="108">
        <f t="shared" si="26"/>
        <v>0</v>
      </c>
      <c r="U59" s="108">
        <f t="shared" si="27"/>
        <v>0</v>
      </c>
      <c r="V59" s="56">
        <f t="shared" si="28"/>
        <v>0</v>
      </c>
      <c r="W59" s="99">
        <f t="shared" si="29"/>
        <v>0</v>
      </c>
      <c r="X59" s="99">
        <f t="shared" si="30"/>
        <v>0</v>
      </c>
      <c r="Y59" s="99">
        <f t="shared" si="31"/>
        <v>0</v>
      </c>
      <c r="Z59" s="99">
        <f t="shared" si="32"/>
        <v>0</v>
      </c>
      <c r="AA59" s="99">
        <f t="shared" si="53"/>
        <v>0</v>
      </c>
      <c r="AB59" s="99">
        <f t="shared" si="33"/>
        <v>0</v>
      </c>
      <c r="AC59" s="99">
        <f t="shared" si="2"/>
        <v>0</v>
      </c>
      <c r="AD59" s="71">
        <f t="shared" si="116"/>
        <v>7</v>
      </c>
      <c r="AE59" s="72">
        <f t="shared" si="117"/>
        <v>7</v>
      </c>
      <c r="AF59" s="72">
        <f t="shared" si="118"/>
        <v>7</v>
      </c>
      <c r="AG59" s="72">
        <f t="shared" si="119"/>
        <v>7</v>
      </c>
      <c r="AH59" s="72">
        <f t="shared" si="120"/>
        <v>7</v>
      </c>
      <c r="AI59" s="72">
        <f t="shared" si="121"/>
        <v>7</v>
      </c>
      <c r="AJ59" s="73">
        <f t="shared" si="122"/>
        <v>7</v>
      </c>
      <c r="AK59" s="102">
        <f t="shared" si="55"/>
        <v>0</v>
      </c>
      <c r="AL59" s="103">
        <f t="shared" si="56"/>
        <v>0</v>
      </c>
      <c r="AM59" s="103">
        <f t="shared" si="57"/>
        <v>0</v>
      </c>
      <c r="AN59" s="103">
        <f t="shared" si="58"/>
        <v>0</v>
      </c>
      <c r="AO59" s="103">
        <f t="shared" si="59"/>
        <v>0</v>
      </c>
      <c r="AP59" s="103">
        <f t="shared" si="60"/>
        <v>0</v>
      </c>
      <c r="AQ59" s="103">
        <f t="shared" si="61"/>
        <v>0</v>
      </c>
      <c r="AR59" s="73"/>
      <c r="AS59" s="109">
        <f t="shared" si="109"/>
        <v>0</v>
      </c>
      <c r="AT59" s="112">
        <f t="shared" si="110"/>
        <v>0</v>
      </c>
      <c r="AU59" s="112">
        <f t="shared" si="111"/>
        <v>0</v>
      </c>
      <c r="AV59" s="112">
        <f t="shared" si="112"/>
        <v>0</v>
      </c>
      <c r="AW59" s="112">
        <f t="shared" si="113"/>
        <v>0</v>
      </c>
      <c r="AX59" s="112">
        <f t="shared" si="114"/>
        <v>0</v>
      </c>
      <c r="AY59" s="112">
        <f t="shared" si="115"/>
        <v>0</v>
      </c>
      <c r="AZ59" s="73"/>
      <c r="BA59" s="64">
        <f>IF($A59="N/A"," ",(IF(MONTH(A59)&gt;=4,IF(MONTH(A59)&lt;=10,Inputs!$F$13,Inputs!$F$14),Inputs!$F$14)))</f>
        <v>119</v>
      </c>
      <c r="BB59" s="65">
        <f t="shared" si="76"/>
        <v>0</v>
      </c>
      <c r="BC59" s="65">
        <f t="shared" si="77"/>
        <v>0</v>
      </c>
      <c r="BD59" s="65">
        <f t="shared" si="43"/>
        <v>0</v>
      </c>
      <c r="BE59" s="65">
        <f t="shared" si="44"/>
        <v>0</v>
      </c>
      <c r="BF59" s="65">
        <f t="shared" si="45"/>
        <v>0</v>
      </c>
      <c r="BG59" s="65">
        <f t="shared" si="46"/>
        <v>0</v>
      </c>
      <c r="BH59" s="65">
        <f t="shared" si="47"/>
        <v>0</v>
      </c>
      <c r="BI59" s="65">
        <f t="shared" si="48"/>
        <v>0</v>
      </c>
      <c r="BJ59" s="94">
        <f t="shared" si="49"/>
        <v>0</v>
      </c>
      <c r="BK59" s="94">
        <f t="shared" si="50"/>
        <v>0</v>
      </c>
      <c r="BL59" s="94">
        <f t="shared" si="51"/>
        <v>0</v>
      </c>
      <c r="BM59" s="94">
        <f t="shared" si="52"/>
        <v>0</v>
      </c>
    </row>
    <row r="60" spans="1:65">
      <c r="A60" s="45">
        <f>IF(A59="N/A","N/A",IF(EDATE(A59,1)&gt;Inputs!$K$3,"N/A",EDATE(A59,1)))</f>
        <v>38384</v>
      </c>
      <c r="B60" s="59">
        <f t="shared" si="18"/>
        <v>2005</v>
      </c>
      <c r="C60" s="46">
        <f t="shared" si="19"/>
        <v>3.0569999999999999</v>
      </c>
      <c r="D60" s="47">
        <f>IF(A60="N/A"," ",(VLOOKUP(MONTH($A60),Inputs!$A$14:$B$25,2))/1000)</f>
        <v>12.6</v>
      </c>
      <c r="E60" s="97">
        <f t="shared" si="20"/>
        <v>38.5182</v>
      </c>
      <c r="F60" s="48">
        <f>IF(A60="N/A"," ",Inputs!$F$6)</f>
        <v>1.17</v>
      </c>
      <c r="G60" s="48">
        <f>IF(A60="N/A"," ",Inputs!$F$9/IF(AND('Pricing Inputs'!$AA$3&gt;=4,'Pricing Inputs'!$AA$3&lt;=6),16,IF(AND('Pricing Inputs'!$AA$3&gt;=7,'Pricing Inputs'!$AA$3&lt;=9),8,24))/(BA60))</f>
        <v>0.82983193277310929</v>
      </c>
      <c r="H60" s="49">
        <f t="shared" si="21"/>
        <v>40.518031932773113</v>
      </c>
      <c r="I60" s="52">
        <f>VLOOKUP(A60,ScaledPrice,(IF(AND('Pricing Inputs'!$AA$3&gt;=4,'Pricing Inputs'!$AA$3&lt;=6),2,4)))</f>
        <v>29.5</v>
      </c>
      <c r="J60" s="52">
        <f>IF(A60="N/A"," ",IF(AND('Pricing Inputs'!$AA$3&gt;=4,'Pricing Inputs'!$AA$3&lt;=6),I60,(VLOOKUP(A60,ScaledPrice,2))*(2-(VLOOKUP(A60,ScaledPrice,3)))))</f>
        <v>29.5</v>
      </c>
      <c r="K60" s="52">
        <f>IF(A60="N/A"," ",IF(OR('Pricing Inputs'!$AA$3=5,'Pricing Inputs'!$AA$3=6,'Pricing Inputs'!$AA$3=8,'Pricing Inputs'!$AA$3=9),VLOOKUP(A60,ScaledPrice,IF(AND('Pricing Inputs'!$AA$3&gt;=4,'Pricing Inputs'!$AA$3&lt;=6),5,6)),0))</f>
        <v>21.996000289916992</v>
      </c>
      <c r="L60" s="52">
        <f>IF(A60="N/A"," ",IF(OR('Pricing Inputs'!$AA$3=5,'Pricing Inputs'!$AA$3=6,'Pricing Inputs'!$AA$3=8,'Pricing Inputs'!$AA$3=9),IF(AND('Pricing Inputs'!$AA$3&gt;=4,'Pricing Inputs'!$AA$3&lt;=6),K60,(VLOOKUP(A60,ScaledPrice,5))*(2-(VLOOKUP(A60,ScaledPrice,3)))),0))</f>
        <v>21.996000289916992</v>
      </c>
      <c r="M60" s="52">
        <f>IF(A60="N/A"," ",IF(OR('Pricing Inputs'!$AA$3=6,'Pricing Inputs'!$AA$3=9),(VLOOKUP(A60,ScaledPrice,IF(AND('Pricing Inputs'!$AA$3&gt;=4,'Pricing Inputs'!$AA$3&lt;=6),7,8))),0))</f>
        <v>20.996501922607422</v>
      </c>
      <c r="N60" s="52">
        <f>IF(A60="N/A"," ",IF(OR('Pricing Inputs'!$AA$3=6,'Pricing Inputs'!$AA$3=9),IF(AND('Pricing Inputs'!$AA$3&gt;=4,'Pricing Inputs'!$AA$3&lt;=6),M60,(VLOOKUP(A60,ScaledPrice,7))*(2-(VLOOKUP(A60,ScaledPrice,3)))),0))</f>
        <v>20.996501922607422</v>
      </c>
      <c r="O60" s="52">
        <f t="shared" si="0"/>
        <v>18</v>
      </c>
      <c r="P60" s="108">
        <f t="shared" si="22"/>
        <v>0</v>
      </c>
      <c r="Q60" s="108">
        <f t="shared" si="23"/>
        <v>0</v>
      </c>
      <c r="R60" s="108">
        <f t="shared" si="24"/>
        <v>0</v>
      </c>
      <c r="S60" s="108">
        <f t="shared" si="25"/>
        <v>0</v>
      </c>
      <c r="T60" s="108">
        <f t="shared" si="26"/>
        <v>0</v>
      </c>
      <c r="U60" s="108">
        <f t="shared" si="27"/>
        <v>0</v>
      </c>
      <c r="V60" s="56">
        <f t="shared" si="28"/>
        <v>0</v>
      </c>
      <c r="W60" s="99">
        <f t="shared" si="29"/>
        <v>0</v>
      </c>
      <c r="X60" s="99">
        <f t="shared" si="30"/>
        <v>0</v>
      </c>
      <c r="Y60" s="99">
        <f t="shared" si="31"/>
        <v>0</v>
      </c>
      <c r="Z60" s="99">
        <f t="shared" si="32"/>
        <v>0</v>
      </c>
      <c r="AA60" s="99">
        <f t="shared" si="53"/>
        <v>0</v>
      </c>
      <c r="AB60" s="99">
        <f t="shared" si="33"/>
        <v>0</v>
      </c>
      <c r="AC60" s="99">
        <f t="shared" si="2"/>
        <v>0</v>
      </c>
      <c r="AD60" s="71">
        <f t="shared" si="116"/>
        <v>7</v>
      </c>
      <c r="AE60" s="72">
        <f t="shared" si="117"/>
        <v>7</v>
      </c>
      <c r="AF60" s="72">
        <f t="shared" si="118"/>
        <v>7</v>
      </c>
      <c r="AG60" s="72">
        <f t="shared" si="119"/>
        <v>7</v>
      </c>
      <c r="AH60" s="72">
        <f t="shared" si="120"/>
        <v>7</v>
      </c>
      <c r="AI60" s="72">
        <f t="shared" si="121"/>
        <v>7</v>
      </c>
      <c r="AJ60" s="73">
        <f t="shared" si="122"/>
        <v>7</v>
      </c>
      <c r="AK60" s="102">
        <f t="shared" si="55"/>
        <v>0</v>
      </c>
      <c r="AL60" s="103">
        <f t="shared" si="56"/>
        <v>0</v>
      </c>
      <c r="AM60" s="103">
        <f t="shared" si="57"/>
        <v>0</v>
      </c>
      <c r="AN60" s="103">
        <f t="shared" si="58"/>
        <v>0</v>
      </c>
      <c r="AO60" s="103">
        <f t="shared" si="59"/>
        <v>0</v>
      </c>
      <c r="AP60" s="103">
        <f t="shared" si="60"/>
        <v>0</v>
      </c>
      <c r="AQ60" s="103">
        <f t="shared" si="61"/>
        <v>0</v>
      </c>
      <c r="AR60" s="73"/>
      <c r="AS60" s="109">
        <f t="shared" si="109"/>
        <v>0</v>
      </c>
      <c r="AT60" s="112">
        <f t="shared" si="110"/>
        <v>0</v>
      </c>
      <c r="AU60" s="112">
        <f t="shared" si="111"/>
        <v>0</v>
      </c>
      <c r="AV60" s="112">
        <f t="shared" si="112"/>
        <v>0</v>
      </c>
      <c r="AW60" s="112">
        <f t="shared" si="113"/>
        <v>0</v>
      </c>
      <c r="AX60" s="112">
        <f t="shared" si="114"/>
        <v>0</v>
      </c>
      <c r="AY60" s="112">
        <f t="shared" si="115"/>
        <v>0</v>
      </c>
      <c r="AZ60" s="73"/>
      <c r="BA60" s="64">
        <f>IF($A60="N/A"," ",(IF(MONTH(A60)&gt;=4,IF(MONTH(A60)&lt;=10,Inputs!$F$13,Inputs!$F$14),Inputs!$F$14)))</f>
        <v>119</v>
      </c>
      <c r="BB60" s="65">
        <f t="shared" si="76"/>
        <v>0</v>
      </c>
      <c r="BC60" s="65">
        <f t="shared" si="77"/>
        <v>0</v>
      </c>
      <c r="BD60" s="65">
        <f t="shared" si="43"/>
        <v>0</v>
      </c>
      <c r="BE60" s="65">
        <f t="shared" si="44"/>
        <v>0</v>
      </c>
      <c r="BF60" s="65">
        <f t="shared" si="45"/>
        <v>0</v>
      </c>
      <c r="BG60" s="65">
        <f t="shared" si="46"/>
        <v>0</v>
      </c>
      <c r="BH60" s="65">
        <f t="shared" si="47"/>
        <v>0</v>
      </c>
      <c r="BI60" s="65">
        <f t="shared" si="48"/>
        <v>0</v>
      </c>
      <c r="BJ60" s="94">
        <f t="shared" si="49"/>
        <v>0</v>
      </c>
      <c r="BK60" s="94">
        <f t="shared" si="50"/>
        <v>0</v>
      </c>
      <c r="BL60" s="94">
        <f t="shared" si="51"/>
        <v>0</v>
      </c>
      <c r="BM60" s="94">
        <f t="shared" si="52"/>
        <v>0</v>
      </c>
    </row>
    <row r="61" spans="1:65">
      <c r="A61" s="45">
        <f>IF(A60="N/A","N/A",IF(EDATE(A60,1)&gt;Inputs!$K$3,"N/A",EDATE(A60,1)))</f>
        <v>38412</v>
      </c>
      <c r="B61" s="59">
        <f t="shared" si="18"/>
        <v>2005</v>
      </c>
      <c r="C61" s="46">
        <f t="shared" si="19"/>
        <v>2.9730000000000003</v>
      </c>
      <c r="D61" s="47">
        <f>IF(A61="N/A"," ",(VLOOKUP(MONTH($A61),Inputs!$A$14:$B$25,2))/1000)</f>
        <v>12.6</v>
      </c>
      <c r="E61" s="97">
        <f t="shared" si="20"/>
        <v>37.459800000000001</v>
      </c>
      <c r="F61" s="48">
        <f>IF(A61="N/A"," ",Inputs!$F$6)</f>
        <v>1.17</v>
      </c>
      <c r="G61" s="48">
        <f>IF(A61="N/A"," ",Inputs!$F$9/IF(AND('Pricing Inputs'!$AA$3&gt;=4,'Pricing Inputs'!$AA$3&lt;=6),16,IF(AND('Pricing Inputs'!$AA$3&gt;=7,'Pricing Inputs'!$AA$3&lt;=9),8,24))/(BA61))</f>
        <v>0.82983193277310929</v>
      </c>
      <c r="H61" s="49">
        <f t="shared" si="21"/>
        <v>39.459631932773114</v>
      </c>
      <c r="I61" s="52">
        <f>VLOOKUP(A61,ScaledPrice,(IF(AND('Pricing Inputs'!$AA$3&gt;=4,'Pricing Inputs'!$AA$3&lt;=6),2,4)))</f>
        <v>25</v>
      </c>
      <c r="J61" s="52">
        <f>IF(A61="N/A"," ",IF(AND('Pricing Inputs'!$AA$3&gt;=4,'Pricing Inputs'!$AA$3&lt;=6),I61,(VLOOKUP(A61,ScaledPrice,2))*(2-(VLOOKUP(A61,ScaledPrice,3)))))</f>
        <v>25</v>
      </c>
      <c r="K61" s="52">
        <f>IF(A61="N/A"," ",IF(OR('Pricing Inputs'!$AA$3=5,'Pricing Inputs'!$AA$3=6,'Pricing Inputs'!$AA$3=8,'Pricing Inputs'!$AA$3=9),VLOOKUP(A61,ScaledPrice,IF(AND('Pricing Inputs'!$AA$3&gt;=4,'Pricing Inputs'!$AA$3&lt;=6),5,6)),0))</f>
        <v>20</v>
      </c>
      <c r="L61" s="52">
        <f>IF(A61="N/A"," ",IF(OR('Pricing Inputs'!$AA$3=5,'Pricing Inputs'!$AA$3=6,'Pricing Inputs'!$AA$3=8,'Pricing Inputs'!$AA$3=9),IF(AND('Pricing Inputs'!$AA$3&gt;=4,'Pricing Inputs'!$AA$3&lt;=6),K61,(VLOOKUP(A61,ScaledPrice,5))*(2-(VLOOKUP(A61,ScaledPrice,3)))),0))</f>
        <v>20</v>
      </c>
      <c r="M61" s="52">
        <f>IF(A61="N/A"," ",IF(OR('Pricing Inputs'!$AA$3=6,'Pricing Inputs'!$AA$3=9),(VLOOKUP(A61,ScaledPrice,IF(AND('Pricing Inputs'!$AA$3&gt;=4,'Pricing Inputs'!$AA$3&lt;=6),7,8))),0))</f>
        <v>19</v>
      </c>
      <c r="N61" s="52">
        <f>IF(A61="N/A"," ",IF(OR('Pricing Inputs'!$AA$3=6,'Pricing Inputs'!$AA$3=9),IF(AND('Pricing Inputs'!$AA$3&gt;=4,'Pricing Inputs'!$AA$3&lt;=6),M61,(VLOOKUP(A61,ScaledPrice,7))*(2-(VLOOKUP(A61,ScaledPrice,3)))),0))</f>
        <v>19</v>
      </c>
      <c r="O61" s="52">
        <f t="shared" si="0"/>
        <v>18.400001525878906</v>
      </c>
      <c r="P61" s="108">
        <f t="shared" si="22"/>
        <v>0</v>
      </c>
      <c r="Q61" s="108">
        <f t="shared" si="23"/>
        <v>0</v>
      </c>
      <c r="R61" s="108">
        <f t="shared" si="24"/>
        <v>0</v>
      </c>
      <c r="S61" s="108">
        <f t="shared" si="25"/>
        <v>0</v>
      </c>
      <c r="T61" s="108">
        <f t="shared" si="26"/>
        <v>0</v>
      </c>
      <c r="U61" s="108">
        <f t="shared" si="27"/>
        <v>0</v>
      </c>
      <c r="V61" s="56">
        <f t="shared" si="28"/>
        <v>0</v>
      </c>
      <c r="W61" s="99">
        <f t="shared" si="29"/>
        <v>0</v>
      </c>
      <c r="X61" s="99">
        <f t="shared" si="30"/>
        <v>0</v>
      </c>
      <c r="Y61" s="99">
        <f t="shared" si="31"/>
        <v>0</v>
      </c>
      <c r="Z61" s="99">
        <f t="shared" si="32"/>
        <v>0</v>
      </c>
      <c r="AA61" s="99">
        <f t="shared" si="53"/>
        <v>0</v>
      </c>
      <c r="AB61" s="99">
        <f t="shared" si="33"/>
        <v>0</v>
      </c>
      <c r="AC61" s="99">
        <f t="shared" si="2"/>
        <v>0</v>
      </c>
      <c r="AD61" s="71">
        <f t="shared" si="116"/>
        <v>7</v>
      </c>
      <c r="AE61" s="72">
        <f t="shared" si="117"/>
        <v>7</v>
      </c>
      <c r="AF61" s="72">
        <f t="shared" si="118"/>
        <v>7</v>
      </c>
      <c r="AG61" s="72">
        <f t="shared" si="119"/>
        <v>7</v>
      </c>
      <c r="AH61" s="72">
        <f t="shared" si="120"/>
        <v>7</v>
      </c>
      <c r="AI61" s="72">
        <f t="shared" si="121"/>
        <v>7</v>
      </c>
      <c r="AJ61" s="73">
        <f t="shared" si="122"/>
        <v>7</v>
      </c>
      <c r="AK61" s="102">
        <f t="shared" si="55"/>
        <v>0</v>
      </c>
      <c r="AL61" s="103">
        <f t="shared" si="56"/>
        <v>0</v>
      </c>
      <c r="AM61" s="103">
        <f t="shared" si="57"/>
        <v>0</v>
      </c>
      <c r="AN61" s="103">
        <f t="shared" si="58"/>
        <v>0</v>
      </c>
      <c r="AO61" s="103">
        <f t="shared" si="59"/>
        <v>0</v>
      </c>
      <c r="AP61" s="103">
        <f t="shared" si="60"/>
        <v>0</v>
      </c>
      <c r="AQ61" s="103">
        <f t="shared" si="61"/>
        <v>0</v>
      </c>
      <c r="AR61" s="81" t="s">
        <v>46</v>
      </c>
      <c r="AS61" s="109">
        <f t="shared" si="109"/>
        <v>0</v>
      </c>
      <c r="AT61" s="112">
        <f t="shared" si="110"/>
        <v>0</v>
      </c>
      <c r="AU61" s="112">
        <f t="shared" si="111"/>
        <v>0</v>
      </c>
      <c r="AV61" s="112">
        <f t="shared" si="112"/>
        <v>0</v>
      </c>
      <c r="AW61" s="112">
        <f t="shared" si="113"/>
        <v>0</v>
      </c>
      <c r="AX61" s="112">
        <f t="shared" si="114"/>
        <v>0</v>
      </c>
      <c r="AY61" s="112">
        <f t="shared" si="115"/>
        <v>0</v>
      </c>
      <c r="AZ61" s="80" t="s">
        <v>53</v>
      </c>
      <c r="BA61" s="64">
        <f>IF($A61="N/A"," ",(IF(MONTH(A61)&gt;=4,IF(MONTH(A61)&lt;=10,Inputs!$F$13,Inputs!$F$14),Inputs!$F$14)))</f>
        <v>119</v>
      </c>
      <c r="BB61" s="65">
        <f t="shared" si="76"/>
        <v>0</v>
      </c>
      <c r="BC61" s="65">
        <f t="shared" si="77"/>
        <v>0</v>
      </c>
      <c r="BD61" s="65">
        <f t="shared" si="43"/>
        <v>0</v>
      </c>
      <c r="BE61" s="65">
        <f t="shared" si="44"/>
        <v>0</v>
      </c>
      <c r="BF61" s="65">
        <f t="shared" si="45"/>
        <v>0</v>
      </c>
      <c r="BG61" s="65">
        <f t="shared" si="46"/>
        <v>0</v>
      </c>
      <c r="BH61" s="65">
        <f t="shared" si="47"/>
        <v>0</v>
      </c>
      <c r="BI61" s="65">
        <f t="shared" si="48"/>
        <v>0</v>
      </c>
      <c r="BJ61" s="94">
        <f t="shared" si="49"/>
        <v>0</v>
      </c>
      <c r="BK61" s="94">
        <f t="shared" si="50"/>
        <v>0</v>
      </c>
      <c r="BL61" s="94">
        <f t="shared" si="51"/>
        <v>0</v>
      </c>
      <c r="BM61" s="94">
        <f t="shared" si="52"/>
        <v>0</v>
      </c>
    </row>
    <row r="62" spans="1:65">
      <c r="A62" s="45">
        <f>IF(A61="N/A","N/A",IF(EDATE(A61,1)&gt;Inputs!$K$3,"N/A",EDATE(A61,1)))</f>
        <v>38443</v>
      </c>
      <c r="B62" s="59">
        <f t="shared" si="18"/>
        <v>2005</v>
      </c>
      <c r="C62" s="46">
        <f t="shared" si="19"/>
        <v>2.7695000000000003</v>
      </c>
      <c r="D62" s="47">
        <f>IF(A62="N/A"," ",(VLOOKUP(MONTH($A62),Inputs!$A$14:$B$25,2))/1000)</f>
        <v>12.6</v>
      </c>
      <c r="E62" s="97">
        <f t="shared" si="20"/>
        <v>34.895700000000005</v>
      </c>
      <c r="F62" s="48">
        <f>IF(A62="N/A"," ",Inputs!$F$6)</f>
        <v>1.17</v>
      </c>
      <c r="G62" s="48">
        <f>IF(A62="N/A"," ",Inputs!$F$9/IF(AND('Pricing Inputs'!$AA$3&gt;=4,'Pricing Inputs'!$AA$3&lt;=6),16,IF(AND('Pricing Inputs'!$AA$3&gt;=7,'Pricing Inputs'!$AA$3&lt;=9),8,24))/(BA62))</f>
        <v>0.82983193277310929</v>
      </c>
      <c r="H62" s="49">
        <f t="shared" si="21"/>
        <v>36.895531932773117</v>
      </c>
      <c r="I62" s="52">
        <f>VLOOKUP(A62,ScaledPrice,(IF(AND('Pricing Inputs'!$AA$3&gt;=4,'Pricing Inputs'!$AA$3&lt;=6),2,4)))</f>
        <v>25.75</v>
      </c>
      <c r="J62" s="52">
        <f>IF(A62="N/A"," ",IF(AND('Pricing Inputs'!$AA$3&gt;=4,'Pricing Inputs'!$AA$3&lt;=6),I62,(VLOOKUP(A62,ScaledPrice,2))*(2-(VLOOKUP(A62,ScaledPrice,3)))))</f>
        <v>25.75</v>
      </c>
      <c r="K62" s="52">
        <f>IF(A62="N/A"," ",IF(OR('Pricing Inputs'!$AA$3=5,'Pricing Inputs'!$AA$3=6,'Pricing Inputs'!$AA$3=8,'Pricing Inputs'!$AA$3=9),VLOOKUP(A62,ScaledPrice,IF(AND('Pricing Inputs'!$AA$3&gt;=4,'Pricing Inputs'!$AA$3&lt;=6),5,6)),0))</f>
        <v>20</v>
      </c>
      <c r="L62" s="52">
        <f>IF(A62="N/A"," ",IF(OR('Pricing Inputs'!$AA$3=5,'Pricing Inputs'!$AA$3=6,'Pricing Inputs'!$AA$3=8,'Pricing Inputs'!$AA$3=9),IF(AND('Pricing Inputs'!$AA$3&gt;=4,'Pricing Inputs'!$AA$3&lt;=6),K62,(VLOOKUP(A62,ScaledPrice,5))*(2-(VLOOKUP(A62,ScaledPrice,3)))),0))</f>
        <v>20</v>
      </c>
      <c r="M62" s="52">
        <f>IF(A62="N/A"," ",IF(OR('Pricing Inputs'!$AA$3=6,'Pricing Inputs'!$AA$3=9),(VLOOKUP(A62,ScaledPrice,IF(AND('Pricing Inputs'!$AA$3&gt;=4,'Pricing Inputs'!$AA$3&lt;=6),7,8))),0))</f>
        <v>18.995000839233398</v>
      </c>
      <c r="N62" s="52">
        <f>IF(A62="N/A"," ",IF(OR('Pricing Inputs'!$AA$3=6,'Pricing Inputs'!$AA$3=9),IF(AND('Pricing Inputs'!$AA$3&gt;=4,'Pricing Inputs'!$AA$3&lt;=6),M62,(VLOOKUP(A62,ScaledPrice,7))*(2-(VLOOKUP(A62,ScaledPrice,3)))),0))</f>
        <v>18.995000839233398</v>
      </c>
      <c r="O62" s="52">
        <f t="shared" si="0"/>
        <v>17.600000381469727</v>
      </c>
      <c r="P62" s="108">
        <f t="shared" si="22"/>
        <v>0</v>
      </c>
      <c r="Q62" s="108">
        <f t="shared" si="23"/>
        <v>0</v>
      </c>
      <c r="R62" s="108">
        <f t="shared" si="24"/>
        <v>0</v>
      </c>
      <c r="S62" s="108">
        <f t="shared" si="25"/>
        <v>0</v>
      </c>
      <c r="T62" s="108">
        <f t="shared" si="26"/>
        <v>0</v>
      </c>
      <c r="U62" s="108">
        <f t="shared" si="27"/>
        <v>0</v>
      </c>
      <c r="V62" s="56">
        <f t="shared" si="28"/>
        <v>0</v>
      </c>
      <c r="W62" s="99">
        <f t="shared" si="29"/>
        <v>0</v>
      </c>
      <c r="X62" s="99">
        <f t="shared" si="30"/>
        <v>0</v>
      </c>
      <c r="Y62" s="99">
        <f t="shared" si="31"/>
        <v>0</v>
      </c>
      <c r="Z62" s="99">
        <f t="shared" si="32"/>
        <v>0</v>
      </c>
      <c r="AA62" s="99">
        <f t="shared" si="53"/>
        <v>0</v>
      </c>
      <c r="AB62" s="99">
        <f t="shared" si="33"/>
        <v>0</v>
      </c>
      <c r="AC62" s="99">
        <f t="shared" si="2"/>
        <v>0</v>
      </c>
      <c r="AD62" s="71">
        <f t="shared" si="116"/>
        <v>7</v>
      </c>
      <c r="AE62" s="72">
        <f t="shared" si="117"/>
        <v>7</v>
      </c>
      <c r="AF62" s="72">
        <f t="shared" si="118"/>
        <v>7</v>
      </c>
      <c r="AG62" s="72">
        <f t="shared" si="119"/>
        <v>7</v>
      </c>
      <c r="AH62" s="72">
        <f t="shared" si="120"/>
        <v>7</v>
      </c>
      <c r="AI62" s="72">
        <f t="shared" si="121"/>
        <v>7</v>
      </c>
      <c r="AJ62" s="73">
        <f t="shared" si="122"/>
        <v>7</v>
      </c>
      <c r="AK62" s="102">
        <f t="shared" si="55"/>
        <v>0</v>
      </c>
      <c r="AL62" s="103">
        <f t="shared" si="56"/>
        <v>0</v>
      </c>
      <c r="AM62" s="103">
        <f t="shared" si="57"/>
        <v>0</v>
      </c>
      <c r="AN62" s="103">
        <f t="shared" si="58"/>
        <v>0</v>
      </c>
      <c r="AO62" s="103">
        <f t="shared" si="59"/>
        <v>0</v>
      </c>
      <c r="AP62" s="103">
        <f t="shared" si="60"/>
        <v>0</v>
      </c>
      <c r="AQ62" s="103">
        <f t="shared" si="61"/>
        <v>0</v>
      </c>
      <c r="AR62" s="73">
        <f>SUM(AK52:AQ63)</f>
        <v>1040</v>
      </c>
      <c r="AS62" s="109">
        <f t="shared" si="109"/>
        <v>0</v>
      </c>
      <c r="AT62" s="112">
        <f t="shared" si="110"/>
        <v>0</v>
      </c>
      <c r="AU62" s="112">
        <f t="shared" si="111"/>
        <v>0</v>
      </c>
      <c r="AV62" s="112">
        <f t="shared" si="112"/>
        <v>0</v>
      </c>
      <c r="AW62" s="112">
        <f t="shared" si="113"/>
        <v>0</v>
      </c>
      <c r="AX62" s="112">
        <f t="shared" si="114"/>
        <v>0</v>
      </c>
      <c r="AY62" s="112">
        <f t="shared" si="115"/>
        <v>0</v>
      </c>
      <c r="AZ62" s="73">
        <f>SUM(AS52:AY63)</f>
        <v>0</v>
      </c>
      <c r="BA62" s="64">
        <f>IF($A62="N/A"," ",(IF(MONTH(A62)&gt;=4,IF(MONTH(A62)&lt;=10,Inputs!$F$13,Inputs!$F$14),Inputs!$F$14)))</f>
        <v>119</v>
      </c>
      <c r="BB62" s="65">
        <f t="shared" si="76"/>
        <v>0</v>
      </c>
      <c r="BC62" s="65">
        <f t="shared" si="77"/>
        <v>0</v>
      </c>
      <c r="BD62" s="65">
        <f t="shared" si="43"/>
        <v>0</v>
      </c>
      <c r="BE62" s="65">
        <f t="shared" si="44"/>
        <v>0</v>
      </c>
      <c r="BF62" s="65">
        <f t="shared" si="45"/>
        <v>0</v>
      </c>
      <c r="BG62" s="65">
        <f t="shared" si="46"/>
        <v>0</v>
      </c>
      <c r="BH62" s="65">
        <f t="shared" si="47"/>
        <v>0</v>
      </c>
      <c r="BI62" s="65">
        <f t="shared" si="48"/>
        <v>0</v>
      </c>
      <c r="BJ62" s="94">
        <f t="shared" si="49"/>
        <v>0</v>
      </c>
      <c r="BK62" s="94">
        <f t="shared" si="50"/>
        <v>0</v>
      </c>
      <c r="BL62" s="94">
        <f t="shared" si="51"/>
        <v>0</v>
      </c>
      <c r="BM62" s="94">
        <f t="shared" si="52"/>
        <v>0</v>
      </c>
    </row>
    <row r="63" spans="1:65">
      <c r="A63" s="45">
        <f>IF(A62="N/A","N/A",IF(EDATE(A62,1)&gt;Inputs!$K$3,"N/A",EDATE(A62,1)))</f>
        <v>38473</v>
      </c>
      <c r="B63" s="59">
        <f t="shared" si="18"/>
        <v>2005</v>
      </c>
      <c r="C63" s="46">
        <f t="shared" si="19"/>
        <v>2.7530000000000001</v>
      </c>
      <c r="D63" s="47">
        <f>IF(A63="N/A"," ",(VLOOKUP(MONTH($A63),Inputs!$A$14:$B$25,2))/1000)</f>
        <v>12.6</v>
      </c>
      <c r="E63" s="97">
        <f t="shared" si="20"/>
        <v>34.687800000000003</v>
      </c>
      <c r="F63" s="48">
        <f>IF(A63="N/A"," ",Inputs!$F$6)</f>
        <v>1.17</v>
      </c>
      <c r="G63" s="48">
        <f>IF(A63="N/A"," ",Inputs!$F$9/IF(AND('Pricing Inputs'!$AA$3&gt;=4,'Pricing Inputs'!$AA$3&lt;=6),16,IF(AND('Pricing Inputs'!$AA$3&gt;=7,'Pricing Inputs'!$AA$3&lt;=9),8,24))/(BA63))</f>
        <v>0.82983193277310929</v>
      </c>
      <c r="H63" s="49">
        <f t="shared" si="21"/>
        <v>36.687631932773115</v>
      </c>
      <c r="I63" s="52">
        <f>VLOOKUP(A63,ScaledPrice,(IF(AND('Pricing Inputs'!$AA$3&gt;=4,'Pricing Inputs'!$AA$3&lt;=6),2,4)))</f>
        <v>30.25</v>
      </c>
      <c r="J63" s="52">
        <f>IF(A63="N/A"," ",IF(AND('Pricing Inputs'!$AA$3&gt;=4,'Pricing Inputs'!$AA$3&lt;=6),I63,(VLOOKUP(A63,ScaledPrice,2))*(2-(VLOOKUP(A63,ScaledPrice,3)))))</f>
        <v>30.25</v>
      </c>
      <c r="K63" s="52">
        <f>IF(A63="N/A"," ",IF(OR('Pricing Inputs'!$AA$3=5,'Pricing Inputs'!$AA$3=6,'Pricing Inputs'!$AA$3=8,'Pricing Inputs'!$AA$3=9),VLOOKUP(A63,ScaledPrice,IF(AND('Pricing Inputs'!$AA$3&gt;=4,'Pricing Inputs'!$AA$3&lt;=6),5,6)),0))</f>
        <v>21</v>
      </c>
      <c r="L63" s="52">
        <f>IF(A63="N/A"," ",IF(OR('Pricing Inputs'!$AA$3=5,'Pricing Inputs'!$AA$3=6,'Pricing Inputs'!$AA$3=8,'Pricing Inputs'!$AA$3=9),IF(AND('Pricing Inputs'!$AA$3&gt;=4,'Pricing Inputs'!$AA$3&lt;=6),K63,(VLOOKUP(A63,ScaledPrice,5))*(2-(VLOOKUP(A63,ScaledPrice,3)))),0))</f>
        <v>21</v>
      </c>
      <c r="M63" s="52">
        <f>IF(A63="N/A"," ",IF(OR('Pricing Inputs'!$AA$3=6,'Pricing Inputs'!$AA$3=9),(VLOOKUP(A63,ScaledPrice,IF(AND('Pricing Inputs'!$AA$3&gt;=4,'Pricing Inputs'!$AA$3&lt;=6),7,8))),0))</f>
        <v>20.004999160766602</v>
      </c>
      <c r="N63" s="52">
        <f>IF(A63="N/A"," ",IF(OR('Pricing Inputs'!$AA$3=6,'Pricing Inputs'!$AA$3=9),IF(AND('Pricing Inputs'!$AA$3&gt;=4,'Pricing Inputs'!$AA$3&lt;=6),M63,(VLOOKUP(A63,ScaledPrice,7))*(2-(VLOOKUP(A63,ScaledPrice,3)))),0))</f>
        <v>20.004999160766602</v>
      </c>
      <c r="O63" s="52">
        <f t="shared" si="0"/>
        <v>17.450000762939453</v>
      </c>
      <c r="P63" s="108">
        <f t="shared" si="22"/>
        <v>0</v>
      </c>
      <c r="Q63" s="108">
        <f t="shared" si="23"/>
        <v>0</v>
      </c>
      <c r="R63" s="108">
        <f t="shared" si="24"/>
        <v>0</v>
      </c>
      <c r="S63" s="108">
        <f t="shared" si="25"/>
        <v>0</v>
      </c>
      <c r="T63" s="108">
        <f t="shared" si="26"/>
        <v>0</v>
      </c>
      <c r="U63" s="108">
        <f t="shared" si="27"/>
        <v>0</v>
      </c>
      <c r="V63" s="56">
        <f t="shared" si="28"/>
        <v>0</v>
      </c>
      <c r="W63" s="99">
        <f t="shared" si="29"/>
        <v>0</v>
      </c>
      <c r="X63" s="99">
        <f t="shared" si="30"/>
        <v>0</v>
      </c>
      <c r="Y63" s="99">
        <f t="shared" si="31"/>
        <v>0</v>
      </c>
      <c r="Z63" s="99">
        <f t="shared" si="32"/>
        <v>0</v>
      </c>
      <c r="AA63" s="99">
        <f t="shared" si="53"/>
        <v>0</v>
      </c>
      <c r="AB63" s="99">
        <f t="shared" si="33"/>
        <v>0</v>
      </c>
      <c r="AC63" s="99">
        <f t="shared" si="2"/>
        <v>0</v>
      </c>
      <c r="AD63" s="74">
        <f t="shared" si="116"/>
        <v>7</v>
      </c>
      <c r="AE63" s="75">
        <f t="shared" si="117"/>
        <v>7</v>
      </c>
      <c r="AF63" s="75">
        <f t="shared" si="118"/>
        <v>7</v>
      </c>
      <c r="AG63" s="75">
        <f t="shared" si="119"/>
        <v>7</v>
      </c>
      <c r="AH63" s="75">
        <f t="shared" si="120"/>
        <v>7</v>
      </c>
      <c r="AI63" s="75">
        <f t="shared" si="121"/>
        <v>7</v>
      </c>
      <c r="AJ63" s="76">
        <f t="shared" si="122"/>
        <v>7</v>
      </c>
      <c r="AK63" s="104">
        <f t="shared" si="55"/>
        <v>0</v>
      </c>
      <c r="AL63" s="105">
        <f t="shared" si="56"/>
        <v>0</v>
      </c>
      <c r="AM63" s="105">
        <f t="shared" si="57"/>
        <v>0</v>
      </c>
      <c r="AN63" s="105">
        <f t="shared" si="58"/>
        <v>0</v>
      </c>
      <c r="AO63" s="105">
        <f t="shared" si="59"/>
        <v>0</v>
      </c>
      <c r="AP63" s="105">
        <f t="shared" si="60"/>
        <v>0</v>
      </c>
      <c r="AQ63" s="105">
        <f t="shared" si="61"/>
        <v>0</v>
      </c>
      <c r="AR63" s="76">
        <f>IF(($AP$2-AR62)&gt;=0,$AP$2-AR62,0)</f>
        <v>360</v>
      </c>
      <c r="AS63" s="113">
        <f t="shared" si="109"/>
        <v>0</v>
      </c>
      <c r="AT63" s="114">
        <f t="shared" si="110"/>
        <v>0</v>
      </c>
      <c r="AU63" s="114">
        <f t="shared" si="111"/>
        <v>0</v>
      </c>
      <c r="AV63" s="114">
        <f t="shared" si="112"/>
        <v>0</v>
      </c>
      <c r="AW63" s="114">
        <f t="shared" si="113"/>
        <v>0</v>
      </c>
      <c r="AX63" s="114">
        <f t="shared" si="114"/>
        <v>0</v>
      </c>
      <c r="AY63" s="114">
        <f t="shared" si="115"/>
        <v>0</v>
      </c>
      <c r="AZ63" s="82">
        <f>AR62+AZ62</f>
        <v>1040</v>
      </c>
      <c r="BA63" s="64">
        <f>IF($A63="N/A"," ",(IF(MONTH(A63)&gt;=4,IF(MONTH(A63)&lt;=10,Inputs!$F$13,Inputs!$F$14),Inputs!$F$14)))</f>
        <v>119</v>
      </c>
      <c r="BB63" s="65">
        <f t="shared" si="76"/>
        <v>0</v>
      </c>
      <c r="BC63" s="65">
        <f t="shared" si="77"/>
        <v>0</v>
      </c>
      <c r="BD63" s="65">
        <f t="shared" si="43"/>
        <v>0</v>
      </c>
      <c r="BE63" s="65">
        <f t="shared" si="44"/>
        <v>0</v>
      </c>
      <c r="BF63" s="65">
        <f t="shared" si="45"/>
        <v>0</v>
      </c>
      <c r="BG63" s="65">
        <f t="shared" si="46"/>
        <v>0</v>
      </c>
      <c r="BH63" s="65">
        <f t="shared" si="47"/>
        <v>0</v>
      </c>
      <c r="BI63" s="65">
        <f t="shared" si="48"/>
        <v>0</v>
      </c>
      <c r="BJ63" s="94">
        <f t="shared" si="49"/>
        <v>0</v>
      </c>
      <c r="BK63" s="94">
        <f t="shared" si="50"/>
        <v>0</v>
      </c>
      <c r="BL63" s="94">
        <f t="shared" si="51"/>
        <v>0</v>
      </c>
      <c r="BM63" s="94">
        <f t="shared" si="52"/>
        <v>0</v>
      </c>
    </row>
    <row r="64" spans="1:65">
      <c r="A64" s="45">
        <f>IF(A63="N/A","N/A",IF(EDATE(A63,1)&gt;Inputs!$K$3,"N/A",EDATE(A63,1)))</f>
        <v>38504</v>
      </c>
      <c r="B64" s="59">
        <f t="shared" si="18"/>
        <v>2005</v>
      </c>
      <c r="C64" s="46">
        <f t="shared" si="19"/>
        <v>2.7589999999999999</v>
      </c>
      <c r="D64" s="47">
        <f>IF(A64="N/A"," ",(VLOOKUP(MONTH($A64),Inputs!$A$14:$B$25,2))/1000)</f>
        <v>12.6</v>
      </c>
      <c r="E64" s="97">
        <f t="shared" si="20"/>
        <v>34.763399999999997</v>
      </c>
      <c r="F64" s="48">
        <f>IF(A64="N/A"," ",Inputs!$F$6)</f>
        <v>1.17</v>
      </c>
      <c r="G64" s="48">
        <f>IF(A64="N/A"," ",Inputs!$F$9/IF(AND('Pricing Inputs'!$AA$3&gt;=4,'Pricing Inputs'!$AA$3&lt;=6),16,IF(AND('Pricing Inputs'!$AA$3&gt;=7,'Pricing Inputs'!$AA$3&lt;=9),8,24))/(BA64))</f>
        <v>0.82983193277310929</v>
      </c>
      <c r="H64" s="49">
        <f t="shared" si="21"/>
        <v>36.76323193277311</v>
      </c>
      <c r="I64" s="52">
        <f>VLOOKUP(A64,ScaledPrice,(IF(AND('Pricing Inputs'!$AA$3&gt;=4,'Pricing Inputs'!$AA$3&lt;=6),2,4)))</f>
        <v>48.5</v>
      </c>
      <c r="J64" s="52">
        <f>IF(A64="N/A"," ",IF(AND('Pricing Inputs'!$AA$3&gt;=4,'Pricing Inputs'!$AA$3&lt;=6),I64,(VLOOKUP(A64,ScaledPrice,2))*(2-(VLOOKUP(A64,ScaledPrice,3)))))</f>
        <v>48.5</v>
      </c>
      <c r="K64" s="52">
        <f>IF(A64="N/A"," ",IF(OR('Pricing Inputs'!$AA$3=5,'Pricing Inputs'!$AA$3=6,'Pricing Inputs'!$AA$3=8,'Pricing Inputs'!$AA$3=9),VLOOKUP(A64,ScaledPrice,IF(AND('Pricing Inputs'!$AA$3&gt;=4,'Pricing Inputs'!$AA$3&lt;=6),5,6)),0))</f>
        <v>26</v>
      </c>
      <c r="L64" s="52">
        <f>IF(A64="N/A"," ",IF(OR('Pricing Inputs'!$AA$3=5,'Pricing Inputs'!$AA$3=6,'Pricing Inputs'!$AA$3=8,'Pricing Inputs'!$AA$3=9),IF(AND('Pricing Inputs'!$AA$3&gt;=4,'Pricing Inputs'!$AA$3&lt;=6),K64,(VLOOKUP(A64,ScaledPrice,5))*(2-(VLOOKUP(A64,ScaledPrice,3)))),0))</f>
        <v>26</v>
      </c>
      <c r="M64" s="52">
        <f>IF(A64="N/A"," ",IF(OR('Pricing Inputs'!$AA$3=6,'Pricing Inputs'!$AA$3=9),(VLOOKUP(A64,ScaledPrice,IF(AND('Pricing Inputs'!$AA$3&gt;=4,'Pricing Inputs'!$AA$3&lt;=6),7,8))),0))</f>
        <v>24</v>
      </c>
      <c r="N64" s="52">
        <f>IF(A64="N/A"," ",IF(OR('Pricing Inputs'!$AA$3=6,'Pricing Inputs'!$AA$3=9),IF(AND('Pricing Inputs'!$AA$3&gt;=4,'Pricing Inputs'!$AA$3&lt;=6),M64,(VLOOKUP(A64,ScaledPrice,7))*(2-(VLOOKUP(A64,ScaledPrice,3)))),0))</f>
        <v>24</v>
      </c>
      <c r="O64" s="52">
        <f t="shared" si="0"/>
        <v>16.949999809265137</v>
      </c>
      <c r="P64" s="108">
        <f t="shared" si="22"/>
        <v>11.73676806722689</v>
      </c>
      <c r="Q64" s="108">
        <f t="shared" si="23"/>
        <v>11.73676806722689</v>
      </c>
      <c r="R64" s="108">
        <f t="shared" si="24"/>
        <v>0</v>
      </c>
      <c r="S64" s="108">
        <f t="shared" si="25"/>
        <v>0</v>
      </c>
      <c r="T64" s="108">
        <f t="shared" si="26"/>
        <v>0</v>
      </c>
      <c r="U64" s="108">
        <f t="shared" si="27"/>
        <v>0</v>
      </c>
      <c r="V64" s="56">
        <f t="shared" si="28"/>
        <v>0</v>
      </c>
      <c r="W64" s="99">
        <f t="shared" si="29"/>
        <v>176</v>
      </c>
      <c r="X64" s="99">
        <f t="shared" si="30"/>
        <v>176</v>
      </c>
      <c r="Y64" s="99">
        <f t="shared" si="31"/>
        <v>0</v>
      </c>
      <c r="Z64" s="99">
        <f t="shared" si="32"/>
        <v>0</v>
      </c>
      <c r="AA64" s="99">
        <f t="shared" si="53"/>
        <v>0</v>
      </c>
      <c r="AB64" s="99">
        <f t="shared" si="33"/>
        <v>0</v>
      </c>
      <c r="AC64" s="99">
        <f t="shared" si="2"/>
        <v>0</v>
      </c>
      <c r="AD64" s="68">
        <f t="shared" ref="AD64:AJ64" si="123">IF($A64="N/A"," ",RANK(P64,$P$64:$V$75))</f>
        <v>5</v>
      </c>
      <c r="AE64" s="69">
        <f t="shared" si="123"/>
        <v>5</v>
      </c>
      <c r="AF64" s="69">
        <f t="shared" si="123"/>
        <v>7</v>
      </c>
      <c r="AG64" s="69">
        <f t="shared" si="123"/>
        <v>7</v>
      </c>
      <c r="AH64" s="69">
        <f t="shared" si="123"/>
        <v>7</v>
      </c>
      <c r="AI64" s="69">
        <f t="shared" si="123"/>
        <v>7</v>
      </c>
      <c r="AJ64" s="70">
        <f t="shared" si="123"/>
        <v>7</v>
      </c>
      <c r="AK64" s="100">
        <f t="shared" si="55"/>
        <v>176</v>
      </c>
      <c r="AL64" s="101">
        <f t="shared" si="56"/>
        <v>176</v>
      </c>
      <c r="AM64" s="101">
        <f t="shared" si="57"/>
        <v>0</v>
      </c>
      <c r="AN64" s="101">
        <f t="shared" si="58"/>
        <v>0</v>
      </c>
      <c r="AO64" s="101">
        <f t="shared" si="59"/>
        <v>0</v>
      </c>
      <c r="AP64" s="101">
        <f t="shared" si="60"/>
        <v>0</v>
      </c>
      <c r="AQ64" s="101">
        <f t="shared" si="61"/>
        <v>0</v>
      </c>
      <c r="AR64" s="70"/>
      <c r="AS64" s="115">
        <f t="shared" ref="AS64:AS75" si="124">IF($A64="N/A"," ",IF(AND(AD64=$AJ$2+1,AK64=0),MIN($AR$75,W64),0))</f>
        <v>0</v>
      </c>
      <c r="AT64" s="110">
        <f t="shared" ref="AT64:AT75" si="125">IF($A64="N/A"," ",IF(AND(AE64=$AJ$2+1,AL64=0),MIN($AR$75,X64),0))</f>
        <v>0</v>
      </c>
      <c r="AU64" s="110">
        <f t="shared" ref="AU64:AU75" si="126">IF($A64="N/A"," ",IF(AND(AF64=$AJ$2+1,AM64=0),MIN($AR$75,Y64),0))</f>
        <v>0</v>
      </c>
      <c r="AV64" s="110">
        <f t="shared" ref="AV64:AV75" si="127">IF($A64="N/A"," ",IF(AND(AG64=$AJ$2+1,AN64=0),MIN($AR$75,Z64),0))</f>
        <v>0</v>
      </c>
      <c r="AW64" s="110">
        <f t="shared" ref="AW64:AW75" si="128">IF($A64="N/A"," ",IF(AND(AH64=$AJ$2+1,AO64=0),MIN($AR$75,AA64),0))</f>
        <v>0</v>
      </c>
      <c r="AX64" s="110">
        <f t="shared" ref="AX64:AX75" si="129">IF($A64="N/A"," ",IF(AND(AI64=$AJ$2+1,AP64=0),MIN($AR$75,AB64),0))</f>
        <v>0</v>
      </c>
      <c r="AY64" s="110">
        <f t="shared" ref="AY64:AY75" si="130">IF($A64="N/A"," ",IF(AND(AJ64=$AJ$2+1,AQ64=0),MIN($AR$75,AC64),0))</f>
        <v>0</v>
      </c>
      <c r="AZ64" s="70"/>
      <c r="BA64" s="64">
        <f>IF($A64="N/A"," ",(IF(MONTH(A64)&gt;=4,IF(MONTH(A64)&lt;=10,Inputs!$F$13,Inputs!$F$14),Inputs!$F$14)))</f>
        <v>119</v>
      </c>
      <c r="BB64" s="65">
        <f t="shared" si="76"/>
        <v>245814.87039999999</v>
      </c>
      <c r="BC64" s="65">
        <f t="shared" si="77"/>
        <v>245814.87039999999</v>
      </c>
      <c r="BD64" s="65">
        <f t="shared" si="43"/>
        <v>0</v>
      </c>
      <c r="BE64" s="65">
        <f t="shared" si="44"/>
        <v>0</v>
      </c>
      <c r="BF64" s="65">
        <f t="shared" si="45"/>
        <v>0</v>
      </c>
      <c r="BG64" s="65">
        <f t="shared" si="46"/>
        <v>0</v>
      </c>
      <c r="BH64" s="65">
        <f t="shared" si="47"/>
        <v>0</v>
      </c>
      <c r="BI64" s="65">
        <f t="shared" si="48"/>
        <v>491629.74079999997</v>
      </c>
      <c r="BJ64" s="94">
        <f t="shared" si="49"/>
        <v>1539938.2592</v>
      </c>
      <c r="BK64" s="94">
        <f t="shared" si="50"/>
        <v>1456169.2991999998</v>
      </c>
      <c r="BL64" s="94">
        <f t="shared" si="51"/>
        <v>49008.959999999999</v>
      </c>
      <c r="BM64" s="94">
        <f t="shared" si="52"/>
        <v>34760</v>
      </c>
    </row>
    <row r="65" spans="1:65">
      <c r="A65" s="45">
        <f>IF(A64="N/A","N/A",IF(EDATE(A64,1)&gt;Inputs!$K$3,"N/A",EDATE(A64,1)))</f>
        <v>38534</v>
      </c>
      <c r="B65" s="59">
        <f t="shared" si="18"/>
        <v>2005</v>
      </c>
      <c r="C65" s="46">
        <f t="shared" si="19"/>
        <v>2.7549999999999999</v>
      </c>
      <c r="D65" s="47">
        <f>IF(A65="N/A"," ",(VLOOKUP(MONTH($A65),Inputs!$A$14:$B$25,2))/1000)</f>
        <v>12.6</v>
      </c>
      <c r="E65" s="97">
        <f t="shared" si="20"/>
        <v>34.713000000000001</v>
      </c>
      <c r="F65" s="48">
        <f>IF(A65="N/A"," ",Inputs!$F$6)</f>
        <v>1.17</v>
      </c>
      <c r="G65" s="48">
        <f>IF(A65="N/A"," ",Inputs!$F$9/IF(AND('Pricing Inputs'!$AA$3&gt;=4,'Pricing Inputs'!$AA$3&lt;=6),16,IF(AND('Pricing Inputs'!$AA$3&gt;=7,'Pricing Inputs'!$AA$3&lt;=9),8,24))/(BA65))</f>
        <v>0.82983193277310929</v>
      </c>
      <c r="H65" s="49">
        <f t="shared" si="21"/>
        <v>36.712831932773113</v>
      </c>
      <c r="I65" s="52">
        <f>VLOOKUP(A65,ScaledPrice,(IF(AND('Pricing Inputs'!$AA$3&gt;=4,'Pricing Inputs'!$AA$3&lt;=6),2,4)))</f>
        <v>75</v>
      </c>
      <c r="J65" s="52">
        <f>IF(A65="N/A"," ",IF(AND('Pricing Inputs'!$AA$3&gt;=4,'Pricing Inputs'!$AA$3&lt;=6),I65,(VLOOKUP(A65,ScaledPrice,2))*(2-(VLOOKUP(A65,ScaledPrice,3)))))</f>
        <v>75</v>
      </c>
      <c r="K65" s="52">
        <f>IF(A65="N/A"," ",IF(OR('Pricing Inputs'!$AA$3=5,'Pricing Inputs'!$AA$3=6,'Pricing Inputs'!$AA$3=8,'Pricing Inputs'!$AA$3=9),VLOOKUP(A65,ScaledPrice,IF(AND('Pricing Inputs'!$AA$3&gt;=4,'Pricing Inputs'!$AA$3&lt;=6),5,6)),0))</f>
        <v>35</v>
      </c>
      <c r="L65" s="52">
        <f>IF(A65="N/A"," ",IF(OR('Pricing Inputs'!$AA$3=5,'Pricing Inputs'!$AA$3=6,'Pricing Inputs'!$AA$3=8,'Pricing Inputs'!$AA$3=9),IF(AND('Pricing Inputs'!$AA$3&gt;=4,'Pricing Inputs'!$AA$3&lt;=6),K65,(VLOOKUP(A65,ScaledPrice,5))*(2-(VLOOKUP(A65,ScaledPrice,3)))),0))</f>
        <v>35</v>
      </c>
      <c r="M65" s="52">
        <f>IF(A65="N/A"," ",IF(OR('Pricing Inputs'!$AA$3=6,'Pricing Inputs'!$AA$3=9),(VLOOKUP(A65,ScaledPrice,IF(AND('Pricing Inputs'!$AA$3&gt;=4,'Pricing Inputs'!$AA$3&lt;=6),7,8))),0))</f>
        <v>30.999998092651367</v>
      </c>
      <c r="N65" s="52">
        <f>IF(A65="N/A"," ",IF(OR('Pricing Inputs'!$AA$3=6,'Pricing Inputs'!$AA$3=9),IF(AND('Pricing Inputs'!$AA$3&gt;=4,'Pricing Inputs'!$AA$3&lt;=6),M65,(VLOOKUP(A65,ScaledPrice,7))*(2-(VLOOKUP(A65,ScaledPrice,3)))),0))</f>
        <v>30.999998092651367</v>
      </c>
      <c r="O65" s="52">
        <f t="shared" si="0"/>
        <v>17.850000381469727</v>
      </c>
      <c r="P65" s="108">
        <f t="shared" si="22"/>
        <v>38.287168067226887</v>
      </c>
      <c r="Q65" s="108">
        <f t="shared" si="23"/>
        <v>38.287168067226887</v>
      </c>
      <c r="R65" s="108">
        <f t="shared" si="24"/>
        <v>0</v>
      </c>
      <c r="S65" s="108">
        <f t="shared" si="25"/>
        <v>0</v>
      </c>
      <c r="T65" s="108">
        <f t="shared" si="26"/>
        <v>0</v>
      </c>
      <c r="U65" s="108">
        <f t="shared" si="27"/>
        <v>0</v>
      </c>
      <c r="V65" s="56">
        <f t="shared" si="28"/>
        <v>0</v>
      </c>
      <c r="W65" s="99">
        <f t="shared" si="29"/>
        <v>160</v>
      </c>
      <c r="X65" s="99">
        <f t="shared" si="30"/>
        <v>160</v>
      </c>
      <c r="Y65" s="99">
        <f t="shared" si="31"/>
        <v>0</v>
      </c>
      <c r="Z65" s="99">
        <f t="shared" si="32"/>
        <v>0</v>
      </c>
      <c r="AA65" s="99">
        <f t="shared" si="53"/>
        <v>0</v>
      </c>
      <c r="AB65" s="99">
        <f t="shared" si="33"/>
        <v>0</v>
      </c>
      <c r="AC65" s="99">
        <f t="shared" si="2"/>
        <v>0</v>
      </c>
      <c r="AD65" s="71">
        <f t="shared" ref="AD65:AD75" si="131">IF($A65="N/A"," ",RANK(P65,$P$64:$V$75))</f>
        <v>1</v>
      </c>
      <c r="AE65" s="72">
        <f t="shared" ref="AE65:AE75" si="132">IF($A65="N/A"," ",RANK(Q65,$P$64:$V$75))</f>
        <v>1</v>
      </c>
      <c r="AF65" s="72">
        <f t="shared" ref="AF65:AF75" si="133">IF($A65="N/A"," ",RANK(R65,$P$64:$V$75))</f>
        <v>7</v>
      </c>
      <c r="AG65" s="72">
        <f t="shared" ref="AG65:AG75" si="134">IF($A65="N/A"," ",RANK(S65,$P$64:$V$75))</f>
        <v>7</v>
      </c>
      <c r="AH65" s="72">
        <f t="shared" ref="AH65:AH75" si="135">IF($A65="N/A"," ",RANK(T65,$P$64:$V$75))</f>
        <v>7</v>
      </c>
      <c r="AI65" s="72">
        <f t="shared" ref="AI65:AI75" si="136">IF($A65="N/A"," ",RANK(U65,$P$64:$V$75))</f>
        <v>7</v>
      </c>
      <c r="AJ65" s="73">
        <f t="shared" ref="AJ65:AJ75" si="137">IF($A65="N/A"," ",RANK(V65,$P$64:$V$75))</f>
        <v>7</v>
      </c>
      <c r="AK65" s="102">
        <f t="shared" si="55"/>
        <v>160</v>
      </c>
      <c r="AL65" s="103">
        <f t="shared" si="56"/>
        <v>160</v>
      </c>
      <c r="AM65" s="103">
        <f t="shared" si="57"/>
        <v>0</v>
      </c>
      <c r="AN65" s="103">
        <f t="shared" si="58"/>
        <v>0</v>
      </c>
      <c r="AO65" s="103">
        <f t="shared" si="59"/>
        <v>0</v>
      </c>
      <c r="AP65" s="103">
        <f t="shared" si="60"/>
        <v>0</v>
      </c>
      <c r="AQ65" s="103">
        <f t="shared" si="61"/>
        <v>0</v>
      </c>
      <c r="AR65" s="73"/>
      <c r="AS65" s="109">
        <f t="shared" si="124"/>
        <v>0</v>
      </c>
      <c r="AT65" s="112">
        <f t="shared" si="125"/>
        <v>0</v>
      </c>
      <c r="AU65" s="112">
        <f t="shared" si="126"/>
        <v>0</v>
      </c>
      <c r="AV65" s="112">
        <f t="shared" si="127"/>
        <v>0</v>
      </c>
      <c r="AW65" s="112">
        <f t="shared" si="128"/>
        <v>0</v>
      </c>
      <c r="AX65" s="112">
        <f t="shared" si="129"/>
        <v>0</v>
      </c>
      <c r="AY65" s="112">
        <f t="shared" si="130"/>
        <v>0</v>
      </c>
      <c r="AZ65" s="73"/>
      <c r="BA65" s="64">
        <f>IF($A65="N/A"," ",(IF(MONTH(A65)&gt;=4,IF(MONTH(A65)&lt;=10,Inputs!$F$13,Inputs!$F$14),Inputs!$F$14)))</f>
        <v>119</v>
      </c>
      <c r="BB65" s="65">
        <f t="shared" si="76"/>
        <v>728987.67999999993</v>
      </c>
      <c r="BC65" s="65">
        <f t="shared" si="77"/>
        <v>728987.67999999993</v>
      </c>
      <c r="BD65" s="65">
        <f t="shared" si="43"/>
        <v>0</v>
      </c>
      <c r="BE65" s="65">
        <f t="shared" si="44"/>
        <v>0</v>
      </c>
      <c r="BF65" s="65">
        <f t="shared" si="45"/>
        <v>0</v>
      </c>
      <c r="BG65" s="65">
        <f t="shared" si="46"/>
        <v>0</v>
      </c>
      <c r="BH65" s="65">
        <f t="shared" si="47"/>
        <v>0</v>
      </c>
      <c r="BI65" s="65">
        <f t="shared" si="48"/>
        <v>1457975.3599999999</v>
      </c>
      <c r="BJ65" s="94">
        <f t="shared" si="49"/>
        <v>1398024.6400000001</v>
      </c>
      <c r="BK65" s="94">
        <f t="shared" si="50"/>
        <v>1321871.04</v>
      </c>
      <c r="BL65" s="94">
        <f t="shared" si="51"/>
        <v>44553.599999999999</v>
      </c>
      <c r="BM65" s="94">
        <f t="shared" si="52"/>
        <v>31600.000000000004</v>
      </c>
    </row>
    <row r="66" spans="1:65">
      <c r="A66" s="45">
        <f>IF(A65="N/A","N/A",IF(EDATE(A65,1)&gt;Inputs!$K$3,"N/A",EDATE(A65,1)))</f>
        <v>38565</v>
      </c>
      <c r="B66" s="59">
        <f t="shared" si="18"/>
        <v>2005</v>
      </c>
      <c r="C66" s="46">
        <f t="shared" si="19"/>
        <v>2.7605000000000004</v>
      </c>
      <c r="D66" s="47">
        <f>IF(A66="N/A"," ",(VLOOKUP(MONTH($A66),Inputs!$A$14:$B$25,2))/1000)</f>
        <v>12.6</v>
      </c>
      <c r="E66" s="97">
        <f t="shared" si="20"/>
        <v>34.782300000000006</v>
      </c>
      <c r="F66" s="48">
        <f>IF(A66="N/A"," ",Inputs!$F$6)</f>
        <v>1.17</v>
      </c>
      <c r="G66" s="48">
        <f>IF(A66="N/A"," ",Inputs!$F$9/IF(AND('Pricing Inputs'!$AA$3&gt;=4,'Pricing Inputs'!$AA$3&lt;=6),16,IF(AND('Pricing Inputs'!$AA$3&gt;=7,'Pricing Inputs'!$AA$3&lt;=9),8,24))/(BA66))</f>
        <v>0.82983193277310929</v>
      </c>
      <c r="H66" s="49">
        <f t="shared" si="21"/>
        <v>36.782131932773119</v>
      </c>
      <c r="I66" s="52">
        <f>VLOOKUP(A66,ScaledPrice,(IF(AND('Pricing Inputs'!$AA$3&gt;=4,'Pricing Inputs'!$AA$3&lt;=6),2,4)))</f>
        <v>75</v>
      </c>
      <c r="J66" s="52">
        <f>IF(A66="N/A"," ",IF(AND('Pricing Inputs'!$AA$3&gt;=4,'Pricing Inputs'!$AA$3&lt;=6),I66,(VLOOKUP(A66,ScaledPrice,2))*(2-(VLOOKUP(A66,ScaledPrice,3)))))</f>
        <v>75</v>
      </c>
      <c r="K66" s="52">
        <f>IF(A66="N/A"," ",IF(OR('Pricing Inputs'!$AA$3=5,'Pricing Inputs'!$AA$3=6,'Pricing Inputs'!$AA$3=8,'Pricing Inputs'!$AA$3=9),VLOOKUP(A66,ScaledPrice,IF(AND('Pricing Inputs'!$AA$3&gt;=4,'Pricing Inputs'!$AA$3&lt;=6),5,6)),0))</f>
        <v>35.000003814697266</v>
      </c>
      <c r="L66" s="52">
        <f>IF(A66="N/A"," ",IF(OR('Pricing Inputs'!$AA$3=5,'Pricing Inputs'!$AA$3=6,'Pricing Inputs'!$AA$3=8,'Pricing Inputs'!$AA$3=9),IF(AND('Pricing Inputs'!$AA$3&gt;=4,'Pricing Inputs'!$AA$3&lt;=6),K66,(VLOOKUP(A66,ScaledPrice,5))*(2-(VLOOKUP(A66,ScaledPrice,3)))),0))</f>
        <v>35.000003814697266</v>
      </c>
      <c r="M66" s="52">
        <f>IF(A66="N/A"," ",IF(OR('Pricing Inputs'!$AA$3=6,'Pricing Inputs'!$AA$3=9),(VLOOKUP(A66,ScaledPrice,IF(AND('Pricing Inputs'!$AA$3&gt;=4,'Pricing Inputs'!$AA$3&lt;=6),7,8))),0))</f>
        <v>31</v>
      </c>
      <c r="N66" s="52">
        <f>IF(A66="N/A"," ",IF(OR('Pricing Inputs'!$AA$3=6,'Pricing Inputs'!$AA$3=9),IF(AND('Pricing Inputs'!$AA$3&gt;=4,'Pricing Inputs'!$AA$3&lt;=6),M66,(VLOOKUP(A66,ScaledPrice,7))*(2-(VLOOKUP(A66,ScaledPrice,3)))),0))</f>
        <v>31</v>
      </c>
      <c r="O66" s="52">
        <f t="shared" si="0"/>
        <v>17.850000381469727</v>
      </c>
      <c r="P66" s="108">
        <f t="shared" si="22"/>
        <v>38.217868067226881</v>
      </c>
      <c r="Q66" s="108">
        <f t="shared" si="23"/>
        <v>38.217868067226881</v>
      </c>
      <c r="R66" s="108">
        <f t="shared" si="24"/>
        <v>0</v>
      </c>
      <c r="S66" s="108">
        <f t="shared" si="25"/>
        <v>0</v>
      </c>
      <c r="T66" s="108">
        <f t="shared" si="26"/>
        <v>0</v>
      </c>
      <c r="U66" s="108">
        <f t="shared" si="27"/>
        <v>0</v>
      </c>
      <c r="V66" s="56">
        <f t="shared" si="28"/>
        <v>0</v>
      </c>
      <c r="W66" s="99">
        <f t="shared" si="29"/>
        <v>184</v>
      </c>
      <c r="X66" s="99">
        <f t="shared" si="30"/>
        <v>184</v>
      </c>
      <c r="Y66" s="99">
        <f t="shared" si="31"/>
        <v>0</v>
      </c>
      <c r="Z66" s="99">
        <f t="shared" si="32"/>
        <v>0</v>
      </c>
      <c r="AA66" s="99">
        <f t="shared" si="53"/>
        <v>0</v>
      </c>
      <c r="AB66" s="99">
        <f t="shared" si="33"/>
        <v>0</v>
      </c>
      <c r="AC66" s="99">
        <f t="shared" si="2"/>
        <v>0</v>
      </c>
      <c r="AD66" s="71">
        <f t="shared" si="131"/>
        <v>3</v>
      </c>
      <c r="AE66" s="72">
        <f t="shared" si="132"/>
        <v>3</v>
      </c>
      <c r="AF66" s="72">
        <f t="shared" si="133"/>
        <v>7</v>
      </c>
      <c r="AG66" s="72">
        <f t="shared" si="134"/>
        <v>7</v>
      </c>
      <c r="AH66" s="72">
        <f t="shared" si="135"/>
        <v>7</v>
      </c>
      <c r="AI66" s="72">
        <f t="shared" si="136"/>
        <v>7</v>
      </c>
      <c r="AJ66" s="73">
        <f t="shared" si="137"/>
        <v>7</v>
      </c>
      <c r="AK66" s="102">
        <f t="shared" si="55"/>
        <v>184</v>
      </c>
      <c r="AL66" s="103">
        <f t="shared" si="56"/>
        <v>184</v>
      </c>
      <c r="AM66" s="103">
        <f t="shared" si="57"/>
        <v>0</v>
      </c>
      <c r="AN66" s="103">
        <f t="shared" si="58"/>
        <v>0</v>
      </c>
      <c r="AO66" s="103">
        <f t="shared" si="59"/>
        <v>0</v>
      </c>
      <c r="AP66" s="103">
        <f t="shared" si="60"/>
        <v>0</v>
      </c>
      <c r="AQ66" s="103">
        <f t="shared" si="61"/>
        <v>0</v>
      </c>
      <c r="AR66" s="73"/>
      <c r="AS66" s="109">
        <f t="shared" si="124"/>
        <v>0</v>
      </c>
      <c r="AT66" s="112">
        <f t="shared" si="125"/>
        <v>0</v>
      </c>
      <c r="AU66" s="112">
        <f t="shared" si="126"/>
        <v>0</v>
      </c>
      <c r="AV66" s="112">
        <f t="shared" si="127"/>
        <v>0</v>
      </c>
      <c r="AW66" s="112">
        <f t="shared" si="128"/>
        <v>0</v>
      </c>
      <c r="AX66" s="112">
        <f t="shared" si="129"/>
        <v>0</v>
      </c>
      <c r="AY66" s="112">
        <f t="shared" si="130"/>
        <v>0</v>
      </c>
      <c r="AZ66" s="73"/>
      <c r="BA66" s="64">
        <f>IF($A66="N/A"," ",(IF(MONTH(A66)&gt;=4,IF(MONTH(A66)&lt;=10,Inputs!$F$13,Inputs!$F$14),Inputs!$F$14)))</f>
        <v>119</v>
      </c>
      <c r="BB66" s="65">
        <f t="shared" si="76"/>
        <v>836818.43919999979</v>
      </c>
      <c r="BC66" s="65">
        <f t="shared" si="77"/>
        <v>836818.43919999979</v>
      </c>
      <c r="BD66" s="65">
        <f t="shared" si="43"/>
        <v>0</v>
      </c>
      <c r="BE66" s="65">
        <f t="shared" si="44"/>
        <v>0</v>
      </c>
      <c r="BF66" s="65">
        <f t="shared" si="45"/>
        <v>0</v>
      </c>
      <c r="BG66" s="65">
        <f t="shared" si="46"/>
        <v>0</v>
      </c>
      <c r="BH66" s="65">
        <f t="shared" si="47"/>
        <v>0</v>
      </c>
      <c r="BI66" s="65">
        <f t="shared" si="48"/>
        <v>1673636.8783999996</v>
      </c>
      <c r="BJ66" s="94">
        <f t="shared" si="49"/>
        <v>1610763.1216000004</v>
      </c>
      <c r="BK66" s="94">
        <f t="shared" si="50"/>
        <v>1523186.4816000003</v>
      </c>
      <c r="BL66" s="94">
        <f t="shared" si="51"/>
        <v>51236.639999999992</v>
      </c>
      <c r="BM66" s="94">
        <f t="shared" si="52"/>
        <v>36340.000000000007</v>
      </c>
    </row>
    <row r="67" spans="1:65">
      <c r="A67" s="45">
        <f>IF(A66="N/A","N/A",IF(EDATE(A66,1)&gt;Inputs!$K$3,"N/A",EDATE(A66,1)))</f>
        <v>38596</v>
      </c>
      <c r="B67" s="59">
        <f t="shared" si="18"/>
        <v>2005</v>
      </c>
      <c r="C67" s="46">
        <f t="shared" si="19"/>
        <v>2.7610000000000006</v>
      </c>
      <c r="D67" s="47">
        <f>IF(A67="N/A"," ",(VLOOKUP(MONTH($A67),Inputs!$A$14:$B$25,2))/1000)</f>
        <v>12.6</v>
      </c>
      <c r="E67" s="97">
        <f t="shared" si="20"/>
        <v>34.78860000000001</v>
      </c>
      <c r="F67" s="48">
        <f>IF(A67="N/A"," ",Inputs!$F$6)</f>
        <v>1.17</v>
      </c>
      <c r="G67" s="48">
        <f>IF(A67="N/A"," ",Inputs!$F$9/IF(AND('Pricing Inputs'!$AA$3&gt;=4,'Pricing Inputs'!$AA$3&lt;=6),16,IF(AND('Pricing Inputs'!$AA$3&gt;=7,'Pricing Inputs'!$AA$3&lt;=9),8,24))/(BA67))</f>
        <v>0.82983193277310929</v>
      </c>
      <c r="H67" s="49">
        <f t="shared" si="21"/>
        <v>36.788431932773122</v>
      </c>
      <c r="I67" s="52">
        <f>VLOOKUP(A67,ScaledPrice,(IF(AND('Pricing Inputs'!$AA$3&gt;=4,'Pricing Inputs'!$AA$3&lt;=6),2,4)))</f>
        <v>32.5</v>
      </c>
      <c r="J67" s="52">
        <f>IF(A67="N/A"," ",IF(AND('Pricing Inputs'!$AA$3&gt;=4,'Pricing Inputs'!$AA$3&lt;=6),I67,(VLOOKUP(A67,ScaledPrice,2))*(2-(VLOOKUP(A67,ScaledPrice,3)))))</f>
        <v>32.5</v>
      </c>
      <c r="K67" s="52">
        <f>IF(A67="N/A"," ",IF(OR('Pricing Inputs'!$AA$3=5,'Pricing Inputs'!$AA$3=6,'Pricing Inputs'!$AA$3=8,'Pricing Inputs'!$AA$3=9),VLOOKUP(A67,ScaledPrice,IF(AND('Pricing Inputs'!$AA$3&gt;=4,'Pricing Inputs'!$AA$3&lt;=6),5,6)),0))</f>
        <v>25</v>
      </c>
      <c r="L67" s="52">
        <f>IF(A67="N/A"," ",IF(OR('Pricing Inputs'!$AA$3=5,'Pricing Inputs'!$AA$3=6,'Pricing Inputs'!$AA$3=8,'Pricing Inputs'!$AA$3=9),IF(AND('Pricing Inputs'!$AA$3&gt;=4,'Pricing Inputs'!$AA$3&lt;=6),K67,(VLOOKUP(A67,ScaledPrice,5))*(2-(VLOOKUP(A67,ScaledPrice,3)))),0))</f>
        <v>25</v>
      </c>
      <c r="M67" s="52">
        <f>IF(A67="N/A"," ",IF(OR('Pricing Inputs'!$AA$3=6,'Pricing Inputs'!$AA$3=9),(VLOOKUP(A67,ScaledPrice,IF(AND('Pricing Inputs'!$AA$3&gt;=4,'Pricing Inputs'!$AA$3&lt;=6),7,8))),0))</f>
        <v>24</v>
      </c>
      <c r="N67" s="52">
        <f>IF(A67="N/A"," ",IF(OR('Pricing Inputs'!$AA$3=6,'Pricing Inputs'!$AA$3=9),IF(AND('Pricing Inputs'!$AA$3&gt;=4,'Pricing Inputs'!$AA$3&lt;=6),M67,(VLOOKUP(A67,ScaledPrice,7))*(2-(VLOOKUP(A67,ScaledPrice,3)))),0))</f>
        <v>24</v>
      </c>
      <c r="O67" s="52">
        <f t="shared" si="0"/>
        <v>18</v>
      </c>
      <c r="P67" s="108">
        <f t="shared" si="22"/>
        <v>0</v>
      </c>
      <c r="Q67" s="108">
        <f t="shared" si="23"/>
        <v>0</v>
      </c>
      <c r="R67" s="108">
        <f t="shared" si="24"/>
        <v>0</v>
      </c>
      <c r="S67" s="108">
        <f t="shared" si="25"/>
        <v>0</v>
      </c>
      <c r="T67" s="108">
        <f t="shared" si="26"/>
        <v>0</v>
      </c>
      <c r="U67" s="108">
        <f t="shared" si="27"/>
        <v>0</v>
      </c>
      <c r="V67" s="56">
        <f t="shared" si="28"/>
        <v>0</v>
      </c>
      <c r="W67" s="99">
        <f t="shared" si="29"/>
        <v>0</v>
      </c>
      <c r="X67" s="99">
        <f t="shared" si="30"/>
        <v>0</v>
      </c>
      <c r="Y67" s="99">
        <f t="shared" si="31"/>
        <v>0</v>
      </c>
      <c r="Z67" s="99">
        <f t="shared" si="32"/>
        <v>0</v>
      </c>
      <c r="AA67" s="99">
        <f t="shared" si="53"/>
        <v>0</v>
      </c>
      <c r="AB67" s="99">
        <f t="shared" si="33"/>
        <v>0</v>
      </c>
      <c r="AC67" s="99">
        <f t="shared" si="2"/>
        <v>0</v>
      </c>
      <c r="AD67" s="71">
        <f t="shared" si="131"/>
        <v>7</v>
      </c>
      <c r="AE67" s="72">
        <f t="shared" si="132"/>
        <v>7</v>
      </c>
      <c r="AF67" s="72">
        <f t="shared" si="133"/>
        <v>7</v>
      </c>
      <c r="AG67" s="72">
        <f t="shared" si="134"/>
        <v>7</v>
      </c>
      <c r="AH67" s="72">
        <f t="shared" si="135"/>
        <v>7</v>
      </c>
      <c r="AI67" s="72">
        <f t="shared" si="136"/>
        <v>7</v>
      </c>
      <c r="AJ67" s="73">
        <f t="shared" si="137"/>
        <v>7</v>
      </c>
      <c r="AK67" s="102">
        <f t="shared" si="55"/>
        <v>0</v>
      </c>
      <c r="AL67" s="103">
        <f t="shared" si="56"/>
        <v>0</v>
      </c>
      <c r="AM67" s="103">
        <f t="shared" si="57"/>
        <v>0</v>
      </c>
      <c r="AN67" s="103">
        <f t="shared" si="58"/>
        <v>0</v>
      </c>
      <c r="AO67" s="103">
        <f t="shared" si="59"/>
        <v>0</v>
      </c>
      <c r="AP67" s="103">
        <f t="shared" si="60"/>
        <v>0</v>
      </c>
      <c r="AQ67" s="103">
        <f t="shared" si="61"/>
        <v>0</v>
      </c>
      <c r="AR67" s="73"/>
      <c r="AS67" s="109">
        <f t="shared" si="124"/>
        <v>0</v>
      </c>
      <c r="AT67" s="112">
        <f t="shared" si="125"/>
        <v>0</v>
      </c>
      <c r="AU67" s="112">
        <f t="shared" si="126"/>
        <v>0</v>
      </c>
      <c r="AV67" s="112">
        <f t="shared" si="127"/>
        <v>0</v>
      </c>
      <c r="AW67" s="112">
        <f t="shared" si="128"/>
        <v>0</v>
      </c>
      <c r="AX67" s="112">
        <f t="shared" si="129"/>
        <v>0</v>
      </c>
      <c r="AY67" s="112">
        <f t="shared" si="130"/>
        <v>0</v>
      </c>
      <c r="AZ67" s="73"/>
      <c r="BA67" s="64">
        <f>IF($A67="N/A"," ",(IF(MONTH(A67)&gt;=4,IF(MONTH(A67)&lt;=10,Inputs!$F$13,Inputs!$F$14),Inputs!$F$14)))</f>
        <v>119</v>
      </c>
      <c r="BB67" s="65">
        <f t="shared" si="76"/>
        <v>0</v>
      </c>
      <c r="BC67" s="65">
        <f t="shared" si="77"/>
        <v>0</v>
      </c>
      <c r="BD67" s="65">
        <f t="shared" si="43"/>
        <v>0</v>
      </c>
      <c r="BE67" s="65">
        <f t="shared" si="44"/>
        <v>0</v>
      </c>
      <c r="BF67" s="65">
        <f t="shared" si="45"/>
        <v>0</v>
      </c>
      <c r="BG67" s="65">
        <f t="shared" si="46"/>
        <v>0</v>
      </c>
      <c r="BH67" s="65">
        <f t="shared" si="47"/>
        <v>0</v>
      </c>
      <c r="BI67" s="65">
        <f t="shared" si="48"/>
        <v>0</v>
      </c>
      <c r="BJ67" s="94">
        <f t="shared" si="49"/>
        <v>0</v>
      </c>
      <c r="BK67" s="94">
        <f t="shared" si="50"/>
        <v>0</v>
      </c>
      <c r="BL67" s="94">
        <f t="shared" si="51"/>
        <v>0</v>
      </c>
      <c r="BM67" s="94">
        <f t="shared" si="52"/>
        <v>0</v>
      </c>
    </row>
    <row r="68" spans="1:65">
      <c r="A68" s="45">
        <f>IF(A67="N/A","N/A",IF(EDATE(A67,1)&gt;Inputs!$K$3,"N/A",EDATE(A67,1)))</f>
        <v>38626</v>
      </c>
      <c r="B68" s="59">
        <f t="shared" si="18"/>
        <v>2005</v>
      </c>
      <c r="C68" s="46">
        <f t="shared" si="19"/>
        <v>2.81</v>
      </c>
      <c r="D68" s="47">
        <f>IF(A68="N/A"," ",(VLOOKUP(MONTH($A68),Inputs!$A$14:$B$25,2))/1000)</f>
        <v>12.6</v>
      </c>
      <c r="E68" s="97">
        <f t="shared" si="20"/>
        <v>35.405999999999999</v>
      </c>
      <c r="F68" s="48">
        <f>IF(A68="N/A"," ",Inputs!$F$6)</f>
        <v>1.17</v>
      </c>
      <c r="G68" s="48">
        <f>IF(A68="N/A"," ",Inputs!$F$9/IF(AND('Pricing Inputs'!$AA$3&gt;=4,'Pricing Inputs'!$AA$3&lt;=6),16,IF(AND('Pricing Inputs'!$AA$3&gt;=7,'Pricing Inputs'!$AA$3&lt;=9),8,24))/(BA68))</f>
        <v>0.82983193277310929</v>
      </c>
      <c r="H68" s="49">
        <f t="shared" si="21"/>
        <v>37.405831932773111</v>
      </c>
      <c r="I68" s="52">
        <f>VLOOKUP(A68,ScaledPrice,(IF(AND('Pricing Inputs'!$AA$3&gt;=4,'Pricing Inputs'!$AA$3&lt;=6),2,4)))</f>
        <v>25.299997329711914</v>
      </c>
      <c r="J68" s="52">
        <f>IF(A68="N/A"," ",IF(AND('Pricing Inputs'!$AA$3&gt;=4,'Pricing Inputs'!$AA$3&lt;=6),I68,(VLOOKUP(A68,ScaledPrice,2))*(2-(VLOOKUP(A68,ScaledPrice,3)))))</f>
        <v>25.299997329711914</v>
      </c>
      <c r="K68" s="52">
        <f>IF(A68="N/A"," ",IF(OR('Pricing Inputs'!$AA$3=5,'Pricing Inputs'!$AA$3=6,'Pricing Inputs'!$AA$3=8,'Pricing Inputs'!$AA$3=9),VLOOKUP(A68,ScaledPrice,IF(AND('Pricing Inputs'!$AA$3&gt;=4,'Pricing Inputs'!$AA$3&lt;=6),5,6)),0))</f>
        <v>19.996000289916992</v>
      </c>
      <c r="L68" s="52">
        <f>IF(A68="N/A"," ",IF(OR('Pricing Inputs'!$AA$3=5,'Pricing Inputs'!$AA$3=6,'Pricing Inputs'!$AA$3=8,'Pricing Inputs'!$AA$3=9),IF(AND('Pricing Inputs'!$AA$3&gt;=4,'Pricing Inputs'!$AA$3&lt;=6),K68,(VLOOKUP(A68,ScaledPrice,5))*(2-(VLOOKUP(A68,ScaledPrice,3)))),0))</f>
        <v>19.996000289916992</v>
      </c>
      <c r="M68" s="52">
        <f>IF(A68="N/A"," ",IF(OR('Pricing Inputs'!$AA$3=6,'Pricing Inputs'!$AA$3=9),(VLOOKUP(A68,ScaledPrice,IF(AND('Pricing Inputs'!$AA$3&gt;=4,'Pricing Inputs'!$AA$3&lt;=6),7,8))),0))</f>
        <v>18.996500015258789</v>
      </c>
      <c r="N68" s="52">
        <f>IF(A68="N/A"," ",IF(OR('Pricing Inputs'!$AA$3=6,'Pricing Inputs'!$AA$3=9),IF(AND('Pricing Inputs'!$AA$3&gt;=4,'Pricing Inputs'!$AA$3&lt;=6),M68,(VLOOKUP(A68,ScaledPrice,7))*(2-(VLOOKUP(A68,ScaledPrice,3)))),0))</f>
        <v>18.996500015258789</v>
      </c>
      <c r="O68" s="52">
        <f t="shared" si="0"/>
        <v>19.400001525878906</v>
      </c>
      <c r="P68" s="108">
        <f t="shared" si="22"/>
        <v>0</v>
      </c>
      <c r="Q68" s="108">
        <f t="shared" si="23"/>
        <v>0</v>
      </c>
      <c r="R68" s="108">
        <f t="shared" si="24"/>
        <v>0</v>
      </c>
      <c r="S68" s="108">
        <f t="shared" si="25"/>
        <v>0</v>
      </c>
      <c r="T68" s="108">
        <f t="shared" si="26"/>
        <v>0</v>
      </c>
      <c r="U68" s="108">
        <f t="shared" si="27"/>
        <v>0</v>
      </c>
      <c r="V68" s="56">
        <f t="shared" si="28"/>
        <v>0</v>
      </c>
      <c r="W68" s="99">
        <f t="shared" si="29"/>
        <v>0</v>
      </c>
      <c r="X68" s="99">
        <f t="shared" si="30"/>
        <v>0</v>
      </c>
      <c r="Y68" s="99">
        <f t="shared" si="31"/>
        <v>0</v>
      </c>
      <c r="Z68" s="99">
        <f t="shared" si="32"/>
        <v>0</v>
      </c>
      <c r="AA68" s="99">
        <f t="shared" si="53"/>
        <v>0</v>
      </c>
      <c r="AB68" s="99">
        <f t="shared" si="33"/>
        <v>0</v>
      </c>
      <c r="AC68" s="99">
        <f t="shared" si="2"/>
        <v>0</v>
      </c>
      <c r="AD68" s="71">
        <f t="shared" si="131"/>
        <v>7</v>
      </c>
      <c r="AE68" s="72">
        <f t="shared" si="132"/>
        <v>7</v>
      </c>
      <c r="AF68" s="72">
        <f t="shared" si="133"/>
        <v>7</v>
      </c>
      <c r="AG68" s="72">
        <f t="shared" si="134"/>
        <v>7</v>
      </c>
      <c r="AH68" s="72">
        <f t="shared" si="135"/>
        <v>7</v>
      </c>
      <c r="AI68" s="72">
        <f t="shared" si="136"/>
        <v>7</v>
      </c>
      <c r="AJ68" s="73">
        <f t="shared" si="137"/>
        <v>7</v>
      </c>
      <c r="AK68" s="102">
        <f t="shared" si="55"/>
        <v>0</v>
      </c>
      <c r="AL68" s="103">
        <f t="shared" si="56"/>
        <v>0</v>
      </c>
      <c r="AM68" s="103">
        <f t="shared" si="57"/>
        <v>0</v>
      </c>
      <c r="AN68" s="103">
        <f t="shared" si="58"/>
        <v>0</v>
      </c>
      <c r="AO68" s="103">
        <f t="shared" si="59"/>
        <v>0</v>
      </c>
      <c r="AP68" s="103">
        <f t="shared" si="60"/>
        <v>0</v>
      </c>
      <c r="AQ68" s="103">
        <f t="shared" si="61"/>
        <v>0</v>
      </c>
      <c r="AR68" s="73"/>
      <c r="AS68" s="109">
        <f t="shared" si="124"/>
        <v>0</v>
      </c>
      <c r="AT68" s="112">
        <f t="shared" si="125"/>
        <v>0</v>
      </c>
      <c r="AU68" s="112">
        <f t="shared" si="126"/>
        <v>0</v>
      </c>
      <c r="AV68" s="112">
        <f t="shared" si="127"/>
        <v>0</v>
      </c>
      <c r="AW68" s="112">
        <f t="shared" si="128"/>
        <v>0</v>
      </c>
      <c r="AX68" s="112">
        <f t="shared" si="129"/>
        <v>0</v>
      </c>
      <c r="AY68" s="112">
        <f t="shared" si="130"/>
        <v>0</v>
      </c>
      <c r="AZ68" s="73"/>
      <c r="BA68" s="64">
        <f>IF($A68="N/A"," ",(IF(MONTH(A68)&gt;=4,IF(MONTH(A68)&lt;=10,Inputs!$F$13,Inputs!$F$14),Inputs!$F$14)))</f>
        <v>119</v>
      </c>
      <c r="BB68" s="65">
        <f t="shared" si="76"/>
        <v>0</v>
      </c>
      <c r="BC68" s="65">
        <f t="shared" si="77"/>
        <v>0</v>
      </c>
      <c r="BD68" s="65">
        <f t="shared" si="43"/>
        <v>0</v>
      </c>
      <c r="BE68" s="65">
        <f t="shared" si="44"/>
        <v>0</v>
      </c>
      <c r="BF68" s="65">
        <f t="shared" si="45"/>
        <v>0</v>
      </c>
      <c r="BG68" s="65">
        <f t="shared" si="46"/>
        <v>0</v>
      </c>
      <c r="BH68" s="65">
        <f t="shared" si="47"/>
        <v>0</v>
      </c>
      <c r="BI68" s="65">
        <f t="shared" si="48"/>
        <v>0</v>
      </c>
      <c r="BJ68" s="94">
        <f t="shared" si="49"/>
        <v>0</v>
      </c>
      <c r="BK68" s="94">
        <f t="shared" si="50"/>
        <v>0</v>
      </c>
      <c r="BL68" s="94">
        <f t="shared" si="51"/>
        <v>0</v>
      </c>
      <c r="BM68" s="94">
        <f t="shared" si="52"/>
        <v>0</v>
      </c>
    </row>
    <row r="69" spans="1:65">
      <c r="A69" s="45">
        <f>IF(A68="N/A","N/A",IF(EDATE(A68,1)&gt;Inputs!$K$3,"N/A",EDATE(A68,1)))</f>
        <v>38657</v>
      </c>
      <c r="B69" s="59">
        <f t="shared" ref="B69:B132" si="138">IF(A69="N/A"," ",YEAR(A69))</f>
        <v>2005</v>
      </c>
      <c r="C69" s="46">
        <f t="shared" ref="C69:C132" si="139">IF(A69="N/A"," ",VLOOKUP(A69,ScaledPrice,10))</f>
        <v>3.0205000000000002</v>
      </c>
      <c r="D69" s="47">
        <f>IF(A69="N/A"," ",(VLOOKUP(MONTH($A69),Inputs!$A$14:$B$25,2))/1000)</f>
        <v>12.6</v>
      </c>
      <c r="E69" s="97">
        <f t="shared" ref="E69:E132" si="140">IF($A69="N/A"," ",C69*D69)</f>
        <v>38.058300000000003</v>
      </c>
      <c r="F69" s="48">
        <f>IF(A69="N/A"," ",Inputs!$F$6)</f>
        <v>1.17</v>
      </c>
      <c r="G69" s="48">
        <f>IF(A69="N/A"," ",Inputs!$F$9/IF(AND('Pricing Inputs'!$AA$3&gt;=4,'Pricing Inputs'!$AA$3&lt;=6),16,IF(AND('Pricing Inputs'!$AA$3&gt;=7,'Pricing Inputs'!$AA$3&lt;=9),8,24))/(BA69))</f>
        <v>0.82983193277310929</v>
      </c>
      <c r="H69" s="49">
        <f t="shared" ref="H69:H132" si="141">IF(A69="N/A"," ",(C69*D69)+F69+G69)</f>
        <v>40.058131932773115</v>
      </c>
      <c r="I69" s="52">
        <f>VLOOKUP(A69,ScaledPrice,(IF(AND('Pricing Inputs'!$AA$3&gt;=4,'Pricing Inputs'!$AA$3&lt;=6),2,4)))</f>
        <v>25.179998397827148</v>
      </c>
      <c r="J69" s="52">
        <f>IF(A69="N/A"," ",IF(AND('Pricing Inputs'!$AA$3&gt;=4,'Pricing Inputs'!$AA$3&lt;=6),I69,(VLOOKUP(A69,ScaledPrice,2))*(2-(VLOOKUP(A69,ScaledPrice,3)))))</f>
        <v>25.179998397827148</v>
      </c>
      <c r="K69" s="52">
        <f>IF(A69="N/A"," ",IF(OR('Pricing Inputs'!$AA$3=5,'Pricing Inputs'!$AA$3=6,'Pricing Inputs'!$AA$3=8,'Pricing Inputs'!$AA$3=9),VLOOKUP(A69,ScaledPrice,IF(AND('Pricing Inputs'!$AA$3&gt;=4,'Pricing Inputs'!$AA$3&lt;=6),5,6)),0))</f>
        <v>20</v>
      </c>
      <c r="L69" s="52">
        <f>IF(A69="N/A"," ",IF(OR('Pricing Inputs'!$AA$3=5,'Pricing Inputs'!$AA$3=6,'Pricing Inputs'!$AA$3=8,'Pricing Inputs'!$AA$3=9),IF(AND('Pricing Inputs'!$AA$3&gt;=4,'Pricing Inputs'!$AA$3&lt;=6),K69,(VLOOKUP(A69,ScaledPrice,5))*(2-(VLOOKUP(A69,ScaledPrice,3)))),0))</f>
        <v>20</v>
      </c>
      <c r="M69" s="52">
        <f>IF(A69="N/A"," ",IF(OR('Pricing Inputs'!$AA$3=6,'Pricing Inputs'!$AA$3=9),(VLOOKUP(A69,ScaledPrice,IF(AND('Pricing Inputs'!$AA$3&gt;=4,'Pricing Inputs'!$AA$3&lt;=6),7,8))),0))</f>
        <v>19</v>
      </c>
      <c r="N69" s="52">
        <f>IF(A69="N/A"," ",IF(OR('Pricing Inputs'!$AA$3=6,'Pricing Inputs'!$AA$3=9),IF(AND('Pricing Inputs'!$AA$3&gt;=4,'Pricing Inputs'!$AA$3&lt;=6),M69,(VLOOKUP(A69,ScaledPrice,7))*(2-(VLOOKUP(A69,ScaledPrice,3)))),0))</f>
        <v>19</v>
      </c>
      <c r="O69" s="52">
        <f t="shared" ref="O69:O132" si="142">IF(A69="N/A"," ",VLOOKUP(A69,ScaledPrice,9))</f>
        <v>19.799999237060547</v>
      </c>
      <c r="P69" s="108">
        <f t="shared" ref="P69:P132" si="143">IF($A69="N/A"," ",IF((I69-$H69)&gt;0,I69-$H69,0))</f>
        <v>0</v>
      </c>
      <c r="Q69" s="108">
        <f t="shared" ref="Q69:Q132" si="144">IF($A69="N/A"," ",IF((J69-$H69)&gt;0,J69-$H69,0))</f>
        <v>0</v>
      </c>
      <c r="R69" s="108">
        <f t="shared" ref="R69:R132" si="145">IF($A69="N/A"," ",IF((K69-$H69)&gt;0,K69-$H69,0))</f>
        <v>0</v>
      </c>
      <c r="S69" s="108">
        <f t="shared" ref="S69:S132" si="146">IF($A69="N/A"," ",IF((L69-$H69)&gt;0,L69-$H69,0))</f>
        <v>0</v>
      </c>
      <c r="T69" s="108">
        <f t="shared" ref="T69:T132" si="147">IF($A69="N/A"," ",IF((M69-$H69)&gt;0,M69-$H69,0))</f>
        <v>0</v>
      </c>
      <c r="U69" s="108">
        <f t="shared" ref="U69:U132" si="148">IF($A69="N/A"," ",IF((N69-$H69)&gt;0,N69-$H69,0))</f>
        <v>0</v>
      </c>
      <c r="V69" s="56">
        <f t="shared" ref="V69:V132" si="149">IF($A69="N/A"," ",(IF((O69-$H69)&lt;=0,0,(O69-$H69))))</f>
        <v>0</v>
      </c>
      <c r="W69" s="99">
        <f t="shared" ref="W69:W132" si="150">IF($A69="N/A"," ",IF(P69&gt;0,8*VLOOKUP($A69,NumberofDaysTable,2),0))</f>
        <v>0</v>
      </c>
      <c r="X69" s="99">
        <f t="shared" ref="X69:X132" si="151">IF($A69="N/A"," ",IF(Q69&gt;0,8*VLOOKUP($A69,NumberofDaysTable,2),0))</f>
        <v>0</v>
      </c>
      <c r="Y69" s="99">
        <f t="shared" ref="Y69:Y132" si="152">IF($A69="N/A"," ",IF(R69&gt;0,8*VLOOKUP($A69,NumberofDaysTable,3),0))</f>
        <v>0</v>
      </c>
      <c r="Z69" s="99">
        <f t="shared" ref="Z69:Z132" si="153">IF($A69="N/A"," ",IF(S69&gt;0,8*VLOOKUP($A69,NumberofDaysTable,3),0))</f>
        <v>0</v>
      </c>
      <c r="AA69" s="99">
        <f t="shared" si="53"/>
        <v>0</v>
      </c>
      <c r="AB69" s="99">
        <f t="shared" ref="AB69:AB132" si="154">IF($A69="N/A"," ",IF(U69&gt;0,(8*VLOOKUP($A69,NumberofDaysTable,4)+VLOOKUP($A69,NumberofDaysTable,5)),0))</f>
        <v>0</v>
      </c>
      <c r="AC69" s="99">
        <f t="shared" ref="AC69:AC132" si="155">IF($A69="N/A"," ",(IF(V69&gt;0,(8*VLOOKUP($A69,NumberofDaysTable,6)),0)))</f>
        <v>0</v>
      </c>
      <c r="AD69" s="71">
        <f t="shared" si="131"/>
        <v>7</v>
      </c>
      <c r="AE69" s="72">
        <f t="shared" si="132"/>
        <v>7</v>
      </c>
      <c r="AF69" s="72">
        <f t="shared" si="133"/>
        <v>7</v>
      </c>
      <c r="AG69" s="72">
        <f t="shared" si="134"/>
        <v>7</v>
      </c>
      <c r="AH69" s="72">
        <f t="shared" si="135"/>
        <v>7</v>
      </c>
      <c r="AI69" s="72">
        <f t="shared" si="136"/>
        <v>7</v>
      </c>
      <c r="AJ69" s="73">
        <f t="shared" si="137"/>
        <v>7</v>
      </c>
      <c r="AK69" s="102">
        <f t="shared" si="55"/>
        <v>0</v>
      </c>
      <c r="AL69" s="103">
        <f t="shared" si="56"/>
        <v>0</v>
      </c>
      <c r="AM69" s="103">
        <f t="shared" si="57"/>
        <v>0</v>
      </c>
      <c r="AN69" s="103">
        <f t="shared" si="58"/>
        <v>0</v>
      </c>
      <c r="AO69" s="103">
        <f t="shared" si="59"/>
        <v>0</v>
      </c>
      <c r="AP69" s="103">
        <f t="shared" si="60"/>
        <v>0</v>
      </c>
      <c r="AQ69" s="103">
        <f t="shared" si="61"/>
        <v>0</v>
      </c>
      <c r="AR69" s="73"/>
      <c r="AS69" s="109">
        <f t="shared" si="124"/>
        <v>0</v>
      </c>
      <c r="AT69" s="112">
        <f t="shared" si="125"/>
        <v>0</v>
      </c>
      <c r="AU69" s="112">
        <f t="shared" si="126"/>
        <v>0</v>
      </c>
      <c r="AV69" s="112">
        <f t="shared" si="127"/>
        <v>0</v>
      </c>
      <c r="AW69" s="112">
        <f t="shared" si="128"/>
        <v>0</v>
      </c>
      <c r="AX69" s="112">
        <f t="shared" si="129"/>
        <v>0</v>
      </c>
      <c r="AY69" s="112">
        <f t="shared" si="130"/>
        <v>0</v>
      </c>
      <c r="AZ69" s="73"/>
      <c r="BA69" s="64">
        <f>IF($A69="N/A"," ",(IF(MONTH(A69)&gt;=4,IF(MONTH(A69)&lt;=10,Inputs!$F$13,Inputs!$F$14),Inputs!$F$14)))</f>
        <v>119</v>
      </c>
      <c r="BB69" s="65">
        <f t="shared" si="76"/>
        <v>0</v>
      </c>
      <c r="BC69" s="65">
        <f t="shared" si="77"/>
        <v>0</v>
      </c>
      <c r="BD69" s="65">
        <f t="shared" ref="BD69:BD132" si="156">IF($A69="N/A"," ",(IF(AM69&gt;0,($BA69*(8*(VLOOKUP($A69,NumberofDaysTable,3)))*R69),0)+IF(AU69&gt;0,($BA69*((AU69))*R69),0)))</f>
        <v>0</v>
      </c>
      <c r="BE69" s="65">
        <f t="shared" ref="BE69:BE132" si="157">IF($A69="N/A"," ",(IF(AN69&gt;0,($BA69*(8*(VLOOKUP($A69,NumberofDaysTable,3)))*S69),0)+IF(AV69&gt;0,($BA69*((AV69))*S69),0)))</f>
        <v>0</v>
      </c>
      <c r="BF69" s="65">
        <f t="shared" ref="BF69:BF132" si="158">IF($A69="N/A"," ",(IF(AO69&gt;0,($BA69*(8*(VLOOKUP($A69,NumberofDaysTable,4)+VLOOKUP($A69,NumberofDaysTable,5)))*T69),0)+IF(AW69&gt;0,($BA69*((AW69))*T69),0)))</f>
        <v>0</v>
      </c>
      <c r="BG69" s="65">
        <f t="shared" ref="BG69:BG132" si="159">IF($A69="N/A"," ",(IF(AP69&gt;0,($BA69*(8*(VLOOKUP($A69,NumberofDaysTable,4)+VLOOKUP($A69,NumberofDaysTable,5)))*U69),0)+IF(AX69&gt;0,($BA69*((AX69))*U69),0)))</f>
        <v>0</v>
      </c>
      <c r="BH69" s="65">
        <f t="shared" ref="BH69:BH132" si="160">IF($A69="N/A"," ",($BA69*AQ69*V69)+($BA69*AY69*V69))</f>
        <v>0</v>
      </c>
      <c r="BI69" s="65">
        <f t="shared" ref="BI69:BI132" si="161">IF($A69="N/A"," ",SUM(BB69:BH69))</f>
        <v>0</v>
      </c>
      <c r="BJ69" s="94">
        <f t="shared" ref="BJ69:BJ132" si="162">IF($A69="N/A"," ",(H69*(SUM(AK69:AQ69)+SUM(AS69:AY69))*BA69))</f>
        <v>0</v>
      </c>
      <c r="BK69" s="94">
        <f t="shared" ref="BK69:BK132" si="163">IF($A69="N/A"," ",((C69*D69)*(SUM($AK69:$AQ69)+SUM($AS69:$AY69))*$BA69))</f>
        <v>0</v>
      </c>
      <c r="BL69" s="94">
        <f t="shared" ref="BL69:BL132" si="164">IF($A69="N/A"," ",(F69*(SUM($AK69:$AQ69)+SUM($AS69:$AY69))*$BA69))</f>
        <v>0</v>
      </c>
      <c r="BM69" s="94">
        <f t="shared" ref="BM69:BM132" si="165">IF($A69="N/A"," ",(G69*(SUM($AK69:$AQ69)+SUM($AS69:$AY69))*$BA69))</f>
        <v>0</v>
      </c>
    </row>
    <row r="70" spans="1:65">
      <c r="A70" s="45">
        <f>IF(A69="N/A","N/A",IF(EDATE(A69,1)&gt;Inputs!$K$3,"N/A",EDATE(A69,1)))</f>
        <v>38687</v>
      </c>
      <c r="B70" s="59">
        <f t="shared" si="138"/>
        <v>2005</v>
      </c>
      <c r="C70" s="46">
        <f t="shared" si="139"/>
        <v>3.1865000000000006</v>
      </c>
      <c r="D70" s="47">
        <f>IF(A70="N/A"," ",(VLOOKUP(MONTH($A70),Inputs!$A$14:$B$25,2))/1000)</f>
        <v>12.6</v>
      </c>
      <c r="E70" s="97">
        <f t="shared" si="140"/>
        <v>40.149900000000002</v>
      </c>
      <c r="F70" s="48">
        <f>IF(A70="N/A"," ",Inputs!$F$6)</f>
        <v>1.17</v>
      </c>
      <c r="G70" s="48">
        <f>IF(A70="N/A"," ",Inputs!$F$9/IF(AND('Pricing Inputs'!$AA$3&gt;=4,'Pricing Inputs'!$AA$3&lt;=6),16,IF(AND('Pricing Inputs'!$AA$3&gt;=7,'Pricing Inputs'!$AA$3&lt;=9),8,24))/(BA70))</f>
        <v>0.82983193277310929</v>
      </c>
      <c r="H70" s="49">
        <f t="shared" si="141"/>
        <v>42.149731932773115</v>
      </c>
      <c r="I70" s="52">
        <f>VLOOKUP(A70,ScaledPrice,(IF(AND('Pricing Inputs'!$AA$3&gt;=4,'Pricing Inputs'!$AA$3&lt;=6),2,4)))</f>
        <v>25.649997711181641</v>
      </c>
      <c r="J70" s="52">
        <f>IF(A70="N/A"," ",IF(AND('Pricing Inputs'!$AA$3&gt;=4,'Pricing Inputs'!$AA$3&lt;=6),I70,(VLOOKUP(A70,ScaledPrice,2))*(2-(VLOOKUP(A70,ScaledPrice,3)))))</f>
        <v>25.649997711181641</v>
      </c>
      <c r="K70" s="52">
        <f>IF(A70="N/A"," ",IF(OR('Pricing Inputs'!$AA$3=5,'Pricing Inputs'!$AA$3=6,'Pricing Inputs'!$AA$3=8,'Pricing Inputs'!$AA$3=9),VLOOKUP(A70,ScaledPrice,IF(AND('Pricing Inputs'!$AA$3&gt;=4,'Pricing Inputs'!$AA$3&lt;=6),5,6)),0))</f>
        <v>20</v>
      </c>
      <c r="L70" s="52">
        <f>IF(A70="N/A"," ",IF(OR('Pricing Inputs'!$AA$3=5,'Pricing Inputs'!$AA$3=6,'Pricing Inputs'!$AA$3=8,'Pricing Inputs'!$AA$3=9),IF(AND('Pricing Inputs'!$AA$3&gt;=4,'Pricing Inputs'!$AA$3&lt;=6),K70,(VLOOKUP(A70,ScaledPrice,5))*(2-(VLOOKUP(A70,ScaledPrice,3)))),0))</f>
        <v>20</v>
      </c>
      <c r="M70" s="52">
        <f>IF(A70="N/A"," ",IF(OR('Pricing Inputs'!$AA$3=6,'Pricing Inputs'!$AA$3=9),(VLOOKUP(A70,ScaledPrice,IF(AND('Pricing Inputs'!$AA$3&gt;=4,'Pricing Inputs'!$AA$3&lt;=6),7,8))),0))</f>
        <v>19</v>
      </c>
      <c r="N70" s="52">
        <f>IF(A70="N/A"," ",IF(OR('Pricing Inputs'!$AA$3=6,'Pricing Inputs'!$AA$3=9),IF(AND('Pricing Inputs'!$AA$3&gt;=4,'Pricing Inputs'!$AA$3&lt;=6),M70,(VLOOKUP(A70,ScaledPrice,7))*(2-(VLOOKUP(A70,ScaledPrice,3)))),0))</f>
        <v>19</v>
      </c>
      <c r="O70" s="52">
        <f t="shared" si="142"/>
        <v>19.950000762939453</v>
      </c>
      <c r="P70" s="108">
        <f t="shared" si="143"/>
        <v>0</v>
      </c>
      <c r="Q70" s="108">
        <f t="shared" si="144"/>
        <v>0</v>
      </c>
      <c r="R70" s="108">
        <f t="shared" si="145"/>
        <v>0</v>
      </c>
      <c r="S70" s="108">
        <f t="shared" si="146"/>
        <v>0</v>
      </c>
      <c r="T70" s="108">
        <f t="shared" si="147"/>
        <v>0</v>
      </c>
      <c r="U70" s="108">
        <f t="shared" si="148"/>
        <v>0</v>
      </c>
      <c r="V70" s="56">
        <f t="shared" si="149"/>
        <v>0</v>
      </c>
      <c r="W70" s="99">
        <f t="shared" si="150"/>
        <v>0</v>
      </c>
      <c r="X70" s="99">
        <f t="shared" si="151"/>
        <v>0</v>
      </c>
      <c r="Y70" s="99">
        <f t="shared" si="152"/>
        <v>0</v>
      </c>
      <c r="Z70" s="99">
        <f t="shared" si="153"/>
        <v>0</v>
      </c>
      <c r="AA70" s="99">
        <f t="shared" ref="AA70:AA133" si="166">IF($A70="N/A"," ",IF(T70&gt;0,8*(VLOOKUP($A70,NumberofDaysTable,4)+VLOOKUP($A70,NumberofDaysTable,5)),0))</f>
        <v>0</v>
      </c>
      <c r="AB70" s="99">
        <f t="shared" si="154"/>
        <v>0</v>
      </c>
      <c r="AC70" s="99">
        <f t="shared" si="155"/>
        <v>0</v>
      </c>
      <c r="AD70" s="71">
        <f t="shared" si="131"/>
        <v>7</v>
      </c>
      <c r="AE70" s="72">
        <f t="shared" si="132"/>
        <v>7</v>
      </c>
      <c r="AF70" s="72">
        <f t="shared" si="133"/>
        <v>7</v>
      </c>
      <c r="AG70" s="72">
        <f t="shared" si="134"/>
        <v>7</v>
      </c>
      <c r="AH70" s="72">
        <f t="shared" si="135"/>
        <v>7</v>
      </c>
      <c r="AI70" s="72">
        <f t="shared" si="136"/>
        <v>7</v>
      </c>
      <c r="AJ70" s="73">
        <f t="shared" si="137"/>
        <v>7</v>
      </c>
      <c r="AK70" s="102">
        <f t="shared" si="55"/>
        <v>0</v>
      </c>
      <c r="AL70" s="103">
        <f t="shared" si="56"/>
        <v>0</v>
      </c>
      <c r="AM70" s="103">
        <f t="shared" si="57"/>
        <v>0</v>
      </c>
      <c r="AN70" s="103">
        <f t="shared" si="58"/>
        <v>0</v>
      </c>
      <c r="AO70" s="103">
        <f t="shared" si="59"/>
        <v>0</v>
      </c>
      <c r="AP70" s="103">
        <f t="shared" si="60"/>
        <v>0</v>
      </c>
      <c r="AQ70" s="103">
        <f t="shared" si="61"/>
        <v>0</v>
      </c>
      <c r="AR70" s="73"/>
      <c r="AS70" s="109">
        <f t="shared" si="124"/>
        <v>0</v>
      </c>
      <c r="AT70" s="112">
        <f t="shared" si="125"/>
        <v>0</v>
      </c>
      <c r="AU70" s="112">
        <f t="shared" si="126"/>
        <v>0</v>
      </c>
      <c r="AV70" s="112">
        <f t="shared" si="127"/>
        <v>0</v>
      </c>
      <c r="AW70" s="112">
        <f t="shared" si="128"/>
        <v>0</v>
      </c>
      <c r="AX70" s="112">
        <f t="shared" si="129"/>
        <v>0</v>
      </c>
      <c r="AY70" s="112">
        <f t="shared" si="130"/>
        <v>0</v>
      </c>
      <c r="AZ70" s="73"/>
      <c r="BA70" s="64">
        <f>IF($A70="N/A"," ",(IF(MONTH(A70)&gt;=4,IF(MONTH(A70)&lt;=10,Inputs!$F$13,Inputs!$F$14),Inputs!$F$14)))</f>
        <v>119</v>
      </c>
      <c r="BB70" s="65">
        <f t="shared" si="76"/>
        <v>0</v>
      </c>
      <c r="BC70" s="65">
        <f t="shared" si="77"/>
        <v>0</v>
      </c>
      <c r="BD70" s="65">
        <f t="shared" si="156"/>
        <v>0</v>
      </c>
      <c r="BE70" s="65">
        <f t="shared" si="157"/>
        <v>0</v>
      </c>
      <c r="BF70" s="65">
        <f t="shared" si="158"/>
        <v>0</v>
      </c>
      <c r="BG70" s="65">
        <f t="shared" si="159"/>
        <v>0</v>
      </c>
      <c r="BH70" s="65">
        <f t="shared" si="160"/>
        <v>0</v>
      </c>
      <c r="BI70" s="65">
        <f t="shared" si="161"/>
        <v>0</v>
      </c>
      <c r="BJ70" s="94">
        <f t="shared" si="162"/>
        <v>0</v>
      </c>
      <c r="BK70" s="94">
        <f t="shared" si="163"/>
        <v>0</v>
      </c>
      <c r="BL70" s="94">
        <f t="shared" si="164"/>
        <v>0</v>
      </c>
      <c r="BM70" s="94">
        <f t="shared" si="165"/>
        <v>0</v>
      </c>
    </row>
    <row r="71" spans="1:65">
      <c r="A71" s="45">
        <f>IF(A70="N/A","N/A",IF(EDATE(A70,1)&gt;Inputs!$K$3,"N/A",EDATE(A70,1)))</f>
        <v>38718</v>
      </c>
      <c r="B71" s="59">
        <f t="shared" si="138"/>
        <v>2006</v>
      </c>
      <c r="C71" s="46">
        <f t="shared" si="139"/>
        <v>3.2875000000000001</v>
      </c>
      <c r="D71" s="47">
        <f>IF(A71="N/A"," ",(VLOOKUP(MONTH($A71),Inputs!$A$14:$B$25,2))/1000)</f>
        <v>12.6</v>
      </c>
      <c r="E71" s="97">
        <f t="shared" si="140"/>
        <v>41.422499999999999</v>
      </c>
      <c r="F71" s="48">
        <f>IF(A71="N/A"," ",Inputs!$F$6)</f>
        <v>1.17</v>
      </c>
      <c r="G71" s="48">
        <f>IF(A71="N/A"," ",Inputs!$F$9/IF(AND('Pricing Inputs'!$AA$3&gt;=4,'Pricing Inputs'!$AA$3&lt;=6),16,IF(AND('Pricing Inputs'!$AA$3&gt;=7,'Pricing Inputs'!$AA$3&lt;=9),8,24))/(BA71))</f>
        <v>0.82983193277310929</v>
      </c>
      <c r="H71" s="49">
        <f t="shared" si="141"/>
        <v>43.422331932773112</v>
      </c>
      <c r="I71" s="52">
        <f>VLOOKUP(A71,ScaledPrice,(IF(AND('Pricing Inputs'!$AA$3&gt;=4,'Pricing Inputs'!$AA$3&lt;=6),2,4)))</f>
        <v>29.899999618530273</v>
      </c>
      <c r="J71" s="52">
        <f>IF(A71="N/A"," ",IF(AND('Pricing Inputs'!$AA$3&gt;=4,'Pricing Inputs'!$AA$3&lt;=6),I71,(VLOOKUP(A71,ScaledPrice,2))*(2-(VLOOKUP(A71,ScaledPrice,3)))))</f>
        <v>29.899999618530273</v>
      </c>
      <c r="K71" s="52">
        <f>IF(A71="N/A"," ",IF(OR('Pricing Inputs'!$AA$3=5,'Pricing Inputs'!$AA$3=6,'Pricing Inputs'!$AA$3=8,'Pricing Inputs'!$AA$3=9),VLOOKUP(A71,ScaledPrice,IF(AND('Pricing Inputs'!$AA$3&gt;=4,'Pricing Inputs'!$AA$3&lt;=6),5,6)),0))</f>
        <v>22</v>
      </c>
      <c r="L71" s="52">
        <f>IF(A71="N/A"," ",IF(OR('Pricing Inputs'!$AA$3=5,'Pricing Inputs'!$AA$3=6,'Pricing Inputs'!$AA$3=8,'Pricing Inputs'!$AA$3=9),IF(AND('Pricing Inputs'!$AA$3&gt;=4,'Pricing Inputs'!$AA$3&lt;=6),K71,(VLOOKUP(A71,ScaledPrice,5))*(2-(VLOOKUP(A71,ScaledPrice,3)))),0))</f>
        <v>22</v>
      </c>
      <c r="M71" s="52">
        <f>IF(A71="N/A"," ",IF(OR('Pricing Inputs'!$AA$3=6,'Pricing Inputs'!$AA$3=9),(VLOOKUP(A71,ScaledPrice,IF(AND('Pricing Inputs'!$AA$3&gt;=4,'Pricing Inputs'!$AA$3&lt;=6),7,8))),0))</f>
        <v>21</v>
      </c>
      <c r="N71" s="52">
        <f>IF(A71="N/A"," ",IF(OR('Pricing Inputs'!$AA$3=6,'Pricing Inputs'!$AA$3=9),IF(AND('Pricing Inputs'!$AA$3&gt;=4,'Pricing Inputs'!$AA$3&lt;=6),M71,(VLOOKUP(A71,ScaledPrice,7))*(2-(VLOOKUP(A71,ScaledPrice,3)))),0))</f>
        <v>21</v>
      </c>
      <c r="O71" s="52">
        <f t="shared" si="142"/>
        <v>20.200000762939453</v>
      </c>
      <c r="P71" s="108">
        <f t="shared" si="143"/>
        <v>0</v>
      </c>
      <c r="Q71" s="108">
        <f t="shared" si="144"/>
        <v>0</v>
      </c>
      <c r="R71" s="108">
        <f t="shared" si="145"/>
        <v>0</v>
      </c>
      <c r="S71" s="108">
        <f t="shared" si="146"/>
        <v>0</v>
      </c>
      <c r="T71" s="108">
        <f t="shared" si="147"/>
        <v>0</v>
      </c>
      <c r="U71" s="108">
        <f t="shared" si="148"/>
        <v>0</v>
      </c>
      <c r="V71" s="56">
        <f t="shared" si="149"/>
        <v>0</v>
      </c>
      <c r="W71" s="99">
        <f t="shared" si="150"/>
        <v>0</v>
      </c>
      <c r="X71" s="99">
        <f t="shared" si="151"/>
        <v>0</v>
      </c>
      <c r="Y71" s="99">
        <f t="shared" si="152"/>
        <v>0</v>
      </c>
      <c r="Z71" s="99">
        <f t="shared" si="153"/>
        <v>0</v>
      </c>
      <c r="AA71" s="99">
        <f t="shared" si="166"/>
        <v>0</v>
      </c>
      <c r="AB71" s="99">
        <f t="shared" si="154"/>
        <v>0</v>
      </c>
      <c r="AC71" s="99">
        <f t="shared" si="155"/>
        <v>0</v>
      </c>
      <c r="AD71" s="71">
        <f t="shared" si="131"/>
        <v>7</v>
      </c>
      <c r="AE71" s="72">
        <f t="shared" si="132"/>
        <v>7</v>
      </c>
      <c r="AF71" s="72">
        <f t="shared" si="133"/>
        <v>7</v>
      </c>
      <c r="AG71" s="72">
        <f t="shared" si="134"/>
        <v>7</v>
      </c>
      <c r="AH71" s="72">
        <f t="shared" si="135"/>
        <v>7</v>
      </c>
      <c r="AI71" s="72">
        <f t="shared" si="136"/>
        <v>7</v>
      </c>
      <c r="AJ71" s="73">
        <f t="shared" si="137"/>
        <v>7</v>
      </c>
      <c r="AK71" s="102">
        <f t="shared" si="55"/>
        <v>0</v>
      </c>
      <c r="AL71" s="103">
        <f t="shared" si="56"/>
        <v>0</v>
      </c>
      <c r="AM71" s="103">
        <f t="shared" si="57"/>
        <v>0</v>
      </c>
      <c r="AN71" s="103">
        <f t="shared" si="58"/>
        <v>0</v>
      </c>
      <c r="AO71" s="103">
        <f t="shared" si="59"/>
        <v>0</v>
      </c>
      <c r="AP71" s="103">
        <f t="shared" si="60"/>
        <v>0</v>
      </c>
      <c r="AQ71" s="103">
        <f t="shared" si="61"/>
        <v>0</v>
      </c>
      <c r="AR71" s="73"/>
      <c r="AS71" s="109">
        <f t="shared" si="124"/>
        <v>0</v>
      </c>
      <c r="AT71" s="112">
        <f t="shared" si="125"/>
        <v>0</v>
      </c>
      <c r="AU71" s="112">
        <f t="shared" si="126"/>
        <v>0</v>
      </c>
      <c r="AV71" s="112">
        <f t="shared" si="127"/>
        <v>0</v>
      </c>
      <c r="AW71" s="112">
        <f t="shared" si="128"/>
        <v>0</v>
      </c>
      <c r="AX71" s="112">
        <f t="shared" si="129"/>
        <v>0</v>
      </c>
      <c r="AY71" s="112">
        <f t="shared" si="130"/>
        <v>0</v>
      </c>
      <c r="AZ71" s="73"/>
      <c r="BA71" s="64">
        <f>IF($A71="N/A"," ",(IF(MONTH(A71)&gt;=4,IF(MONTH(A71)&lt;=10,Inputs!$F$13,Inputs!$F$14),Inputs!$F$14)))</f>
        <v>119</v>
      </c>
      <c r="BB71" s="65">
        <f t="shared" si="76"/>
        <v>0</v>
      </c>
      <c r="BC71" s="65">
        <f t="shared" si="77"/>
        <v>0</v>
      </c>
      <c r="BD71" s="65">
        <f t="shared" si="156"/>
        <v>0</v>
      </c>
      <c r="BE71" s="65">
        <f t="shared" si="157"/>
        <v>0</v>
      </c>
      <c r="BF71" s="65">
        <f t="shared" si="158"/>
        <v>0</v>
      </c>
      <c r="BG71" s="65">
        <f t="shared" si="159"/>
        <v>0</v>
      </c>
      <c r="BH71" s="65">
        <f t="shared" si="160"/>
        <v>0</v>
      </c>
      <c r="BI71" s="65">
        <f t="shared" si="161"/>
        <v>0</v>
      </c>
      <c r="BJ71" s="94">
        <f t="shared" si="162"/>
        <v>0</v>
      </c>
      <c r="BK71" s="94">
        <f t="shared" si="163"/>
        <v>0</v>
      </c>
      <c r="BL71" s="94">
        <f t="shared" si="164"/>
        <v>0</v>
      </c>
      <c r="BM71" s="94">
        <f t="shared" si="165"/>
        <v>0</v>
      </c>
    </row>
    <row r="72" spans="1:65">
      <c r="A72" s="45">
        <f>IF(A71="N/A","N/A",IF(EDATE(A71,1)&gt;Inputs!$K$3,"N/A",EDATE(A71,1)))</f>
        <v>38749</v>
      </c>
      <c r="B72" s="59">
        <f t="shared" si="138"/>
        <v>2006</v>
      </c>
      <c r="C72" s="46">
        <f t="shared" si="139"/>
        <v>3.1444999999999999</v>
      </c>
      <c r="D72" s="47">
        <f>IF(A72="N/A"," ",(VLOOKUP(MONTH($A72),Inputs!$A$14:$B$25,2))/1000)</f>
        <v>12.6</v>
      </c>
      <c r="E72" s="97">
        <f t="shared" si="140"/>
        <v>39.620699999999999</v>
      </c>
      <c r="F72" s="48">
        <f>IF(A72="N/A"," ",Inputs!$F$6)</f>
        <v>1.17</v>
      </c>
      <c r="G72" s="48">
        <f>IF(A72="N/A"," ",Inputs!$F$9/IF(AND('Pricing Inputs'!$AA$3&gt;=4,'Pricing Inputs'!$AA$3&lt;=6),16,IF(AND('Pricing Inputs'!$AA$3&gt;=7,'Pricing Inputs'!$AA$3&lt;=9),8,24))/(BA72))</f>
        <v>0.82983193277310929</v>
      </c>
      <c r="H72" s="49">
        <f t="shared" si="141"/>
        <v>41.620531932773112</v>
      </c>
      <c r="I72" s="52">
        <f>VLOOKUP(A72,ScaledPrice,(IF(AND('Pricing Inputs'!$AA$3&gt;=4,'Pricing Inputs'!$AA$3&lt;=6),2,4)))</f>
        <v>30</v>
      </c>
      <c r="J72" s="52">
        <f>IF(A72="N/A"," ",IF(AND('Pricing Inputs'!$AA$3&gt;=4,'Pricing Inputs'!$AA$3&lt;=6),I72,(VLOOKUP(A72,ScaledPrice,2))*(2-(VLOOKUP(A72,ScaledPrice,3)))))</f>
        <v>30</v>
      </c>
      <c r="K72" s="52">
        <f>IF(A72="N/A"," ",IF(OR('Pricing Inputs'!$AA$3=5,'Pricing Inputs'!$AA$3=6,'Pricing Inputs'!$AA$3=8,'Pricing Inputs'!$AA$3=9),VLOOKUP(A72,ScaledPrice,IF(AND('Pricing Inputs'!$AA$3&gt;=4,'Pricing Inputs'!$AA$3&lt;=6),5,6)),0))</f>
        <v>21.996000289916992</v>
      </c>
      <c r="L72" s="52">
        <f>IF(A72="N/A"," ",IF(OR('Pricing Inputs'!$AA$3=5,'Pricing Inputs'!$AA$3=6,'Pricing Inputs'!$AA$3=8,'Pricing Inputs'!$AA$3=9),IF(AND('Pricing Inputs'!$AA$3&gt;=4,'Pricing Inputs'!$AA$3&lt;=6),K72,(VLOOKUP(A72,ScaledPrice,5))*(2-(VLOOKUP(A72,ScaledPrice,3)))),0))</f>
        <v>21.996000289916992</v>
      </c>
      <c r="M72" s="52">
        <f>IF(A72="N/A"," ",IF(OR('Pricing Inputs'!$AA$3=6,'Pricing Inputs'!$AA$3=9),(VLOOKUP(A72,ScaledPrice,IF(AND('Pricing Inputs'!$AA$3&gt;=4,'Pricing Inputs'!$AA$3&lt;=6),7,8))),0))</f>
        <v>20.996501922607422</v>
      </c>
      <c r="N72" s="52">
        <f>IF(A72="N/A"," ",IF(OR('Pricing Inputs'!$AA$3=6,'Pricing Inputs'!$AA$3=9),IF(AND('Pricing Inputs'!$AA$3&gt;=4,'Pricing Inputs'!$AA$3&lt;=6),M72,(VLOOKUP(A72,ScaledPrice,7))*(2-(VLOOKUP(A72,ScaledPrice,3)))),0))</f>
        <v>20.996501922607422</v>
      </c>
      <c r="O72" s="52">
        <f t="shared" si="142"/>
        <v>18.5</v>
      </c>
      <c r="P72" s="108">
        <f t="shared" si="143"/>
        <v>0</v>
      </c>
      <c r="Q72" s="108">
        <f t="shared" si="144"/>
        <v>0</v>
      </c>
      <c r="R72" s="108">
        <f t="shared" si="145"/>
        <v>0</v>
      </c>
      <c r="S72" s="108">
        <f t="shared" si="146"/>
        <v>0</v>
      </c>
      <c r="T72" s="108">
        <f t="shared" si="147"/>
        <v>0</v>
      </c>
      <c r="U72" s="108">
        <f t="shared" si="148"/>
        <v>0</v>
      </c>
      <c r="V72" s="56">
        <f t="shared" si="149"/>
        <v>0</v>
      </c>
      <c r="W72" s="99">
        <f t="shared" si="150"/>
        <v>0</v>
      </c>
      <c r="X72" s="99">
        <f t="shared" si="151"/>
        <v>0</v>
      </c>
      <c r="Y72" s="99">
        <f t="shared" si="152"/>
        <v>0</v>
      </c>
      <c r="Z72" s="99">
        <f t="shared" si="153"/>
        <v>0</v>
      </c>
      <c r="AA72" s="99">
        <f t="shared" si="166"/>
        <v>0</v>
      </c>
      <c r="AB72" s="99">
        <f t="shared" si="154"/>
        <v>0</v>
      </c>
      <c r="AC72" s="99">
        <f t="shared" si="155"/>
        <v>0</v>
      </c>
      <c r="AD72" s="71">
        <f t="shared" si="131"/>
        <v>7</v>
      </c>
      <c r="AE72" s="72">
        <f t="shared" si="132"/>
        <v>7</v>
      </c>
      <c r="AF72" s="72">
        <f t="shared" si="133"/>
        <v>7</v>
      </c>
      <c r="AG72" s="72">
        <f t="shared" si="134"/>
        <v>7</v>
      </c>
      <c r="AH72" s="72">
        <f t="shared" si="135"/>
        <v>7</v>
      </c>
      <c r="AI72" s="72">
        <f t="shared" si="136"/>
        <v>7</v>
      </c>
      <c r="AJ72" s="73">
        <f t="shared" si="137"/>
        <v>7</v>
      </c>
      <c r="AK72" s="102">
        <f t="shared" si="55"/>
        <v>0</v>
      </c>
      <c r="AL72" s="103">
        <f t="shared" si="56"/>
        <v>0</v>
      </c>
      <c r="AM72" s="103">
        <f t="shared" si="57"/>
        <v>0</v>
      </c>
      <c r="AN72" s="103">
        <f t="shared" si="58"/>
        <v>0</v>
      </c>
      <c r="AO72" s="103">
        <f t="shared" si="59"/>
        <v>0</v>
      </c>
      <c r="AP72" s="103">
        <f t="shared" si="60"/>
        <v>0</v>
      </c>
      <c r="AQ72" s="103">
        <f t="shared" si="61"/>
        <v>0</v>
      </c>
      <c r="AR72" s="73"/>
      <c r="AS72" s="109">
        <f t="shared" si="124"/>
        <v>0</v>
      </c>
      <c r="AT72" s="112">
        <f t="shared" si="125"/>
        <v>0</v>
      </c>
      <c r="AU72" s="112">
        <f t="shared" si="126"/>
        <v>0</v>
      </c>
      <c r="AV72" s="112">
        <f t="shared" si="127"/>
        <v>0</v>
      </c>
      <c r="AW72" s="112">
        <f t="shared" si="128"/>
        <v>0</v>
      </c>
      <c r="AX72" s="112">
        <f t="shared" si="129"/>
        <v>0</v>
      </c>
      <c r="AY72" s="112">
        <f t="shared" si="130"/>
        <v>0</v>
      </c>
      <c r="AZ72" s="73"/>
      <c r="BA72" s="64">
        <f>IF($A72="N/A"," ",(IF(MONTH(A72)&gt;=4,IF(MONTH(A72)&lt;=10,Inputs!$F$13,Inputs!$F$14),Inputs!$F$14)))</f>
        <v>119</v>
      </c>
      <c r="BB72" s="65">
        <f t="shared" si="76"/>
        <v>0</v>
      </c>
      <c r="BC72" s="65">
        <f t="shared" si="77"/>
        <v>0</v>
      </c>
      <c r="BD72" s="65">
        <f t="shared" si="156"/>
        <v>0</v>
      </c>
      <c r="BE72" s="65">
        <f t="shared" si="157"/>
        <v>0</v>
      </c>
      <c r="BF72" s="65">
        <f t="shared" si="158"/>
        <v>0</v>
      </c>
      <c r="BG72" s="65">
        <f t="shared" si="159"/>
        <v>0</v>
      </c>
      <c r="BH72" s="65">
        <f t="shared" si="160"/>
        <v>0</v>
      </c>
      <c r="BI72" s="65">
        <f t="shared" si="161"/>
        <v>0</v>
      </c>
      <c r="BJ72" s="94">
        <f t="shared" si="162"/>
        <v>0</v>
      </c>
      <c r="BK72" s="94">
        <f t="shared" si="163"/>
        <v>0</v>
      </c>
      <c r="BL72" s="94">
        <f t="shared" si="164"/>
        <v>0</v>
      </c>
      <c r="BM72" s="94">
        <f t="shared" si="165"/>
        <v>0</v>
      </c>
    </row>
    <row r="73" spans="1:65">
      <c r="A73" s="45">
        <f>IF(A72="N/A","N/A",IF(EDATE(A72,1)&gt;Inputs!$K$3,"N/A",EDATE(A72,1)))</f>
        <v>38777</v>
      </c>
      <c r="B73" s="59">
        <f t="shared" si="138"/>
        <v>2006</v>
      </c>
      <c r="C73" s="46">
        <f t="shared" si="139"/>
        <v>3.0605000000000002</v>
      </c>
      <c r="D73" s="47">
        <f>IF(A73="N/A"," ",(VLOOKUP(MONTH($A73),Inputs!$A$14:$B$25,2))/1000)</f>
        <v>12.6</v>
      </c>
      <c r="E73" s="97">
        <f t="shared" si="140"/>
        <v>38.5623</v>
      </c>
      <c r="F73" s="48">
        <f>IF(A73="N/A"," ",Inputs!$F$6)</f>
        <v>1.17</v>
      </c>
      <c r="G73" s="48">
        <f>IF(A73="N/A"," ",Inputs!$F$9/IF(AND('Pricing Inputs'!$AA$3&gt;=4,'Pricing Inputs'!$AA$3&lt;=6),16,IF(AND('Pricing Inputs'!$AA$3&gt;=7,'Pricing Inputs'!$AA$3&lt;=9),8,24))/(BA73))</f>
        <v>0.82983193277310929</v>
      </c>
      <c r="H73" s="49">
        <f t="shared" si="141"/>
        <v>40.562131932773113</v>
      </c>
      <c r="I73" s="52">
        <f>VLOOKUP(A73,ScaledPrice,(IF(AND('Pricing Inputs'!$AA$3&gt;=4,'Pricing Inputs'!$AA$3&lt;=6),2,4)))</f>
        <v>25.5</v>
      </c>
      <c r="J73" s="52">
        <f>IF(A73="N/A"," ",IF(AND('Pricing Inputs'!$AA$3&gt;=4,'Pricing Inputs'!$AA$3&lt;=6),I73,(VLOOKUP(A73,ScaledPrice,2))*(2-(VLOOKUP(A73,ScaledPrice,3)))))</f>
        <v>25.5</v>
      </c>
      <c r="K73" s="52">
        <f>IF(A73="N/A"," ",IF(OR('Pricing Inputs'!$AA$3=5,'Pricing Inputs'!$AA$3=6,'Pricing Inputs'!$AA$3=8,'Pricing Inputs'!$AA$3=9),VLOOKUP(A73,ScaledPrice,IF(AND('Pricing Inputs'!$AA$3&gt;=4,'Pricing Inputs'!$AA$3&lt;=6),5,6)),0))</f>
        <v>20</v>
      </c>
      <c r="L73" s="52">
        <f>IF(A73="N/A"," ",IF(OR('Pricing Inputs'!$AA$3=5,'Pricing Inputs'!$AA$3=6,'Pricing Inputs'!$AA$3=8,'Pricing Inputs'!$AA$3=9),IF(AND('Pricing Inputs'!$AA$3&gt;=4,'Pricing Inputs'!$AA$3&lt;=6),K73,(VLOOKUP(A73,ScaledPrice,5))*(2-(VLOOKUP(A73,ScaledPrice,3)))),0))</f>
        <v>20</v>
      </c>
      <c r="M73" s="52">
        <f>IF(A73="N/A"," ",IF(OR('Pricing Inputs'!$AA$3=6,'Pricing Inputs'!$AA$3=9),(VLOOKUP(A73,ScaledPrice,IF(AND('Pricing Inputs'!$AA$3&gt;=4,'Pricing Inputs'!$AA$3&lt;=6),7,8))),0))</f>
        <v>19</v>
      </c>
      <c r="N73" s="52">
        <f>IF(A73="N/A"," ",IF(OR('Pricing Inputs'!$AA$3=6,'Pricing Inputs'!$AA$3=9),IF(AND('Pricing Inputs'!$AA$3&gt;=4,'Pricing Inputs'!$AA$3&lt;=6),M73,(VLOOKUP(A73,ScaledPrice,7))*(2-(VLOOKUP(A73,ScaledPrice,3)))),0))</f>
        <v>19</v>
      </c>
      <c r="O73" s="52">
        <f t="shared" si="142"/>
        <v>18.900001525878906</v>
      </c>
      <c r="P73" s="108">
        <f t="shared" si="143"/>
        <v>0</v>
      </c>
      <c r="Q73" s="108">
        <f t="shared" si="144"/>
        <v>0</v>
      </c>
      <c r="R73" s="108">
        <f t="shared" si="145"/>
        <v>0</v>
      </c>
      <c r="S73" s="108">
        <f t="shared" si="146"/>
        <v>0</v>
      </c>
      <c r="T73" s="108">
        <f t="shared" si="147"/>
        <v>0</v>
      </c>
      <c r="U73" s="108">
        <f t="shared" si="148"/>
        <v>0</v>
      </c>
      <c r="V73" s="56">
        <f t="shared" si="149"/>
        <v>0</v>
      </c>
      <c r="W73" s="99">
        <f t="shared" si="150"/>
        <v>0</v>
      </c>
      <c r="X73" s="99">
        <f t="shared" si="151"/>
        <v>0</v>
      </c>
      <c r="Y73" s="99">
        <f t="shared" si="152"/>
        <v>0</v>
      </c>
      <c r="Z73" s="99">
        <f t="shared" si="153"/>
        <v>0</v>
      </c>
      <c r="AA73" s="99">
        <f t="shared" si="166"/>
        <v>0</v>
      </c>
      <c r="AB73" s="99">
        <f t="shared" si="154"/>
        <v>0</v>
      </c>
      <c r="AC73" s="99">
        <f t="shared" si="155"/>
        <v>0</v>
      </c>
      <c r="AD73" s="71">
        <f t="shared" si="131"/>
        <v>7</v>
      </c>
      <c r="AE73" s="72">
        <f t="shared" si="132"/>
        <v>7</v>
      </c>
      <c r="AF73" s="72">
        <f t="shared" si="133"/>
        <v>7</v>
      </c>
      <c r="AG73" s="72">
        <f t="shared" si="134"/>
        <v>7</v>
      </c>
      <c r="AH73" s="72">
        <f t="shared" si="135"/>
        <v>7</v>
      </c>
      <c r="AI73" s="72">
        <f t="shared" si="136"/>
        <v>7</v>
      </c>
      <c r="AJ73" s="73">
        <f t="shared" si="137"/>
        <v>7</v>
      </c>
      <c r="AK73" s="102">
        <f t="shared" si="55"/>
        <v>0</v>
      </c>
      <c r="AL73" s="103">
        <f t="shared" si="56"/>
        <v>0</v>
      </c>
      <c r="AM73" s="103">
        <f t="shared" si="57"/>
        <v>0</v>
      </c>
      <c r="AN73" s="103">
        <f t="shared" si="58"/>
        <v>0</v>
      </c>
      <c r="AO73" s="103">
        <f t="shared" si="59"/>
        <v>0</v>
      </c>
      <c r="AP73" s="103">
        <f t="shared" si="60"/>
        <v>0</v>
      </c>
      <c r="AQ73" s="103">
        <f t="shared" si="61"/>
        <v>0</v>
      </c>
      <c r="AR73" s="81" t="s">
        <v>46</v>
      </c>
      <c r="AS73" s="109">
        <f t="shared" si="124"/>
        <v>0</v>
      </c>
      <c r="AT73" s="112">
        <f t="shared" si="125"/>
        <v>0</v>
      </c>
      <c r="AU73" s="112">
        <f t="shared" si="126"/>
        <v>0</v>
      </c>
      <c r="AV73" s="112">
        <f t="shared" si="127"/>
        <v>0</v>
      </c>
      <c r="AW73" s="112">
        <f t="shared" si="128"/>
        <v>0</v>
      </c>
      <c r="AX73" s="112">
        <f t="shared" si="129"/>
        <v>0</v>
      </c>
      <c r="AY73" s="112">
        <f t="shared" si="130"/>
        <v>0</v>
      </c>
      <c r="AZ73" s="80" t="s">
        <v>53</v>
      </c>
      <c r="BA73" s="64">
        <f>IF($A73="N/A"," ",(IF(MONTH(A73)&gt;=4,IF(MONTH(A73)&lt;=10,Inputs!$F$13,Inputs!$F$14),Inputs!$F$14)))</f>
        <v>119</v>
      </c>
      <c r="BB73" s="65">
        <f t="shared" si="76"/>
        <v>0</v>
      </c>
      <c r="BC73" s="65">
        <f t="shared" si="77"/>
        <v>0</v>
      </c>
      <c r="BD73" s="65">
        <f t="shared" si="156"/>
        <v>0</v>
      </c>
      <c r="BE73" s="65">
        <f t="shared" si="157"/>
        <v>0</v>
      </c>
      <c r="BF73" s="65">
        <f t="shared" si="158"/>
        <v>0</v>
      </c>
      <c r="BG73" s="65">
        <f t="shared" si="159"/>
        <v>0</v>
      </c>
      <c r="BH73" s="65">
        <f t="shared" si="160"/>
        <v>0</v>
      </c>
      <c r="BI73" s="65">
        <f t="shared" si="161"/>
        <v>0</v>
      </c>
      <c r="BJ73" s="94">
        <f t="shared" si="162"/>
        <v>0</v>
      </c>
      <c r="BK73" s="94">
        <f t="shared" si="163"/>
        <v>0</v>
      </c>
      <c r="BL73" s="94">
        <f t="shared" si="164"/>
        <v>0</v>
      </c>
      <c r="BM73" s="94">
        <f t="shared" si="165"/>
        <v>0</v>
      </c>
    </row>
    <row r="74" spans="1:65">
      <c r="A74" s="45">
        <f>IF(A73="N/A","N/A",IF(EDATE(A73,1)&gt;Inputs!$K$3,"N/A",EDATE(A73,1)))</f>
        <v>38808</v>
      </c>
      <c r="B74" s="59">
        <f t="shared" si="138"/>
        <v>2006</v>
      </c>
      <c r="C74" s="46">
        <f t="shared" si="139"/>
        <v>2.8570000000000002</v>
      </c>
      <c r="D74" s="47">
        <f>IF(A74="N/A"," ",(VLOOKUP(MONTH($A74),Inputs!$A$14:$B$25,2))/1000)</f>
        <v>12.6</v>
      </c>
      <c r="E74" s="97">
        <f t="shared" si="140"/>
        <v>35.998200000000004</v>
      </c>
      <c r="F74" s="48">
        <f>IF(A74="N/A"," ",Inputs!$F$6)</f>
        <v>1.17</v>
      </c>
      <c r="G74" s="48">
        <f>IF(A74="N/A"," ",Inputs!$F$9/IF(AND('Pricing Inputs'!$AA$3&gt;=4,'Pricing Inputs'!$AA$3&lt;=6),16,IF(AND('Pricing Inputs'!$AA$3&gt;=7,'Pricing Inputs'!$AA$3&lt;=9),8,24))/(BA74))</f>
        <v>0.82983193277310929</v>
      </c>
      <c r="H74" s="49">
        <f t="shared" si="141"/>
        <v>37.998031932773117</v>
      </c>
      <c r="I74" s="52">
        <f>VLOOKUP(A74,ScaledPrice,(IF(AND('Pricing Inputs'!$AA$3&gt;=4,'Pricing Inputs'!$AA$3&lt;=6),2,4)))</f>
        <v>26.25</v>
      </c>
      <c r="J74" s="52">
        <f>IF(A74="N/A"," ",IF(AND('Pricing Inputs'!$AA$3&gt;=4,'Pricing Inputs'!$AA$3&lt;=6),I74,(VLOOKUP(A74,ScaledPrice,2))*(2-(VLOOKUP(A74,ScaledPrice,3)))))</f>
        <v>26.25</v>
      </c>
      <c r="K74" s="52">
        <f>IF(A74="N/A"," ",IF(OR('Pricing Inputs'!$AA$3=5,'Pricing Inputs'!$AA$3=6,'Pricing Inputs'!$AA$3=8,'Pricing Inputs'!$AA$3=9),VLOOKUP(A74,ScaledPrice,IF(AND('Pricing Inputs'!$AA$3&gt;=4,'Pricing Inputs'!$AA$3&lt;=6),5,6)),0))</f>
        <v>20</v>
      </c>
      <c r="L74" s="52">
        <f>IF(A74="N/A"," ",IF(OR('Pricing Inputs'!$AA$3=5,'Pricing Inputs'!$AA$3=6,'Pricing Inputs'!$AA$3=8,'Pricing Inputs'!$AA$3=9),IF(AND('Pricing Inputs'!$AA$3&gt;=4,'Pricing Inputs'!$AA$3&lt;=6),K74,(VLOOKUP(A74,ScaledPrice,5))*(2-(VLOOKUP(A74,ScaledPrice,3)))),0))</f>
        <v>20</v>
      </c>
      <c r="M74" s="52">
        <f>IF(A74="N/A"," ",IF(OR('Pricing Inputs'!$AA$3=6,'Pricing Inputs'!$AA$3=9),(VLOOKUP(A74,ScaledPrice,IF(AND('Pricing Inputs'!$AA$3&gt;=4,'Pricing Inputs'!$AA$3&lt;=6),7,8))),0))</f>
        <v>18.995000839233398</v>
      </c>
      <c r="N74" s="52">
        <f>IF(A74="N/A"," ",IF(OR('Pricing Inputs'!$AA$3=6,'Pricing Inputs'!$AA$3=9),IF(AND('Pricing Inputs'!$AA$3&gt;=4,'Pricing Inputs'!$AA$3&lt;=6),M74,(VLOOKUP(A74,ScaledPrice,7))*(2-(VLOOKUP(A74,ScaledPrice,3)))),0))</f>
        <v>18.995000839233398</v>
      </c>
      <c r="O74" s="52">
        <f t="shared" si="142"/>
        <v>18.100000381469727</v>
      </c>
      <c r="P74" s="108">
        <f t="shared" si="143"/>
        <v>0</v>
      </c>
      <c r="Q74" s="108">
        <f t="shared" si="144"/>
        <v>0</v>
      </c>
      <c r="R74" s="108">
        <f t="shared" si="145"/>
        <v>0</v>
      </c>
      <c r="S74" s="108">
        <f t="shared" si="146"/>
        <v>0</v>
      </c>
      <c r="T74" s="108">
        <f t="shared" si="147"/>
        <v>0</v>
      </c>
      <c r="U74" s="108">
        <f t="shared" si="148"/>
        <v>0</v>
      </c>
      <c r="V74" s="56">
        <f t="shared" si="149"/>
        <v>0</v>
      </c>
      <c r="W74" s="99">
        <f t="shared" si="150"/>
        <v>0</v>
      </c>
      <c r="X74" s="99">
        <f t="shared" si="151"/>
        <v>0</v>
      </c>
      <c r="Y74" s="99">
        <f t="shared" si="152"/>
        <v>0</v>
      </c>
      <c r="Z74" s="99">
        <f t="shared" si="153"/>
        <v>0</v>
      </c>
      <c r="AA74" s="99">
        <f t="shared" si="166"/>
        <v>0</v>
      </c>
      <c r="AB74" s="99">
        <f t="shared" si="154"/>
        <v>0</v>
      </c>
      <c r="AC74" s="99">
        <f t="shared" si="155"/>
        <v>0</v>
      </c>
      <c r="AD74" s="71">
        <f t="shared" si="131"/>
        <v>7</v>
      </c>
      <c r="AE74" s="72">
        <f t="shared" si="132"/>
        <v>7</v>
      </c>
      <c r="AF74" s="72">
        <f t="shared" si="133"/>
        <v>7</v>
      </c>
      <c r="AG74" s="72">
        <f t="shared" si="134"/>
        <v>7</v>
      </c>
      <c r="AH74" s="72">
        <f t="shared" si="135"/>
        <v>7</v>
      </c>
      <c r="AI74" s="72">
        <f t="shared" si="136"/>
        <v>7</v>
      </c>
      <c r="AJ74" s="73">
        <f t="shared" si="137"/>
        <v>7</v>
      </c>
      <c r="AK74" s="102">
        <f t="shared" si="55"/>
        <v>0</v>
      </c>
      <c r="AL74" s="103">
        <f t="shared" si="56"/>
        <v>0</v>
      </c>
      <c r="AM74" s="103">
        <f t="shared" si="57"/>
        <v>0</v>
      </c>
      <c r="AN74" s="103">
        <f t="shared" si="58"/>
        <v>0</v>
      </c>
      <c r="AO74" s="103">
        <f t="shared" si="59"/>
        <v>0</v>
      </c>
      <c r="AP74" s="103">
        <f t="shared" si="60"/>
        <v>0</v>
      </c>
      <c r="AQ74" s="103">
        <f t="shared" si="61"/>
        <v>0</v>
      </c>
      <c r="AR74" s="73">
        <f>SUM(AK64:AQ75)</f>
        <v>1040</v>
      </c>
      <c r="AS74" s="109">
        <f t="shared" si="124"/>
        <v>0</v>
      </c>
      <c r="AT74" s="112">
        <f t="shared" si="125"/>
        <v>0</v>
      </c>
      <c r="AU74" s="112">
        <f t="shared" si="126"/>
        <v>0</v>
      </c>
      <c r="AV74" s="112">
        <f t="shared" si="127"/>
        <v>0</v>
      </c>
      <c r="AW74" s="112">
        <f t="shared" si="128"/>
        <v>0</v>
      </c>
      <c r="AX74" s="112">
        <f t="shared" si="129"/>
        <v>0</v>
      </c>
      <c r="AY74" s="112">
        <f t="shared" si="130"/>
        <v>0</v>
      </c>
      <c r="AZ74" s="73">
        <f>SUM(AS64:AY75)</f>
        <v>0</v>
      </c>
      <c r="BA74" s="64">
        <f>IF($A74="N/A"," ",(IF(MONTH(A74)&gt;=4,IF(MONTH(A74)&lt;=10,Inputs!$F$13,Inputs!$F$14),Inputs!$F$14)))</f>
        <v>119</v>
      </c>
      <c r="BB74" s="65">
        <f t="shared" si="76"/>
        <v>0</v>
      </c>
      <c r="BC74" s="65">
        <f t="shared" si="77"/>
        <v>0</v>
      </c>
      <c r="BD74" s="65">
        <f t="shared" si="156"/>
        <v>0</v>
      </c>
      <c r="BE74" s="65">
        <f t="shared" si="157"/>
        <v>0</v>
      </c>
      <c r="BF74" s="65">
        <f t="shared" si="158"/>
        <v>0</v>
      </c>
      <c r="BG74" s="65">
        <f t="shared" si="159"/>
        <v>0</v>
      </c>
      <c r="BH74" s="65">
        <f t="shared" si="160"/>
        <v>0</v>
      </c>
      <c r="BI74" s="65">
        <f t="shared" si="161"/>
        <v>0</v>
      </c>
      <c r="BJ74" s="94">
        <f t="shared" si="162"/>
        <v>0</v>
      </c>
      <c r="BK74" s="94">
        <f t="shared" si="163"/>
        <v>0</v>
      </c>
      <c r="BL74" s="94">
        <f t="shared" si="164"/>
        <v>0</v>
      </c>
      <c r="BM74" s="94">
        <f t="shared" si="165"/>
        <v>0</v>
      </c>
    </row>
    <row r="75" spans="1:65">
      <c r="A75" s="45">
        <f>IF(A74="N/A","N/A",IF(EDATE(A74,1)&gt;Inputs!$K$3,"N/A",EDATE(A74,1)))</f>
        <v>38838</v>
      </c>
      <c r="B75" s="59">
        <f t="shared" si="138"/>
        <v>2006</v>
      </c>
      <c r="C75" s="46">
        <f t="shared" si="139"/>
        <v>2.8405000000000005</v>
      </c>
      <c r="D75" s="47">
        <f>IF(A75="N/A"," ",(VLOOKUP(MONTH($A75),Inputs!$A$14:$B$25,2))/1000)</f>
        <v>12.6</v>
      </c>
      <c r="E75" s="97">
        <f t="shared" si="140"/>
        <v>35.790300000000002</v>
      </c>
      <c r="F75" s="48">
        <f>IF(A75="N/A"," ",Inputs!$F$6)</f>
        <v>1.17</v>
      </c>
      <c r="G75" s="48">
        <f>IF(A75="N/A"," ",Inputs!$F$9/IF(AND('Pricing Inputs'!$AA$3&gt;=4,'Pricing Inputs'!$AA$3&lt;=6),16,IF(AND('Pricing Inputs'!$AA$3&gt;=7,'Pricing Inputs'!$AA$3&lt;=9),8,24))/(BA75))</f>
        <v>0.82983193277310929</v>
      </c>
      <c r="H75" s="49">
        <f t="shared" si="141"/>
        <v>37.790131932773114</v>
      </c>
      <c r="I75" s="52">
        <f>VLOOKUP(A75,ScaledPrice,(IF(AND('Pricing Inputs'!$AA$3&gt;=4,'Pricing Inputs'!$AA$3&lt;=6),2,4)))</f>
        <v>30.75</v>
      </c>
      <c r="J75" s="52">
        <f>IF(A75="N/A"," ",IF(AND('Pricing Inputs'!$AA$3&gt;=4,'Pricing Inputs'!$AA$3&lt;=6),I75,(VLOOKUP(A75,ScaledPrice,2))*(2-(VLOOKUP(A75,ScaledPrice,3)))))</f>
        <v>30.75</v>
      </c>
      <c r="K75" s="52">
        <f>IF(A75="N/A"," ",IF(OR('Pricing Inputs'!$AA$3=5,'Pricing Inputs'!$AA$3=6,'Pricing Inputs'!$AA$3=8,'Pricing Inputs'!$AA$3=9),VLOOKUP(A75,ScaledPrice,IF(AND('Pricing Inputs'!$AA$3&gt;=4,'Pricing Inputs'!$AA$3&lt;=6),5,6)),0))</f>
        <v>21</v>
      </c>
      <c r="L75" s="52">
        <f>IF(A75="N/A"," ",IF(OR('Pricing Inputs'!$AA$3=5,'Pricing Inputs'!$AA$3=6,'Pricing Inputs'!$AA$3=8,'Pricing Inputs'!$AA$3=9),IF(AND('Pricing Inputs'!$AA$3&gt;=4,'Pricing Inputs'!$AA$3&lt;=6),K75,(VLOOKUP(A75,ScaledPrice,5))*(2-(VLOOKUP(A75,ScaledPrice,3)))),0))</f>
        <v>21</v>
      </c>
      <c r="M75" s="52">
        <f>IF(A75="N/A"," ",IF(OR('Pricing Inputs'!$AA$3=6,'Pricing Inputs'!$AA$3=9),(VLOOKUP(A75,ScaledPrice,IF(AND('Pricing Inputs'!$AA$3&gt;=4,'Pricing Inputs'!$AA$3&lt;=6),7,8))),0))</f>
        <v>20.004999160766602</v>
      </c>
      <c r="N75" s="52">
        <f>IF(A75="N/A"," ",IF(OR('Pricing Inputs'!$AA$3=6,'Pricing Inputs'!$AA$3=9),IF(AND('Pricing Inputs'!$AA$3&gt;=4,'Pricing Inputs'!$AA$3&lt;=6),M75,(VLOOKUP(A75,ScaledPrice,7))*(2-(VLOOKUP(A75,ScaledPrice,3)))),0))</f>
        <v>20.004999160766602</v>
      </c>
      <c r="O75" s="52">
        <f t="shared" si="142"/>
        <v>17.950000762939453</v>
      </c>
      <c r="P75" s="108">
        <f t="shared" si="143"/>
        <v>0</v>
      </c>
      <c r="Q75" s="108">
        <f t="shared" si="144"/>
        <v>0</v>
      </c>
      <c r="R75" s="108">
        <f t="shared" si="145"/>
        <v>0</v>
      </c>
      <c r="S75" s="108">
        <f t="shared" si="146"/>
        <v>0</v>
      </c>
      <c r="T75" s="108">
        <f t="shared" si="147"/>
        <v>0</v>
      </c>
      <c r="U75" s="108">
        <f t="shared" si="148"/>
        <v>0</v>
      </c>
      <c r="V75" s="56">
        <f t="shared" si="149"/>
        <v>0</v>
      </c>
      <c r="W75" s="99">
        <f t="shared" si="150"/>
        <v>0</v>
      </c>
      <c r="X75" s="99">
        <f t="shared" si="151"/>
        <v>0</v>
      </c>
      <c r="Y75" s="99">
        <f t="shared" si="152"/>
        <v>0</v>
      </c>
      <c r="Z75" s="99">
        <f t="shared" si="153"/>
        <v>0</v>
      </c>
      <c r="AA75" s="99">
        <f t="shared" si="166"/>
        <v>0</v>
      </c>
      <c r="AB75" s="99">
        <f t="shared" si="154"/>
        <v>0</v>
      </c>
      <c r="AC75" s="99">
        <f t="shared" si="155"/>
        <v>0</v>
      </c>
      <c r="AD75" s="74">
        <f t="shared" si="131"/>
        <v>7</v>
      </c>
      <c r="AE75" s="75">
        <f t="shared" si="132"/>
        <v>7</v>
      </c>
      <c r="AF75" s="75">
        <f t="shared" si="133"/>
        <v>7</v>
      </c>
      <c r="AG75" s="75">
        <f t="shared" si="134"/>
        <v>7</v>
      </c>
      <c r="AH75" s="75">
        <f t="shared" si="135"/>
        <v>7</v>
      </c>
      <c r="AI75" s="75">
        <f t="shared" si="136"/>
        <v>7</v>
      </c>
      <c r="AJ75" s="76">
        <f t="shared" si="137"/>
        <v>7</v>
      </c>
      <c r="AK75" s="104">
        <f t="shared" si="55"/>
        <v>0</v>
      </c>
      <c r="AL75" s="105">
        <f t="shared" si="56"/>
        <v>0</v>
      </c>
      <c r="AM75" s="105">
        <f t="shared" si="57"/>
        <v>0</v>
      </c>
      <c r="AN75" s="105">
        <f t="shared" si="58"/>
        <v>0</v>
      </c>
      <c r="AO75" s="105">
        <f t="shared" si="59"/>
        <v>0</v>
      </c>
      <c r="AP75" s="105">
        <f t="shared" si="60"/>
        <v>0</v>
      </c>
      <c r="AQ75" s="105">
        <f t="shared" si="61"/>
        <v>0</v>
      </c>
      <c r="AR75" s="76">
        <f>IF(($AP$2-AR74)&gt;=0,$AP$2-AR74,0)</f>
        <v>360</v>
      </c>
      <c r="AS75" s="113">
        <f t="shared" si="124"/>
        <v>0</v>
      </c>
      <c r="AT75" s="114">
        <f t="shared" si="125"/>
        <v>0</v>
      </c>
      <c r="AU75" s="114">
        <f t="shared" si="126"/>
        <v>0</v>
      </c>
      <c r="AV75" s="114">
        <f t="shared" si="127"/>
        <v>0</v>
      </c>
      <c r="AW75" s="114">
        <f t="shared" si="128"/>
        <v>0</v>
      </c>
      <c r="AX75" s="114">
        <f t="shared" si="129"/>
        <v>0</v>
      </c>
      <c r="AY75" s="114">
        <f t="shared" si="130"/>
        <v>0</v>
      </c>
      <c r="AZ75" s="82">
        <f>AR74+AZ74</f>
        <v>1040</v>
      </c>
      <c r="BA75" s="64">
        <f>IF($A75="N/A"," ",(IF(MONTH(A75)&gt;=4,IF(MONTH(A75)&lt;=10,Inputs!$F$13,Inputs!$F$14),Inputs!$F$14)))</f>
        <v>119</v>
      </c>
      <c r="BB75" s="65">
        <f t="shared" si="76"/>
        <v>0</v>
      </c>
      <c r="BC75" s="65">
        <f t="shared" si="77"/>
        <v>0</v>
      </c>
      <c r="BD75" s="65">
        <f t="shared" si="156"/>
        <v>0</v>
      </c>
      <c r="BE75" s="65">
        <f t="shared" si="157"/>
        <v>0</v>
      </c>
      <c r="BF75" s="65">
        <f t="shared" si="158"/>
        <v>0</v>
      </c>
      <c r="BG75" s="65">
        <f t="shared" si="159"/>
        <v>0</v>
      </c>
      <c r="BH75" s="65">
        <f t="shared" si="160"/>
        <v>0</v>
      </c>
      <c r="BI75" s="65">
        <f t="shared" si="161"/>
        <v>0</v>
      </c>
      <c r="BJ75" s="94">
        <f t="shared" si="162"/>
        <v>0</v>
      </c>
      <c r="BK75" s="94">
        <f t="shared" si="163"/>
        <v>0</v>
      </c>
      <c r="BL75" s="94">
        <f t="shared" si="164"/>
        <v>0</v>
      </c>
      <c r="BM75" s="94">
        <f t="shared" si="165"/>
        <v>0</v>
      </c>
    </row>
    <row r="76" spans="1:65">
      <c r="A76" s="45">
        <f>IF(A75="N/A","N/A",IF(EDATE(A75,1)&gt;Inputs!$K$3,"N/A",EDATE(A75,1)))</f>
        <v>38869</v>
      </c>
      <c r="B76" s="59">
        <f t="shared" si="138"/>
        <v>2006</v>
      </c>
      <c r="C76" s="46">
        <f t="shared" si="139"/>
        <v>2.8465000000000003</v>
      </c>
      <c r="D76" s="47">
        <f>IF(A76="N/A"," ",(VLOOKUP(MONTH($A76),Inputs!$A$14:$B$25,2))/1000)</f>
        <v>12.6</v>
      </c>
      <c r="E76" s="97">
        <f t="shared" si="140"/>
        <v>35.865900000000003</v>
      </c>
      <c r="F76" s="48">
        <f>IF(A76="N/A"," ",Inputs!$F$6)</f>
        <v>1.17</v>
      </c>
      <c r="G76" s="48">
        <f>IF(A76="N/A"," ",Inputs!$F$9/IF(AND('Pricing Inputs'!$AA$3&gt;=4,'Pricing Inputs'!$AA$3&lt;=6),16,IF(AND('Pricing Inputs'!$AA$3&gt;=7,'Pricing Inputs'!$AA$3&lt;=9),8,24))/(BA76))</f>
        <v>0.82983193277310929</v>
      </c>
      <c r="H76" s="49">
        <f t="shared" si="141"/>
        <v>37.865731932773116</v>
      </c>
      <c r="I76" s="52">
        <f>VLOOKUP(A76,ScaledPrice,(IF(AND('Pricing Inputs'!$AA$3&gt;=4,'Pricing Inputs'!$AA$3&lt;=6),2,4)))</f>
        <v>49.5</v>
      </c>
      <c r="J76" s="52">
        <f>IF(A76="N/A"," ",IF(AND('Pricing Inputs'!$AA$3&gt;=4,'Pricing Inputs'!$AA$3&lt;=6),I76,(VLOOKUP(A76,ScaledPrice,2))*(2-(VLOOKUP(A76,ScaledPrice,3)))))</f>
        <v>49.5</v>
      </c>
      <c r="K76" s="52">
        <f>IF(A76="N/A"," ",IF(OR('Pricing Inputs'!$AA$3=5,'Pricing Inputs'!$AA$3=6,'Pricing Inputs'!$AA$3=8,'Pricing Inputs'!$AA$3=9),VLOOKUP(A76,ScaledPrice,IF(AND('Pricing Inputs'!$AA$3&gt;=4,'Pricing Inputs'!$AA$3&lt;=6),5,6)),0))</f>
        <v>26</v>
      </c>
      <c r="L76" s="52">
        <f>IF(A76="N/A"," ",IF(OR('Pricing Inputs'!$AA$3=5,'Pricing Inputs'!$AA$3=6,'Pricing Inputs'!$AA$3=8,'Pricing Inputs'!$AA$3=9),IF(AND('Pricing Inputs'!$AA$3&gt;=4,'Pricing Inputs'!$AA$3&lt;=6),K76,(VLOOKUP(A76,ScaledPrice,5))*(2-(VLOOKUP(A76,ScaledPrice,3)))),0))</f>
        <v>26</v>
      </c>
      <c r="M76" s="52">
        <f>IF(A76="N/A"," ",IF(OR('Pricing Inputs'!$AA$3=6,'Pricing Inputs'!$AA$3=9),(VLOOKUP(A76,ScaledPrice,IF(AND('Pricing Inputs'!$AA$3&gt;=4,'Pricing Inputs'!$AA$3&lt;=6),7,8))),0))</f>
        <v>24</v>
      </c>
      <c r="N76" s="52">
        <f>IF(A76="N/A"," ",IF(OR('Pricing Inputs'!$AA$3=6,'Pricing Inputs'!$AA$3=9),IF(AND('Pricing Inputs'!$AA$3&gt;=4,'Pricing Inputs'!$AA$3&lt;=6),M76,(VLOOKUP(A76,ScaledPrice,7))*(2-(VLOOKUP(A76,ScaledPrice,3)))),0))</f>
        <v>24</v>
      </c>
      <c r="O76" s="52">
        <f t="shared" si="142"/>
        <v>17.449999809265137</v>
      </c>
      <c r="P76" s="108">
        <f t="shared" si="143"/>
        <v>11.634268067226884</v>
      </c>
      <c r="Q76" s="108">
        <f t="shared" si="144"/>
        <v>11.634268067226884</v>
      </c>
      <c r="R76" s="108">
        <f t="shared" si="145"/>
        <v>0</v>
      </c>
      <c r="S76" s="108">
        <f t="shared" si="146"/>
        <v>0</v>
      </c>
      <c r="T76" s="108">
        <f t="shared" si="147"/>
        <v>0</v>
      </c>
      <c r="U76" s="108">
        <f t="shared" si="148"/>
        <v>0</v>
      </c>
      <c r="V76" s="56">
        <f t="shared" si="149"/>
        <v>0</v>
      </c>
      <c r="W76" s="99">
        <f t="shared" si="150"/>
        <v>176</v>
      </c>
      <c r="X76" s="99">
        <f t="shared" si="151"/>
        <v>176</v>
      </c>
      <c r="Y76" s="99">
        <f t="shared" si="152"/>
        <v>0</v>
      </c>
      <c r="Z76" s="99">
        <f t="shared" si="153"/>
        <v>0</v>
      </c>
      <c r="AA76" s="99">
        <f t="shared" si="166"/>
        <v>0</v>
      </c>
      <c r="AB76" s="99">
        <f t="shared" si="154"/>
        <v>0</v>
      </c>
      <c r="AC76" s="99">
        <f t="shared" si="155"/>
        <v>0</v>
      </c>
      <c r="AD76" s="68">
        <f t="shared" ref="AD76:AJ76" si="167">IF($A76="N/A"," ",RANK(P76,$P$76:$V$87))</f>
        <v>5</v>
      </c>
      <c r="AE76" s="69">
        <f t="shared" si="167"/>
        <v>5</v>
      </c>
      <c r="AF76" s="69">
        <f t="shared" si="167"/>
        <v>7</v>
      </c>
      <c r="AG76" s="69">
        <f t="shared" si="167"/>
        <v>7</v>
      </c>
      <c r="AH76" s="69">
        <f t="shared" si="167"/>
        <v>7</v>
      </c>
      <c r="AI76" s="69">
        <f t="shared" si="167"/>
        <v>7</v>
      </c>
      <c r="AJ76" s="70">
        <f t="shared" si="167"/>
        <v>7</v>
      </c>
      <c r="AK76" s="100">
        <f t="shared" si="55"/>
        <v>176</v>
      </c>
      <c r="AL76" s="101">
        <f t="shared" si="56"/>
        <v>176</v>
      </c>
      <c r="AM76" s="101">
        <f t="shared" si="57"/>
        <v>0</v>
      </c>
      <c r="AN76" s="101">
        <f t="shared" si="58"/>
        <v>0</v>
      </c>
      <c r="AO76" s="101">
        <f t="shared" si="59"/>
        <v>0</v>
      </c>
      <c r="AP76" s="101">
        <f t="shared" si="60"/>
        <v>0</v>
      </c>
      <c r="AQ76" s="101">
        <f t="shared" si="61"/>
        <v>0</v>
      </c>
      <c r="AR76" s="70"/>
      <c r="AS76" s="115">
        <f t="shared" ref="AS76:AS87" si="168">IF($A76="N/A"," ",IF(AND(AD76=$AJ$2+1,AK76=0),MIN($AR$87,W76),0))</f>
        <v>0</v>
      </c>
      <c r="AT76" s="110">
        <f t="shared" ref="AT76:AT87" si="169">IF($A76="N/A"," ",IF(AND(AE76=$AJ$2+1,AL76=0),MIN($AR$87,X76),0))</f>
        <v>0</v>
      </c>
      <c r="AU76" s="110">
        <f t="shared" ref="AU76:AU87" si="170">IF($A76="N/A"," ",IF(AND(AF76=$AJ$2+1,AM76=0),MIN($AR$87,Y76),0))</f>
        <v>0</v>
      </c>
      <c r="AV76" s="110">
        <f t="shared" ref="AV76:AV87" si="171">IF($A76="N/A"," ",IF(AND(AG76=$AJ$2+1,AN76=0),MIN($AR$87,Z76),0))</f>
        <v>0</v>
      </c>
      <c r="AW76" s="110">
        <f t="shared" ref="AW76:AW87" si="172">IF($A76="N/A"," ",IF(AND(AH76=$AJ$2+1,AO76=0),MIN($AR$87,AA76),0))</f>
        <v>0</v>
      </c>
      <c r="AX76" s="110">
        <f t="shared" ref="AX76:AX87" si="173">IF($A76="N/A"," ",IF(AND(AI76=$AJ$2+1,AP76=0),MIN($AR$87,AB76),0))</f>
        <v>0</v>
      </c>
      <c r="AY76" s="110">
        <f t="shared" ref="AY76:AY87" si="174">IF($A76="N/A"," ",IF(AND(AJ76=$AJ$2+1,AQ76=0),MIN($AR$87,AC76),0))</f>
        <v>0</v>
      </c>
      <c r="AZ76" s="70"/>
      <c r="BA76" s="64">
        <f>IF($A76="N/A"," ",(IF(MONTH(A76)&gt;=4,IF(MONTH(A76)&lt;=10,Inputs!$F$13,Inputs!$F$14),Inputs!$F$14)))</f>
        <v>119</v>
      </c>
      <c r="BB76" s="65">
        <f t="shared" si="76"/>
        <v>243668.11039999986</v>
      </c>
      <c r="BC76" s="65">
        <f t="shared" si="77"/>
        <v>243668.11039999986</v>
      </c>
      <c r="BD76" s="65">
        <f t="shared" si="156"/>
        <v>0</v>
      </c>
      <c r="BE76" s="65">
        <f t="shared" si="157"/>
        <v>0</v>
      </c>
      <c r="BF76" s="65">
        <f t="shared" si="158"/>
        <v>0</v>
      </c>
      <c r="BG76" s="65">
        <f t="shared" si="159"/>
        <v>0</v>
      </c>
      <c r="BH76" s="65">
        <f t="shared" si="160"/>
        <v>0</v>
      </c>
      <c r="BI76" s="65">
        <f t="shared" si="161"/>
        <v>487336.22079999972</v>
      </c>
      <c r="BJ76" s="94">
        <f t="shared" si="162"/>
        <v>1586119.7792000005</v>
      </c>
      <c r="BK76" s="94">
        <f t="shared" si="163"/>
        <v>1502350.8192000003</v>
      </c>
      <c r="BL76" s="94">
        <f t="shared" si="164"/>
        <v>49008.959999999999</v>
      </c>
      <c r="BM76" s="94">
        <f t="shared" si="165"/>
        <v>34760</v>
      </c>
    </row>
    <row r="77" spans="1:65">
      <c r="A77" s="45">
        <f>IF(A76="N/A","N/A",IF(EDATE(A76,1)&gt;Inputs!$K$3,"N/A",EDATE(A76,1)))</f>
        <v>38899</v>
      </c>
      <c r="B77" s="59">
        <f t="shared" si="138"/>
        <v>2006</v>
      </c>
      <c r="C77" s="46">
        <f t="shared" si="139"/>
        <v>2.8424999999999998</v>
      </c>
      <c r="D77" s="47">
        <f>IF(A77="N/A"," ",(VLOOKUP(MONTH($A77),Inputs!$A$14:$B$25,2))/1000)</f>
        <v>12.6</v>
      </c>
      <c r="E77" s="97">
        <f t="shared" si="140"/>
        <v>35.815499999999993</v>
      </c>
      <c r="F77" s="48">
        <f>IF(A77="N/A"," ",Inputs!$F$6)</f>
        <v>1.17</v>
      </c>
      <c r="G77" s="48">
        <f>IF(A77="N/A"," ",Inputs!$F$9/IF(AND('Pricing Inputs'!$AA$3&gt;=4,'Pricing Inputs'!$AA$3&lt;=6),16,IF(AND('Pricing Inputs'!$AA$3&gt;=7,'Pricing Inputs'!$AA$3&lt;=9),8,24))/(BA77))</f>
        <v>0.82983193277310929</v>
      </c>
      <c r="H77" s="49">
        <f t="shared" si="141"/>
        <v>37.815331932773105</v>
      </c>
      <c r="I77" s="52">
        <f>VLOOKUP(A77,ScaledPrice,(IF(AND('Pricing Inputs'!$AA$3&gt;=4,'Pricing Inputs'!$AA$3&lt;=6),2,4)))</f>
        <v>78</v>
      </c>
      <c r="J77" s="52">
        <f>IF(A77="N/A"," ",IF(AND('Pricing Inputs'!$AA$3&gt;=4,'Pricing Inputs'!$AA$3&lt;=6),I77,(VLOOKUP(A77,ScaledPrice,2))*(2-(VLOOKUP(A77,ScaledPrice,3)))))</f>
        <v>78</v>
      </c>
      <c r="K77" s="52">
        <f>IF(A77="N/A"," ",IF(OR('Pricing Inputs'!$AA$3=5,'Pricing Inputs'!$AA$3=6,'Pricing Inputs'!$AA$3=8,'Pricing Inputs'!$AA$3=9),VLOOKUP(A77,ScaledPrice,IF(AND('Pricing Inputs'!$AA$3&gt;=4,'Pricing Inputs'!$AA$3&lt;=6),5,6)),0))</f>
        <v>35</v>
      </c>
      <c r="L77" s="52">
        <f>IF(A77="N/A"," ",IF(OR('Pricing Inputs'!$AA$3=5,'Pricing Inputs'!$AA$3=6,'Pricing Inputs'!$AA$3=8,'Pricing Inputs'!$AA$3=9),IF(AND('Pricing Inputs'!$AA$3&gt;=4,'Pricing Inputs'!$AA$3&lt;=6),K77,(VLOOKUP(A77,ScaledPrice,5))*(2-(VLOOKUP(A77,ScaledPrice,3)))),0))</f>
        <v>35</v>
      </c>
      <c r="M77" s="52">
        <f>IF(A77="N/A"," ",IF(OR('Pricing Inputs'!$AA$3=6,'Pricing Inputs'!$AA$3=9),(VLOOKUP(A77,ScaledPrice,IF(AND('Pricing Inputs'!$AA$3&gt;=4,'Pricing Inputs'!$AA$3&lt;=6),7,8))),0))</f>
        <v>30.999998092651367</v>
      </c>
      <c r="N77" s="52">
        <f>IF(A77="N/A"," ",IF(OR('Pricing Inputs'!$AA$3=6,'Pricing Inputs'!$AA$3=9),IF(AND('Pricing Inputs'!$AA$3&gt;=4,'Pricing Inputs'!$AA$3&lt;=6),M77,(VLOOKUP(A77,ScaledPrice,7))*(2-(VLOOKUP(A77,ScaledPrice,3)))),0))</f>
        <v>30.999998092651367</v>
      </c>
      <c r="O77" s="52">
        <f t="shared" si="142"/>
        <v>18.350000381469727</v>
      </c>
      <c r="P77" s="108">
        <f t="shared" si="143"/>
        <v>40.184668067226895</v>
      </c>
      <c r="Q77" s="108">
        <f t="shared" si="144"/>
        <v>40.184668067226895</v>
      </c>
      <c r="R77" s="108">
        <f t="shared" si="145"/>
        <v>0</v>
      </c>
      <c r="S77" s="108">
        <f t="shared" si="146"/>
        <v>0</v>
      </c>
      <c r="T77" s="108">
        <f t="shared" si="147"/>
        <v>0</v>
      </c>
      <c r="U77" s="108">
        <f t="shared" si="148"/>
        <v>0</v>
      </c>
      <c r="V77" s="56">
        <f t="shared" si="149"/>
        <v>0</v>
      </c>
      <c r="W77" s="99">
        <f t="shared" si="150"/>
        <v>160</v>
      </c>
      <c r="X77" s="99">
        <f t="shared" si="151"/>
        <v>160</v>
      </c>
      <c r="Y77" s="99">
        <f t="shared" si="152"/>
        <v>0</v>
      </c>
      <c r="Z77" s="99">
        <f t="shared" si="153"/>
        <v>0</v>
      </c>
      <c r="AA77" s="99">
        <f t="shared" si="166"/>
        <v>0</v>
      </c>
      <c r="AB77" s="99">
        <f t="shared" si="154"/>
        <v>0</v>
      </c>
      <c r="AC77" s="99">
        <f t="shared" si="155"/>
        <v>0</v>
      </c>
      <c r="AD77" s="71">
        <f t="shared" ref="AD77:AD87" si="175">IF($A77="N/A"," ",RANK(P77,$P$76:$V$87))</f>
        <v>1</v>
      </c>
      <c r="AE77" s="72">
        <f t="shared" ref="AE77:AE87" si="176">IF($A77="N/A"," ",RANK(Q77,$P$76:$V$87))</f>
        <v>1</v>
      </c>
      <c r="AF77" s="72">
        <f t="shared" ref="AF77:AF87" si="177">IF($A77="N/A"," ",RANK(R77,$P$76:$V$87))</f>
        <v>7</v>
      </c>
      <c r="AG77" s="72">
        <f t="shared" ref="AG77:AG87" si="178">IF($A77="N/A"," ",RANK(S77,$P$76:$V$87))</f>
        <v>7</v>
      </c>
      <c r="AH77" s="72">
        <f t="shared" ref="AH77:AH87" si="179">IF($A77="N/A"," ",RANK(T77,$P$76:$V$87))</f>
        <v>7</v>
      </c>
      <c r="AI77" s="72">
        <f t="shared" ref="AI77:AI87" si="180">IF($A77="N/A"," ",RANK(U77,$P$76:$V$87))</f>
        <v>7</v>
      </c>
      <c r="AJ77" s="73">
        <f t="shared" ref="AJ77:AJ87" si="181">IF($A77="N/A"," ",RANK(V77,$P$76:$V$87))</f>
        <v>7</v>
      </c>
      <c r="AK77" s="102">
        <f t="shared" si="55"/>
        <v>160</v>
      </c>
      <c r="AL77" s="103">
        <f t="shared" si="56"/>
        <v>160</v>
      </c>
      <c r="AM77" s="103">
        <f t="shared" si="57"/>
        <v>0</v>
      </c>
      <c r="AN77" s="103">
        <f t="shared" si="58"/>
        <v>0</v>
      </c>
      <c r="AO77" s="103">
        <f t="shared" si="59"/>
        <v>0</v>
      </c>
      <c r="AP77" s="103">
        <f t="shared" si="60"/>
        <v>0</v>
      </c>
      <c r="AQ77" s="103">
        <f t="shared" si="61"/>
        <v>0</v>
      </c>
      <c r="AR77" s="73"/>
      <c r="AS77" s="109">
        <f t="shared" si="168"/>
        <v>0</v>
      </c>
      <c r="AT77" s="112">
        <f t="shared" si="169"/>
        <v>0</v>
      </c>
      <c r="AU77" s="112">
        <f t="shared" si="170"/>
        <v>0</v>
      </c>
      <c r="AV77" s="112">
        <f t="shared" si="171"/>
        <v>0</v>
      </c>
      <c r="AW77" s="112">
        <f t="shared" si="172"/>
        <v>0</v>
      </c>
      <c r="AX77" s="112">
        <f t="shared" si="173"/>
        <v>0</v>
      </c>
      <c r="AY77" s="112">
        <f t="shared" si="174"/>
        <v>0</v>
      </c>
      <c r="AZ77" s="73"/>
      <c r="BA77" s="64">
        <f>IF($A77="N/A"," ",(IF(MONTH(A77)&gt;=4,IF(MONTH(A77)&lt;=10,Inputs!$F$13,Inputs!$F$14),Inputs!$F$14)))</f>
        <v>119</v>
      </c>
      <c r="BB77" s="65">
        <f t="shared" si="76"/>
        <v>765116.08000000007</v>
      </c>
      <c r="BC77" s="65">
        <f t="shared" si="77"/>
        <v>765116.08000000007</v>
      </c>
      <c r="BD77" s="65">
        <f t="shared" si="156"/>
        <v>0</v>
      </c>
      <c r="BE77" s="65">
        <f t="shared" si="157"/>
        <v>0</v>
      </c>
      <c r="BF77" s="65">
        <f t="shared" si="158"/>
        <v>0</v>
      </c>
      <c r="BG77" s="65">
        <f t="shared" si="159"/>
        <v>0</v>
      </c>
      <c r="BH77" s="65">
        <f t="shared" si="160"/>
        <v>0</v>
      </c>
      <c r="BI77" s="65">
        <f t="shared" si="161"/>
        <v>1530232.1600000001</v>
      </c>
      <c r="BJ77" s="94">
        <f t="shared" si="162"/>
        <v>1440007.8399999999</v>
      </c>
      <c r="BK77" s="94">
        <f t="shared" si="163"/>
        <v>1363854.2399999998</v>
      </c>
      <c r="BL77" s="94">
        <f t="shared" si="164"/>
        <v>44553.599999999999</v>
      </c>
      <c r="BM77" s="94">
        <f t="shared" si="165"/>
        <v>31600.000000000004</v>
      </c>
    </row>
    <row r="78" spans="1:65">
      <c r="A78" s="45">
        <f>IF(A77="N/A","N/A",IF(EDATE(A77,1)&gt;Inputs!$K$3,"N/A",EDATE(A77,1)))</f>
        <v>38930</v>
      </c>
      <c r="B78" s="59">
        <f t="shared" si="138"/>
        <v>2006</v>
      </c>
      <c r="C78" s="46">
        <f t="shared" si="139"/>
        <v>2.8480000000000003</v>
      </c>
      <c r="D78" s="47">
        <f>IF(A78="N/A"," ",(VLOOKUP(MONTH($A78),Inputs!$A$14:$B$25,2))/1000)</f>
        <v>12.6</v>
      </c>
      <c r="E78" s="97">
        <f t="shared" si="140"/>
        <v>35.884800000000006</v>
      </c>
      <c r="F78" s="48">
        <f>IF(A78="N/A"," ",Inputs!$F$6)</f>
        <v>1.17</v>
      </c>
      <c r="G78" s="48">
        <f>IF(A78="N/A"," ",Inputs!$F$9/IF(AND('Pricing Inputs'!$AA$3&gt;=4,'Pricing Inputs'!$AA$3&lt;=6),16,IF(AND('Pricing Inputs'!$AA$3&gt;=7,'Pricing Inputs'!$AA$3&lt;=9),8,24))/(BA78))</f>
        <v>0.82983193277310929</v>
      </c>
      <c r="H78" s="49">
        <f t="shared" si="141"/>
        <v>37.884631932773118</v>
      </c>
      <c r="I78" s="52">
        <f>VLOOKUP(A78,ScaledPrice,(IF(AND('Pricing Inputs'!$AA$3&gt;=4,'Pricing Inputs'!$AA$3&lt;=6),2,4)))</f>
        <v>78</v>
      </c>
      <c r="J78" s="52">
        <f>IF(A78="N/A"," ",IF(AND('Pricing Inputs'!$AA$3&gt;=4,'Pricing Inputs'!$AA$3&lt;=6),I78,(VLOOKUP(A78,ScaledPrice,2))*(2-(VLOOKUP(A78,ScaledPrice,3)))))</f>
        <v>78</v>
      </c>
      <c r="K78" s="52">
        <f>IF(A78="N/A"," ",IF(OR('Pricing Inputs'!$AA$3=5,'Pricing Inputs'!$AA$3=6,'Pricing Inputs'!$AA$3=8,'Pricing Inputs'!$AA$3=9),VLOOKUP(A78,ScaledPrice,IF(AND('Pricing Inputs'!$AA$3&gt;=4,'Pricing Inputs'!$AA$3&lt;=6),5,6)),0))</f>
        <v>35.000003814697266</v>
      </c>
      <c r="L78" s="52">
        <f>IF(A78="N/A"," ",IF(OR('Pricing Inputs'!$AA$3=5,'Pricing Inputs'!$AA$3=6,'Pricing Inputs'!$AA$3=8,'Pricing Inputs'!$AA$3=9),IF(AND('Pricing Inputs'!$AA$3&gt;=4,'Pricing Inputs'!$AA$3&lt;=6),K78,(VLOOKUP(A78,ScaledPrice,5))*(2-(VLOOKUP(A78,ScaledPrice,3)))),0))</f>
        <v>35.000003814697266</v>
      </c>
      <c r="M78" s="52">
        <f>IF(A78="N/A"," ",IF(OR('Pricing Inputs'!$AA$3=6,'Pricing Inputs'!$AA$3=9),(VLOOKUP(A78,ScaledPrice,IF(AND('Pricing Inputs'!$AA$3&gt;=4,'Pricing Inputs'!$AA$3&lt;=6),7,8))),0))</f>
        <v>31</v>
      </c>
      <c r="N78" s="52">
        <f>IF(A78="N/A"," ",IF(OR('Pricing Inputs'!$AA$3=6,'Pricing Inputs'!$AA$3=9),IF(AND('Pricing Inputs'!$AA$3&gt;=4,'Pricing Inputs'!$AA$3&lt;=6),M78,(VLOOKUP(A78,ScaledPrice,7))*(2-(VLOOKUP(A78,ScaledPrice,3)))),0))</f>
        <v>31</v>
      </c>
      <c r="O78" s="52">
        <f t="shared" si="142"/>
        <v>18.350000381469727</v>
      </c>
      <c r="P78" s="108">
        <f t="shared" si="143"/>
        <v>40.115368067226882</v>
      </c>
      <c r="Q78" s="108">
        <f t="shared" si="144"/>
        <v>40.115368067226882</v>
      </c>
      <c r="R78" s="108">
        <f t="shared" si="145"/>
        <v>0</v>
      </c>
      <c r="S78" s="108">
        <f t="shared" si="146"/>
        <v>0</v>
      </c>
      <c r="T78" s="108">
        <f t="shared" si="147"/>
        <v>0</v>
      </c>
      <c r="U78" s="108">
        <f t="shared" si="148"/>
        <v>0</v>
      </c>
      <c r="V78" s="56">
        <f t="shared" si="149"/>
        <v>0</v>
      </c>
      <c r="W78" s="99">
        <f t="shared" si="150"/>
        <v>184</v>
      </c>
      <c r="X78" s="99">
        <f t="shared" si="151"/>
        <v>184</v>
      </c>
      <c r="Y78" s="99">
        <f t="shared" si="152"/>
        <v>0</v>
      </c>
      <c r="Z78" s="99">
        <f t="shared" si="153"/>
        <v>0</v>
      </c>
      <c r="AA78" s="99">
        <f t="shared" si="166"/>
        <v>0</v>
      </c>
      <c r="AB78" s="99">
        <f t="shared" si="154"/>
        <v>0</v>
      </c>
      <c r="AC78" s="99">
        <f t="shared" si="155"/>
        <v>0</v>
      </c>
      <c r="AD78" s="71">
        <f t="shared" si="175"/>
        <v>3</v>
      </c>
      <c r="AE78" s="72">
        <f t="shared" si="176"/>
        <v>3</v>
      </c>
      <c r="AF78" s="72">
        <f t="shared" si="177"/>
        <v>7</v>
      </c>
      <c r="AG78" s="72">
        <f t="shared" si="178"/>
        <v>7</v>
      </c>
      <c r="AH78" s="72">
        <f t="shared" si="179"/>
        <v>7</v>
      </c>
      <c r="AI78" s="72">
        <f t="shared" si="180"/>
        <v>7</v>
      </c>
      <c r="AJ78" s="73">
        <f t="shared" si="181"/>
        <v>7</v>
      </c>
      <c r="AK78" s="102">
        <f t="shared" si="55"/>
        <v>184</v>
      </c>
      <c r="AL78" s="103">
        <f t="shared" si="56"/>
        <v>184</v>
      </c>
      <c r="AM78" s="103">
        <f t="shared" si="57"/>
        <v>0</v>
      </c>
      <c r="AN78" s="103">
        <f t="shared" si="58"/>
        <v>0</v>
      </c>
      <c r="AO78" s="103">
        <f t="shared" si="59"/>
        <v>0</v>
      </c>
      <c r="AP78" s="103">
        <f t="shared" si="60"/>
        <v>0</v>
      </c>
      <c r="AQ78" s="103">
        <f t="shared" si="61"/>
        <v>0</v>
      </c>
      <c r="AR78" s="73"/>
      <c r="AS78" s="109">
        <f t="shared" si="168"/>
        <v>0</v>
      </c>
      <c r="AT78" s="112">
        <f t="shared" si="169"/>
        <v>0</v>
      </c>
      <c r="AU78" s="112">
        <f t="shared" si="170"/>
        <v>0</v>
      </c>
      <c r="AV78" s="112">
        <f t="shared" si="171"/>
        <v>0</v>
      </c>
      <c r="AW78" s="112">
        <f t="shared" si="172"/>
        <v>0</v>
      </c>
      <c r="AX78" s="112">
        <f t="shared" si="173"/>
        <v>0</v>
      </c>
      <c r="AY78" s="112">
        <f t="shared" si="174"/>
        <v>0</v>
      </c>
      <c r="AZ78" s="73"/>
      <c r="BA78" s="64">
        <f>IF($A78="N/A"," ",(IF(MONTH(A78)&gt;=4,IF(MONTH(A78)&lt;=10,Inputs!$F$13,Inputs!$F$14),Inputs!$F$14)))</f>
        <v>119</v>
      </c>
      <c r="BB78" s="65">
        <f t="shared" si="76"/>
        <v>878366.09919999982</v>
      </c>
      <c r="BC78" s="65">
        <f t="shared" si="77"/>
        <v>878366.09919999982</v>
      </c>
      <c r="BD78" s="65">
        <f t="shared" si="156"/>
        <v>0</v>
      </c>
      <c r="BE78" s="65">
        <f t="shared" si="157"/>
        <v>0</v>
      </c>
      <c r="BF78" s="65">
        <f t="shared" si="158"/>
        <v>0</v>
      </c>
      <c r="BG78" s="65">
        <f t="shared" si="159"/>
        <v>0</v>
      </c>
      <c r="BH78" s="65">
        <f t="shared" si="160"/>
        <v>0</v>
      </c>
      <c r="BI78" s="65">
        <f t="shared" si="161"/>
        <v>1756732.1983999996</v>
      </c>
      <c r="BJ78" s="94">
        <f t="shared" si="162"/>
        <v>1659043.8016000004</v>
      </c>
      <c r="BK78" s="94">
        <f t="shared" si="163"/>
        <v>1571467.1616000002</v>
      </c>
      <c r="BL78" s="94">
        <f t="shared" si="164"/>
        <v>51236.639999999992</v>
      </c>
      <c r="BM78" s="94">
        <f t="shared" si="165"/>
        <v>36340.000000000007</v>
      </c>
    </row>
    <row r="79" spans="1:65">
      <c r="A79" s="45">
        <f>IF(A78="N/A","N/A",IF(EDATE(A78,1)&gt;Inputs!$K$3,"N/A",EDATE(A78,1)))</f>
        <v>38961</v>
      </c>
      <c r="B79" s="59">
        <f t="shared" si="138"/>
        <v>2006</v>
      </c>
      <c r="C79" s="46">
        <f t="shared" si="139"/>
        <v>2.8485000000000005</v>
      </c>
      <c r="D79" s="47">
        <f>IF(A79="N/A"," ",(VLOOKUP(MONTH($A79),Inputs!$A$14:$B$25,2))/1000)</f>
        <v>12.6</v>
      </c>
      <c r="E79" s="97">
        <f t="shared" si="140"/>
        <v>35.891100000000002</v>
      </c>
      <c r="F79" s="48">
        <f>IF(A79="N/A"," ",Inputs!$F$6)</f>
        <v>1.17</v>
      </c>
      <c r="G79" s="48">
        <f>IF(A79="N/A"," ",Inputs!$F$9/IF(AND('Pricing Inputs'!$AA$3&gt;=4,'Pricing Inputs'!$AA$3&lt;=6),16,IF(AND('Pricing Inputs'!$AA$3&gt;=7,'Pricing Inputs'!$AA$3&lt;=9),8,24))/(BA79))</f>
        <v>0.82983193277310929</v>
      </c>
      <c r="H79" s="49">
        <f t="shared" si="141"/>
        <v>37.890931932773114</v>
      </c>
      <c r="I79" s="52">
        <f>VLOOKUP(A79,ScaledPrice,(IF(AND('Pricing Inputs'!$AA$3&gt;=4,'Pricing Inputs'!$AA$3&lt;=6),2,4)))</f>
        <v>33</v>
      </c>
      <c r="J79" s="52">
        <f>IF(A79="N/A"," ",IF(AND('Pricing Inputs'!$AA$3&gt;=4,'Pricing Inputs'!$AA$3&lt;=6),I79,(VLOOKUP(A79,ScaledPrice,2))*(2-(VLOOKUP(A79,ScaledPrice,3)))))</f>
        <v>33</v>
      </c>
      <c r="K79" s="52">
        <f>IF(A79="N/A"," ",IF(OR('Pricing Inputs'!$AA$3=5,'Pricing Inputs'!$AA$3=6,'Pricing Inputs'!$AA$3=8,'Pricing Inputs'!$AA$3=9),VLOOKUP(A79,ScaledPrice,IF(AND('Pricing Inputs'!$AA$3&gt;=4,'Pricing Inputs'!$AA$3&lt;=6),5,6)),0))</f>
        <v>25</v>
      </c>
      <c r="L79" s="52">
        <f>IF(A79="N/A"," ",IF(OR('Pricing Inputs'!$AA$3=5,'Pricing Inputs'!$AA$3=6,'Pricing Inputs'!$AA$3=8,'Pricing Inputs'!$AA$3=9),IF(AND('Pricing Inputs'!$AA$3&gt;=4,'Pricing Inputs'!$AA$3&lt;=6),K79,(VLOOKUP(A79,ScaledPrice,5))*(2-(VLOOKUP(A79,ScaledPrice,3)))),0))</f>
        <v>25</v>
      </c>
      <c r="M79" s="52">
        <f>IF(A79="N/A"," ",IF(OR('Pricing Inputs'!$AA$3=6,'Pricing Inputs'!$AA$3=9),(VLOOKUP(A79,ScaledPrice,IF(AND('Pricing Inputs'!$AA$3&gt;=4,'Pricing Inputs'!$AA$3&lt;=6),7,8))),0))</f>
        <v>24</v>
      </c>
      <c r="N79" s="52">
        <f>IF(A79="N/A"," ",IF(OR('Pricing Inputs'!$AA$3=6,'Pricing Inputs'!$AA$3=9),IF(AND('Pricing Inputs'!$AA$3&gt;=4,'Pricing Inputs'!$AA$3&lt;=6),M79,(VLOOKUP(A79,ScaledPrice,7))*(2-(VLOOKUP(A79,ScaledPrice,3)))),0))</f>
        <v>24</v>
      </c>
      <c r="O79" s="52">
        <f t="shared" si="142"/>
        <v>18.5</v>
      </c>
      <c r="P79" s="108">
        <f t="shared" si="143"/>
        <v>0</v>
      </c>
      <c r="Q79" s="108">
        <f t="shared" si="144"/>
        <v>0</v>
      </c>
      <c r="R79" s="108">
        <f t="shared" si="145"/>
        <v>0</v>
      </c>
      <c r="S79" s="108">
        <f t="shared" si="146"/>
        <v>0</v>
      </c>
      <c r="T79" s="108">
        <f t="shared" si="147"/>
        <v>0</v>
      </c>
      <c r="U79" s="108">
        <f t="shared" si="148"/>
        <v>0</v>
      </c>
      <c r="V79" s="56">
        <f t="shared" si="149"/>
        <v>0</v>
      </c>
      <c r="W79" s="99">
        <f t="shared" si="150"/>
        <v>0</v>
      </c>
      <c r="X79" s="99">
        <f t="shared" si="151"/>
        <v>0</v>
      </c>
      <c r="Y79" s="99">
        <f t="shared" si="152"/>
        <v>0</v>
      </c>
      <c r="Z79" s="99">
        <f t="shared" si="153"/>
        <v>0</v>
      </c>
      <c r="AA79" s="99">
        <f t="shared" si="166"/>
        <v>0</v>
      </c>
      <c r="AB79" s="99">
        <f t="shared" si="154"/>
        <v>0</v>
      </c>
      <c r="AC79" s="99">
        <f t="shared" si="155"/>
        <v>0</v>
      </c>
      <c r="AD79" s="71">
        <f t="shared" si="175"/>
        <v>7</v>
      </c>
      <c r="AE79" s="72">
        <f t="shared" si="176"/>
        <v>7</v>
      </c>
      <c r="AF79" s="72">
        <f t="shared" si="177"/>
        <v>7</v>
      </c>
      <c r="AG79" s="72">
        <f t="shared" si="178"/>
        <v>7</v>
      </c>
      <c r="AH79" s="72">
        <f t="shared" si="179"/>
        <v>7</v>
      </c>
      <c r="AI79" s="72">
        <f t="shared" si="180"/>
        <v>7</v>
      </c>
      <c r="AJ79" s="73">
        <f t="shared" si="181"/>
        <v>7</v>
      </c>
      <c r="AK79" s="102">
        <f t="shared" si="55"/>
        <v>0</v>
      </c>
      <c r="AL79" s="103">
        <f t="shared" si="56"/>
        <v>0</v>
      </c>
      <c r="AM79" s="103">
        <f t="shared" si="57"/>
        <v>0</v>
      </c>
      <c r="AN79" s="103">
        <f t="shared" si="58"/>
        <v>0</v>
      </c>
      <c r="AO79" s="103">
        <f t="shared" si="59"/>
        <v>0</v>
      </c>
      <c r="AP79" s="103">
        <f t="shared" si="60"/>
        <v>0</v>
      </c>
      <c r="AQ79" s="103">
        <f t="shared" si="61"/>
        <v>0</v>
      </c>
      <c r="AR79" s="73"/>
      <c r="AS79" s="109">
        <f t="shared" si="168"/>
        <v>0</v>
      </c>
      <c r="AT79" s="112">
        <f t="shared" si="169"/>
        <v>0</v>
      </c>
      <c r="AU79" s="112">
        <f t="shared" si="170"/>
        <v>0</v>
      </c>
      <c r="AV79" s="112">
        <f t="shared" si="171"/>
        <v>0</v>
      </c>
      <c r="AW79" s="112">
        <f t="shared" si="172"/>
        <v>0</v>
      </c>
      <c r="AX79" s="112">
        <f t="shared" si="173"/>
        <v>0</v>
      </c>
      <c r="AY79" s="112">
        <f t="shared" si="174"/>
        <v>0</v>
      </c>
      <c r="AZ79" s="73"/>
      <c r="BA79" s="64">
        <f>IF($A79="N/A"," ",(IF(MONTH(A79)&gt;=4,IF(MONTH(A79)&lt;=10,Inputs!$F$13,Inputs!$F$14),Inputs!$F$14)))</f>
        <v>119</v>
      </c>
      <c r="BB79" s="65">
        <f t="shared" si="76"/>
        <v>0</v>
      </c>
      <c r="BC79" s="65">
        <f t="shared" si="77"/>
        <v>0</v>
      </c>
      <c r="BD79" s="65">
        <f t="shared" si="156"/>
        <v>0</v>
      </c>
      <c r="BE79" s="65">
        <f t="shared" si="157"/>
        <v>0</v>
      </c>
      <c r="BF79" s="65">
        <f t="shared" si="158"/>
        <v>0</v>
      </c>
      <c r="BG79" s="65">
        <f t="shared" si="159"/>
        <v>0</v>
      </c>
      <c r="BH79" s="65">
        <f t="shared" si="160"/>
        <v>0</v>
      </c>
      <c r="BI79" s="65">
        <f t="shared" si="161"/>
        <v>0</v>
      </c>
      <c r="BJ79" s="94">
        <f t="shared" si="162"/>
        <v>0</v>
      </c>
      <c r="BK79" s="94">
        <f t="shared" si="163"/>
        <v>0</v>
      </c>
      <c r="BL79" s="94">
        <f t="shared" si="164"/>
        <v>0</v>
      </c>
      <c r="BM79" s="94">
        <f t="shared" si="165"/>
        <v>0</v>
      </c>
    </row>
    <row r="80" spans="1:65">
      <c r="A80" s="45">
        <f>IF(A79="N/A","N/A",IF(EDATE(A79,1)&gt;Inputs!$K$3,"N/A",EDATE(A79,1)))</f>
        <v>38991</v>
      </c>
      <c r="B80" s="59">
        <f t="shared" si="138"/>
        <v>2006</v>
      </c>
      <c r="C80" s="46">
        <f t="shared" si="139"/>
        <v>2.8975</v>
      </c>
      <c r="D80" s="47">
        <f>IF(A80="N/A"," ",(VLOOKUP(MONTH($A80),Inputs!$A$14:$B$25,2))/1000)</f>
        <v>12.6</v>
      </c>
      <c r="E80" s="97">
        <f t="shared" si="140"/>
        <v>36.508499999999998</v>
      </c>
      <c r="F80" s="48">
        <f>IF(A80="N/A"," ",Inputs!$F$6)</f>
        <v>1.17</v>
      </c>
      <c r="G80" s="48">
        <f>IF(A80="N/A"," ",Inputs!$F$9/IF(AND('Pricing Inputs'!$AA$3&gt;=4,'Pricing Inputs'!$AA$3&lt;=6),16,IF(AND('Pricing Inputs'!$AA$3&gt;=7,'Pricing Inputs'!$AA$3&lt;=9),8,24))/(BA80))</f>
        <v>0.82983193277310929</v>
      </c>
      <c r="H80" s="49">
        <f t="shared" si="141"/>
        <v>38.50833193277311</v>
      </c>
      <c r="I80" s="52">
        <f>VLOOKUP(A80,ScaledPrice,(IF(AND('Pricing Inputs'!$AA$3&gt;=4,'Pricing Inputs'!$AA$3&lt;=6),2,4)))</f>
        <v>25.799997329711914</v>
      </c>
      <c r="J80" s="52">
        <f>IF(A80="N/A"," ",IF(AND('Pricing Inputs'!$AA$3&gt;=4,'Pricing Inputs'!$AA$3&lt;=6),I80,(VLOOKUP(A80,ScaledPrice,2))*(2-(VLOOKUP(A80,ScaledPrice,3)))))</f>
        <v>25.799997329711914</v>
      </c>
      <c r="K80" s="52">
        <f>IF(A80="N/A"," ",IF(OR('Pricing Inputs'!$AA$3=5,'Pricing Inputs'!$AA$3=6,'Pricing Inputs'!$AA$3=8,'Pricing Inputs'!$AA$3=9),VLOOKUP(A80,ScaledPrice,IF(AND('Pricing Inputs'!$AA$3&gt;=4,'Pricing Inputs'!$AA$3&lt;=6),5,6)),0))</f>
        <v>19.996000289916992</v>
      </c>
      <c r="L80" s="52">
        <f>IF(A80="N/A"," ",IF(OR('Pricing Inputs'!$AA$3=5,'Pricing Inputs'!$AA$3=6,'Pricing Inputs'!$AA$3=8,'Pricing Inputs'!$AA$3=9),IF(AND('Pricing Inputs'!$AA$3&gt;=4,'Pricing Inputs'!$AA$3&lt;=6),K80,(VLOOKUP(A80,ScaledPrice,5))*(2-(VLOOKUP(A80,ScaledPrice,3)))),0))</f>
        <v>19.996000289916992</v>
      </c>
      <c r="M80" s="52">
        <f>IF(A80="N/A"," ",IF(OR('Pricing Inputs'!$AA$3=6,'Pricing Inputs'!$AA$3=9),(VLOOKUP(A80,ScaledPrice,IF(AND('Pricing Inputs'!$AA$3&gt;=4,'Pricing Inputs'!$AA$3&lt;=6),7,8))),0))</f>
        <v>18.996500015258789</v>
      </c>
      <c r="N80" s="52">
        <f>IF(A80="N/A"," ",IF(OR('Pricing Inputs'!$AA$3=6,'Pricing Inputs'!$AA$3=9),IF(AND('Pricing Inputs'!$AA$3&gt;=4,'Pricing Inputs'!$AA$3&lt;=6),M80,(VLOOKUP(A80,ScaledPrice,7))*(2-(VLOOKUP(A80,ScaledPrice,3)))),0))</f>
        <v>18.996500015258789</v>
      </c>
      <c r="O80" s="52">
        <f t="shared" si="142"/>
        <v>19.900001525878906</v>
      </c>
      <c r="P80" s="108">
        <f t="shared" si="143"/>
        <v>0</v>
      </c>
      <c r="Q80" s="108">
        <f t="shared" si="144"/>
        <v>0</v>
      </c>
      <c r="R80" s="108">
        <f t="shared" si="145"/>
        <v>0</v>
      </c>
      <c r="S80" s="108">
        <f t="shared" si="146"/>
        <v>0</v>
      </c>
      <c r="T80" s="108">
        <f t="shared" si="147"/>
        <v>0</v>
      </c>
      <c r="U80" s="108">
        <f t="shared" si="148"/>
        <v>0</v>
      </c>
      <c r="V80" s="56">
        <f t="shared" si="149"/>
        <v>0</v>
      </c>
      <c r="W80" s="99">
        <f t="shared" si="150"/>
        <v>0</v>
      </c>
      <c r="X80" s="99">
        <f t="shared" si="151"/>
        <v>0</v>
      </c>
      <c r="Y80" s="99">
        <f t="shared" si="152"/>
        <v>0</v>
      </c>
      <c r="Z80" s="99">
        <f t="shared" si="153"/>
        <v>0</v>
      </c>
      <c r="AA80" s="99">
        <f t="shared" si="166"/>
        <v>0</v>
      </c>
      <c r="AB80" s="99">
        <f t="shared" si="154"/>
        <v>0</v>
      </c>
      <c r="AC80" s="99">
        <f t="shared" si="155"/>
        <v>0</v>
      </c>
      <c r="AD80" s="71">
        <f t="shared" si="175"/>
        <v>7</v>
      </c>
      <c r="AE80" s="72">
        <f t="shared" si="176"/>
        <v>7</v>
      </c>
      <c r="AF80" s="72">
        <f t="shared" si="177"/>
        <v>7</v>
      </c>
      <c r="AG80" s="72">
        <f t="shared" si="178"/>
        <v>7</v>
      </c>
      <c r="AH80" s="72">
        <f t="shared" si="179"/>
        <v>7</v>
      </c>
      <c r="AI80" s="72">
        <f t="shared" si="180"/>
        <v>7</v>
      </c>
      <c r="AJ80" s="73">
        <f t="shared" si="181"/>
        <v>7</v>
      </c>
      <c r="AK80" s="102">
        <f t="shared" ref="AK80:AK143" si="182">IF($A80="N/A"," ",IF(AD80&lt;=$AJ$2,W80,0))</f>
        <v>0</v>
      </c>
      <c r="AL80" s="103">
        <f t="shared" ref="AL80:AL143" si="183">IF($A80="N/A"," ",IF(AE80&lt;=$AJ$2,X80,0))</f>
        <v>0</v>
      </c>
      <c r="AM80" s="103">
        <f t="shared" ref="AM80:AM143" si="184">IF($A80="N/A"," ",IF(AF80&lt;=$AJ$2,Y80,0))</f>
        <v>0</v>
      </c>
      <c r="AN80" s="103">
        <f t="shared" ref="AN80:AN143" si="185">IF($A80="N/A"," ",IF(AG80&lt;=$AJ$2,Z80,0))</f>
        <v>0</v>
      </c>
      <c r="AO80" s="103">
        <f t="shared" ref="AO80:AO143" si="186">IF($A80="N/A"," ",IF(AH80&lt;=$AJ$2,AA80,0))</f>
        <v>0</v>
      </c>
      <c r="AP80" s="103">
        <f t="shared" ref="AP80:AP143" si="187">IF($A80="N/A"," ",IF(AI80&lt;=$AJ$2,AB80,0))</f>
        <v>0</v>
      </c>
      <c r="AQ80" s="103">
        <f t="shared" ref="AQ80:AQ143" si="188">IF($A80="N/A"," ",IF(AJ80&lt;=$AJ$2,AC80,0))</f>
        <v>0</v>
      </c>
      <c r="AR80" s="73"/>
      <c r="AS80" s="109">
        <f t="shared" si="168"/>
        <v>0</v>
      </c>
      <c r="AT80" s="112">
        <f t="shared" si="169"/>
        <v>0</v>
      </c>
      <c r="AU80" s="112">
        <f t="shared" si="170"/>
        <v>0</v>
      </c>
      <c r="AV80" s="112">
        <f t="shared" si="171"/>
        <v>0</v>
      </c>
      <c r="AW80" s="112">
        <f t="shared" si="172"/>
        <v>0</v>
      </c>
      <c r="AX80" s="112">
        <f t="shared" si="173"/>
        <v>0</v>
      </c>
      <c r="AY80" s="112">
        <f t="shared" si="174"/>
        <v>0</v>
      </c>
      <c r="AZ80" s="73"/>
      <c r="BA80" s="64">
        <f>IF($A80="N/A"," ",(IF(MONTH(A80)&gt;=4,IF(MONTH(A80)&lt;=10,Inputs!$F$13,Inputs!$F$14),Inputs!$F$14)))</f>
        <v>119</v>
      </c>
      <c r="BB80" s="65">
        <f t="shared" si="76"/>
        <v>0</v>
      </c>
      <c r="BC80" s="65">
        <f t="shared" si="77"/>
        <v>0</v>
      </c>
      <c r="BD80" s="65">
        <f t="shared" si="156"/>
        <v>0</v>
      </c>
      <c r="BE80" s="65">
        <f t="shared" si="157"/>
        <v>0</v>
      </c>
      <c r="BF80" s="65">
        <f t="shared" si="158"/>
        <v>0</v>
      </c>
      <c r="BG80" s="65">
        <f t="shared" si="159"/>
        <v>0</v>
      </c>
      <c r="BH80" s="65">
        <f t="shared" si="160"/>
        <v>0</v>
      </c>
      <c r="BI80" s="65">
        <f t="shared" si="161"/>
        <v>0</v>
      </c>
      <c r="BJ80" s="94">
        <f t="shared" si="162"/>
        <v>0</v>
      </c>
      <c r="BK80" s="94">
        <f t="shared" si="163"/>
        <v>0</v>
      </c>
      <c r="BL80" s="94">
        <f t="shared" si="164"/>
        <v>0</v>
      </c>
      <c r="BM80" s="94">
        <f t="shared" si="165"/>
        <v>0</v>
      </c>
    </row>
    <row r="81" spans="1:65">
      <c r="A81" s="45">
        <f>IF(A80="N/A","N/A",IF(EDATE(A80,1)&gt;Inputs!$K$3,"N/A",EDATE(A80,1)))</f>
        <v>39022</v>
      </c>
      <c r="B81" s="59">
        <f t="shared" si="138"/>
        <v>2006</v>
      </c>
      <c r="C81" s="46">
        <f t="shared" si="139"/>
        <v>3.0930000000000004</v>
      </c>
      <c r="D81" s="47">
        <f>IF(A81="N/A"," ",(VLOOKUP(MONTH($A81),Inputs!$A$14:$B$25,2))/1000)</f>
        <v>12.6</v>
      </c>
      <c r="E81" s="97">
        <f t="shared" si="140"/>
        <v>38.971800000000002</v>
      </c>
      <c r="F81" s="48">
        <f>IF(A81="N/A"," ",Inputs!$F$6)</f>
        <v>1.17</v>
      </c>
      <c r="G81" s="48">
        <f>IF(A81="N/A"," ",Inputs!$F$9/IF(AND('Pricing Inputs'!$AA$3&gt;=4,'Pricing Inputs'!$AA$3&lt;=6),16,IF(AND('Pricing Inputs'!$AA$3&gt;=7,'Pricing Inputs'!$AA$3&lt;=9),8,24))/(BA81))</f>
        <v>0.82983193277310929</v>
      </c>
      <c r="H81" s="49">
        <f t="shared" si="141"/>
        <v>40.971631932773114</v>
      </c>
      <c r="I81" s="52">
        <f>VLOOKUP(A81,ScaledPrice,(IF(AND('Pricing Inputs'!$AA$3&gt;=4,'Pricing Inputs'!$AA$3&lt;=6),2,4)))</f>
        <v>25.679998397827148</v>
      </c>
      <c r="J81" s="52">
        <f>IF(A81="N/A"," ",IF(AND('Pricing Inputs'!$AA$3&gt;=4,'Pricing Inputs'!$AA$3&lt;=6),I81,(VLOOKUP(A81,ScaledPrice,2))*(2-(VLOOKUP(A81,ScaledPrice,3)))))</f>
        <v>25.679998397827148</v>
      </c>
      <c r="K81" s="52">
        <f>IF(A81="N/A"," ",IF(OR('Pricing Inputs'!$AA$3=5,'Pricing Inputs'!$AA$3=6,'Pricing Inputs'!$AA$3=8,'Pricing Inputs'!$AA$3=9),VLOOKUP(A81,ScaledPrice,IF(AND('Pricing Inputs'!$AA$3&gt;=4,'Pricing Inputs'!$AA$3&lt;=6),5,6)),0))</f>
        <v>20</v>
      </c>
      <c r="L81" s="52">
        <f>IF(A81="N/A"," ",IF(OR('Pricing Inputs'!$AA$3=5,'Pricing Inputs'!$AA$3=6,'Pricing Inputs'!$AA$3=8,'Pricing Inputs'!$AA$3=9),IF(AND('Pricing Inputs'!$AA$3&gt;=4,'Pricing Inputs'!$AA$3&lt;=6),K81,(VLOOKUP(A81,ScaledPrice,5))*(2-(VLOOKUP(A81,ScaledPrice,3)))),0))</f>
        <v>20</v>
      </c>
      <c r="M81" s="52">
        <f>IF(A81="N/A"," ",IF(OR('Pricing Inputs'!$AA$3=6,'Pricing Inputs'!$AA$3=9),(VLOOKUP(A81,ScaledPrice,IF(AND('Pricing Inputs'!$AA$3&gt;=4,'Pricing Inputs'!$AA$3&lt;=6),7,8))),0))</f>
        <v>19</v>
      </c>
      <c r="N81" s="52">
        <f>IF(A81="N/A"," ",IF(OR('Pricing Inputs'!$AA$3=6,'Pricing Inputs'!$AA$3=9),IF(AND('Pricing Inputs'!$AA$3&gt;=4,'Pricing Inputs'!$AA$3&lt;=6),M81,(VLOOKUP(A81,ScaledPrice,7))*(2-(VLOOKUP(A81,ScaledPrice,3)))),0))</f>
        <v>19</v>
      </c>
      <c r="O81" s="52">
        <f t="shared" si="142"/>
        <v>20.299999237060547</v>
      </c>
      <c r="P81" s="108">
        <f t="shared" si="143"/>
        <v>0</v>
      </c>
      <c r="Q81" s="108">
        <f t="shared" si="144"/>
        <v>0</v>
      </c>
      <c r="R81" s="108">
        <f t="shared" si="145"/>
        <v>0</v>
      </c>
      <c r="S81" s="108">
        <f t="shared" si="146"/>
        <v>0</v>
      </c>
      <c r="T81" s="108">
        <f t="shared" si="147"/>
        <v>0</v>
      </c>
      <c r="U81" s="108">
        <f t="shared" si="148"/>
        <v>0</v>
      </c>
      <c r="V81" s="56">
        <f t="shared" si="149"/>
        <v>0</v>
      </c>
      <c r="W81" s="99">
        <f t="shared" si="150"/>
        <v>0</v>
      </c>
      <c r="X81" s="99">
        <f t="shared" si="151"/>
        <v>0</v>
      </c>
      <c r="Y81" s="99">
        <f t="shared" si="152"/>
        <v>0</v>
      </c>
      <c r="Z81" s="99">
        <f t="shared" si="153"/>
        <v>0</v>
      </c>
      <c r="AA81" s="99">
        <f t="shared" si="166"/>
        <v>0</v>
      </c>
      <c r="AB81" s="99">
        <f t="shared" si="154"/>
        <v>0</v>
      </c>
      <c r="AC81" s="99">
        <f t="shared" si="155"/>
        <v>0</v>
      </c>
      <c r="AD81" s="71">
        <f t="shared" si="175"/>
        <v>7</v>
      </c>
      <c r="AE81" s="72">
        <f t="shared" si="176"/>
        <v>7</v>
      </c>
      <c r="AF81" s="72">
        <f t="shared" si="177"/>
        <v>7</v>
      </c>
      <c r="AG81" s="72">
        <f t="shared" si="178"/>
        <v>7</v>
      </c>
      <c r="AH81" s="72">
        <f t="shared" si="179"/>
        <v>7</v>
      </c>
      <c r="AI81" s="72">
        <f t="shared" si="180"/>
        <v>7</v>
      </c>
      <c r="AJ81" s="73">
        <f t="shared" si="181"/>
        <v>7</v>
      </c>
      <c r="AK81" s="102">
        <f t="shared" si="182"/>
        <v>0</v>
      </c>
      <c r="AL81" s="103">
        <f t="shared" si="183"/>
        <v>0</v>
      </c>
      <c r="AM81" s="103">
        <f t="shared" si="184"/>
        <v>0</v>
      </c>
      <c r="AN81" s="103">
        <f t="shared" si="185"/>
        <v>0</v>
      </c>
      <c r="AO81" s="103">
        <f t="shared" si="186"/>
        <v>0</v>
      </c>
      <c r="AP81" s="103">
        <f t="shared" si="187"/>
        <v>0</v>
      </c>
      <c r="AQ81" s="103">
        <f t="shared" si="188"/>
        <v>0</v>
      </c>
      <c r="AR81" s="73"/>
      <c r="AS81" s="109">
        <f t="shared" si="168"/>
        <v>0</v>
      </c>
      <c r="AT81" s="112">
        <f t="shared" si="169"/>
        <v>0</v>
      </c>
      <c r="AU81" s="112">
        <f t="shared" si="170"/>
        <v>0</v>
      </c>
      <c r="AV81" s="112">
        <f t="shared" si="171"/>
        <v>0</v>
      </c>
      <c r="AW81" s="112">
        <f t="shared" si="172"/>
        <v>0</v>
      </c>
      <c r="AX81" s="112">
        <f t="shared" si="173"/>
        <v>0</v>
      </c>
      <c r="AY81" s="112">
        <f t="shared" si="174"/>
        <v>0</v>
      </c>
      <c r="AZ81" s="73"/>
      <c r="BA81" s="64">
        <f>IF($A81="N/A"," ",(IF(MONTH(A81)&gt;=4,IF(MONTH(A81)&lt;=10,Inputs!$F$13,Inputs!$F$14),Inputs!$F$14)))</f>
        <v>119</v>
      </c>
      <c r="BB81" s="65">
        <f t="shared" ref="BB81:BB144" si="189">IF($A81="N/A"," ",(IF(AK81&gt;0,($BA81*(8*(VLOOKUP($A81,NumberofDaysTable,2)))*P81),0)+IF(AS81&gt;0,($BA81*((AS81))*P81),0)))</f>
        <v>0</v>
      </c>
      <c r="BC81" s="65">
        <f t="shared" ref="BC81:BC144" si="190">IF($A81="N/A"," ",(IF(AL81&gt;0,($BA81*(8*(VLOOKUP($A81,NumberofDaysTable,2)))*Q81),0)+IF(AT81&gt;0,($BA81*((AT81))*Q81),0)))</f>
        <v>0</v>
      </c>
      <c r="BD81" s="65">
        <f t="shared" si="156"/>
        <v>0</v>
      </c>
      <c r="BE81" s="65">
        <f t="shared" si="157"/>
        <v>0</v>
      </c>
      <c r="BF81" s="65">
        <f t="shared" si="158"/>
        <v>0</v>
      </c>
      <c r="BG81" s="65">
        <f t="shared" si="159"/>
        <v>0</v>
      </c>
      <c r="BH81" s="65">
        <f t="shared" si="160"/>
        <v>0</v>
      </c>
      <c r="BI81" s="65">
        <f t="shared" si="161"/>
        <v>0</v>
      </c>
      <c r="BJ81" s="94">
        <f t="shared" si="162"/>
        <v>0</v>
      </c>
      <c r="BK81" s="94">
        <f t="shared" si="163"/>
        <v>0</v>
      </c>
      <c r="BL81" s="94">
        <f t="shared" si="164"/>
        <v>0</v>
      </c>
      <c r="BM81" s="94">
        <f t="shared" si="165"/>
        <v>0</v>
      </c>
    </row>
    <row r="82" spans="1:65">
      <c r="A82" s="45">
        <f>IF(A81="N/A","N/A",IF(EDATE(A81,1)&gt;Inputs!$K$3,"N/A",EDATE(A81,1)))</f>
        <v>39052</v>
      </c>
      <c r="B82" s="59">
        <f t="shared" si="138"/>
        <v>2006</v>
      </c>
      <c r="C82" s="46">
        <f t="shared" si="139"/>
        <v>3.2590000000000003</v>
      </c>
      <c r="D82" s="47">
        <f>IF(A82="N/A"," ",(VLOOKUP(MONTH($A82),Inputs!$A$14:$B$25,2))/1000)</f>
        <v>12.6</v>
      </c>
      <c r="E82" s="97">
        <f t="shared" si="140"/>
        <v>41.063400000000001</v>
      </c>
      <c r="F82" s="48">
        <f>IF(A82="N/A"," ",Inputs!$F$6)</f>
        <v>1.17</v>
      </c>
      <c r="G82" s="48">
        <f>IF(A82="N/A"," ",Inputs!$F$9/IF(AND('Pricing Inputs'!$AA$3&gt;=4,'Pricing Inputs'!$AA$3&lt;=6),16,IF(AND('Pricing Inputs'!$AA$3&gt;=7,'Pricing Inputs'!$AA$3&lt;=9),8,24))/(BA82))</f>
        <v>0.82983193277310929</v>
      </c>
      <c r="H82" s="49">
        <f t="shared" si="141"/>
        <v>43.063231932773114</v>
      </c>
      <c r="I82" s="52">
        <f>VLOOKUP(A82,ScaledPrice,(IF(AND('Pricing Inputs'!$AA$3&gt;=4,'Pricing Inputs'!$AA$3&lt;=6),2,4)))</f>
        <v>26.149997711181641</v>
      </c>
      <c r="J82" s="52">
        <f>IF(A82="N/A"," ",IF(AND('Pricing Inputs'!$AA$3&gt;=4,'Pricing Inputs'!$AA$3&lt;=6),I82,(VLOOKUP(A82,ScaledPrice,2))*(2-(VLOOKUP(A82,ScaledPrice,3)))))</f>
        <v>26.149997711181641</v>
      </c>
      <c r="K82" s="52">
        <f>IF(A82="N/A"," ",IF(OR('Pricing Inputs'!$AA$3=5,'Pricing Inputs'!$AA$3=6,'Pricing Inputs'!$AA$3=8,'Pricing Inputs'!$AA$3=9),VLOOKUP(A82,ScaledPrice,IF(AND('Pricing Inputs'!$AA$3&gt;=4,'Pricing Inputs'!$AA$3&lt;=6),5,6)),0))</f>
        <v>20</v>
      </c>
      <c r="L82" s="52">
        <f>IF(A82="N/A"," ",IF(OR('Pricing Inputs'!$AA$3=5,'Pricing Inputs'!$AA$3=6,'Pricing Inputs'!$AA$3=8,'Pricing Inputs'!$AA$3=9),IF(AND('Pricing Inputs'!$AA$3&gt;=4,'Pricing Inputs'!$AA$3&lt;=6),K82,(VLOOKUP(A82,ScaledPrice,5))*(2-(VLOOKUP(A82,ScaledPrice,3)))),0))</f>
        <v>20</v>
      </c>
      <c r="M82" s="52">
        <f>IF(A82="N/A"," ",IF(OR('Pricing Inputs'!$AA$3=6,'Pricing Inputs'!$AA$3=9),(VLOOKUP(A82,ScaledPrice,IF(AND('Pricing Inputs'!$AA$3&gt;=4,'Pricing Inputs'!$AA$3&lt;=6),7,8))),0))</f>
        <v>19</v>
      </c>
      <c r="N82" s="52">
        <f>IF(A82="N/A"," ",IF(OR('Pricing Inputs'!$AA$3=6,'Pricing Inputs'!$AA$3=9),IF(AND('Pricing Inputs'!$AA$3&gt;=4,'Pricing Inputs'!$AA$3&lt;=6),M82,(VLOOKUP(A82,ScaledPrice,7))*(2-(VLOOKUP(A82,ScaledPrice,3)))),0))</f>
        <v>19</v>
      </c>
      <c r="O82" s="52">
        <f t="shared" si="142"/>
        <v>20.450000762939453</v>
      </c>
      <c r="P82" s="108">
        <f t="shared" si="143"/>
        <v>0</v>
      </c>
      <c r="Q82" s="108">
        <f t="shared" si="144"/>
        <v>0</v>
      </c>
      <c r="R82" s="108">
        <f t="shared" si="145"/>
        <v>0</v>
      </c>
      <c r="S82" s="108">
        <f t="shared" si="146"/>
        <v>0</v>
      </c>
      <c r="T82" s="108">
        <f t="shared" si="147"/>
        <v>0</v>
      </c>
      <c r="U82" s="108">
        <f t="shared" si="148"/>
        <v>0</v>
      </c>
      <c r="V82" s="56">
        <f t="shared" si="149"/>
        <v>0</v>
      </c>
      <c r="W82" s="99">
        <f t="shared" si="150"/>
        <v>0</v>
      </c>
      <c r="X82" s="99">
        <f t="shared" si="151"/>
        <v>0</v>
      </c>
      <c r="Y82" s="99">
        <f t="shared" si="152"/>
        <v>0</v>
      </c>
      <c r="Z82" s="99">
        <f t="shared" si="153"/>
        <v>0</v>
      </c>
      <c r="AA82" s="99">
        <f t="shared" si="166"/>
        <v>0</v>
      </c>
      <c r="AB82" s="99">
        <f t="shared" si="154"/>
        <v>0</v>
      </c>
      <c r="AC82" s="99">
        <f t="shared" si="155"/>
        <v>0</v>
      </c>
      <c r="AD82" s="71">
        <f t="shared" si="175"/>
        <v>7</v>
      </c>
      <c r="AE82" s="72">
        <f t="shared" si="176"/>
        <v>7</v>
      </c>
      <c r="AF82" s="72">
        <f t="shared" si="177"/>
        <v>7</v>
      </c>
      <c r="AG82" s="72">
        <f t="shared" si="178"/>
        <v>7</v>
      </c>
      <c r="AH82" s="72">
        <f t="shared" si="179"/>
        <v>7</v>
      </c>
      <c r="AI82" s="72">
        <f t="shared" si="180"/>
        <v>7</v>
      </c>
      <c r="AJ82" s="73">
        <f t="shared" si="181"/>
        <v>7</v>
      </c>
      <c r="AK82" s="102">
        <f t="shared" si="182"/>
        <v>0</v>
      </c>
      <c r="AL82" s="103">
        <f t="shared" si="183"/>
        <v>0</v>
      </c>
      <c r="AM82" s="103">
        <f t="shared" si="184"/>
        <v>0</v>
      </c>
      <c r="AN82" s="103">
        <f t="shared" si="185"/>
        <v>0</v>
      </c>
      <c r="AO82" s="103">
        <f t="shared" si="186"/>
        <v>0</v>
      </c>
      <c r="AP82" s="103">
        <f t="shared" si="187"/>
        <v>0</v>
      </c>
      <c r="AQ82" s="103">
        <f t="shared" si="188"/>
        <v>0</v>
      </c>
      <c r="AR82" s="73"/>
      <c r="AS82" s="109">
        <f t="shared" si="168"/>
        <v>0</v>
      </c>
      <c r="AT82" s="112">
        <f t="shared" si="169"/>
        <v>0</v>
      </c>
      <c r="AU82" s="112">
        <f t="shared" si="170"/>
        <v>0</v>
      </c>
      <c r="AV82" s="112">
        <f t="shared" si="171"/>
        <v>0</v>
      </c>
      <c r="AW82" s="112">
        <f t="shared" si="172"/>
        <v>0</v>
      </c>
      <c r="AX82" s="112">
        <f t="shared" si="173"/>
        <v>0</v>
      </c>
      <c r="AY82" s="112">
        <f t="shared" si="174"/>
        <v>0</v>
      </c>
      <c r="AZ82" s="73"/>
      <c r="BA82" s="64">
        <f>IF($A82="N/A"," ",(IF(MONTH(A82)&gt;=4,IF(MONTH(A82)&lt;=10,Inputs!$F$13,Inputs!$F$14),Inputs!$F$14)))</f>
        <v>119</v>
      </c>
      <c r="BB82" s="65">
        <f t="shared" si="189"/>
        <v>0</v>
      </c>
      <c r="BC82" s="65">
        <f t="shared" si="190"/>
        <v>0</v>
      </c>
      <c r="BD82" s="65">
        <f t="shared" si="156"/>
        <v>0</v>
      </c>
      <c r="BE82" s="65">
        <f t="shared" si="157"/>
        <v>0</v>
      </c>
      <c r="BF82" s="65">
        <f t="shared" si="158"/>
        <v>0</v>
      </c>
      <c r="BG82" s="65">
        <f t="shared" si="159"/>
        <v>0</v>
      </c>
      <c r="BH82" s="65">
        <f t="shared" si="160"/>
        <v>0</v>
      </c>
      <c r="BI82" s="65">
        <f t="shared" si="161"/>
        <v>0</v>
      </c>
      <c r="BJ82" s="94">
        <f t="shared" si="162"/>
        <v>0</v>
      </c>
      <c r="BK82" s="94">
        <f t="shared" si="163"/>
        <v>0</v>
      </c>
      <c r="BL82" s="94">
        <f t="shared" si="164"/>
        <v>0</v>
      </c>
      <c r="BM82" s="94">
        <f t="shared" si="165"/>
        <v>0</v>
      </c>
    </row>
    <row r="83" spans="1:65">
      <c r="A83" s="45">
        <f>IF(A82="N/A","N/A",IF(EDATE(A82,1)&gt;Inputs!$K$3,"N/A",EDATE(A82,1)))</f>
        <v>39083</v>
      </c>
      <c r="B83" s="59">
        <f t="shared" si="138"/>
        <v>2007</v>
      </c>
      <c r="C83" s="46">
        <f t="shared" si="139"/>
        <v>3.3650000000000002</v>
      </c>
      <c r="D83" s="47">
        <f>IF(A83="N/A"," ",(VLOOKUP(MONTH($A83),Inputs!$A$14:$B$25,2))/1000)</f>
        <v>12.6</v>
      </c>
      <c r="E83" s="97">
        <f t="shared" si="140"/>
        <v>42.399000000000001</v>
      </c>
      <c r="F83" s="48">
        <f>IF(A83="N/A"," ",Inputs!$F$6)</f>
        <v>1.17</v>
      </c>
      <c r="G83" s="48">
        <f>IF(A83="N/A"," ",Inputs!$F$9/IF(AND('Pricing Inputs'!$AA$3&gt;=4,'Pricing Inputs'!$AA$3&lt;=6),16,IF(AND('Pricing Inputs'!$AA$3&gt;=7,'Pricing Inputs'!$AA$3&lt;=9),8,24))/(BA83))</f>
        <v>0.82983193277310929</v>
      </c>
      <c r="H83" s="49">
        <f t="shared" si="141"/>
        <v>44.398831932773113</v>
      </c>
      <c r="I83" s="52">
        <f>VLOOKUP(A83,ScaledPrice,(IF(AND('Pricing Inputs'!$AA$3&gt;=4,'Pricing Inputs'!$AA$3&lt;=6),2,4)))</f>
        <v>30.399999618530273</v>
      </c>
      <c r="J83" s="52">
        <f>IF(A83="N/A"," ",IF(AND('Pricing Inputs'!$AA$3&gt;=4,'Pricing Inputs'!$AA$3&lt;=6),I83,(VLOOKUP(A83,ScaledPrice,2))*(2-(VLOOKUP(A83,ScaledPrice,3)))))</f>
        <v>30.399999618530273</v>
      </c>
      <c r="K83" s="52">
        <f>IF(A83="N/A"," ",IF(OR('Pricing Inputs'!$AA$3=5,'Pricing Inputs'!$AA$3=6,'Pricing Inputs'!$AA$3=8,'Pricing Inputs'!$AA$3=9),VLOOKUP(A83,ScaledPrice,IF(AND('Pricing Inputs'!$AA$3&gt;=4,'Pricing Inputs'!$AA$3&lt;=6),5,6)),0))</f>
        <v>22</v>
      </c>
      <c r="L83" s="52">
        <f>IF(A83="N/A"," ",IF(OR('Pricing Inputs'!$AA$3=5,'Pricing Inputs'!$AA$3=6,'Pricing Inputs'!$AA$3=8,'Pricing Inputs'!$AA$3=9),IF(AND('Pricing Inputs'!$AA$3&gt;=4,'Pricing Inputs'!$AA$3&lt;=6),K83,(VLOOKUP(A83,ScaledPrice,5))*(2-(VLOOKUP(A83,ScaledPrice,3)))),0))</f>
        <v>22</v>
      </c>
      <c r="M83" s="52">
        <f>IF(A83="N/A"," ",IF(OR('Pricing Inputs'!$AA$3=6,'Pricing Inputs'!$AA$3=9),(VLOOKUP(A83,ScaledPrice,IF(AND('Pricing Inputs'!$AA$3&gt;=4,'Pricing Inputs'!$AA$3&lt;=6),7,8))),0))</f>
        <v>21</v>
      </c>
      <c r="N83" s="52">
        <f>IF(A83="N/A"," ",IF(OR('Pricing Inputs'!$AA$3=6,'Pricing Inputs'!$AA$3=9),IF(AND('Pricing Inputs'!$AA$3&gt;=4,'Pricing Inputs'!$AA$3&lt;=6),M83,(VLOOKUP(A83,ScaledPrice,7))*(2-(VLOOKUP(A83,ScaledPrice,3)))),0))</f>
        <v>21</v>
      </c>
      <c r="O83" s="52">
        <f t="shared" si="142"/>
        <v>20.700000762939453</v>
      </c>
      <c r="P83" s="108">
        <f t="shared" si="143"/>
        <v>0</v>
      </c>
      <c r="Q83" s="108">
        <f t="shared" si="144"/>
        <v>0</v>
      </c>
      <c r="R83" s="108">
        <f t="shared" si="145"/>
        <v>0</v>
      </c>
      <c r="S83" s="108">
        <f t="shared" si="146"/>
        <v>0</v>
      </c>
      <c r="T83" s="108">
        <f t="shared" si="147"/>
        <v>0</v>
      </c>
      <c r="U83" s="108">
        <f t="shared" si="148"/>
        <v>0</v>
      </c>
      <c r="V83" s="56">
        <f t="shared" si="149"/>
        <v>0</v>
      </c>
      <c r="W83" s="99">
        <f t="shared" si="150"/>
        <v>0</v>
      </c>
      <c r="X83" s="99">
        <f t="shared" si="151"/>
        <v>0</v>
      </c>
      <c r="Y83" s="99">
        <f t="shared" si="152"/>
        <v>0</v>
      </c>
      <c r="Z83" s="99">
        <f t="shared" si="153"/>
        <v>0</v>
      </c>
      <c r="AA83" s="99">
        <f t="shared" si="166"/>
        <v>0</v>
      </c>
      <c r="AB83" s="99">
        <f t="shared" si="154"/>
        <v>0</v>
      </c>
      <c r="AC83" s="99">
        <f t="shared" si="155"/>
        <v>0</v>
      </c>
      <c r="AD83" s="71">
        <f t="shared" si="175"/>
        <v>7</v>
      </c>
      <c r="AE83" s="72">
        <f t="shared" si="176"/>
        <v>7</v>
      </c>
      <c r="AF83" s="72">
        <f t="shared" si="177"/>
        <v>7</v>
      </c>
      <c r="AG83" s="72">
        <f t="shared" si="178"/>
        <v>7</v>
      </c>
      <c r="AH83" s="72">
        <f t="shared" si="179"/>
        <v>7</v>
      </c>
      <c r="AI83" s="72">
        <f t="shared" si="180"/>
        <v>7</v>
      </c>
      <c r="AJ83" s="73">
        <f t="shared" si="181"/>
        <v>7</v>
      </c>
      <c r="AK83" s="102">
        <f t="shared" si="182"/>
        <v>0</v>
      </c>
      <c r="AL83" s="103">
        <f t="shared" si="183"/>
        <v>0</v>
      </c>
      <c r="AM83" s="103">
        <f t="shared" si="184"/>
        <v>0</v>
      </c>
      <c r="AN83" s="103">
        <f t="shared" si="185"/>
        <v>0</v>
      </c>
      <c r="AO83" s="103">
        <f t="shared" si="186"/>
        <v>0</v>
      </c>
      <c r="AP83" s="103">
        <f t="shared" si="187"/>
        <v>0</v>
      </c>
      <c r="AQ83" s="103">
        <f t="shared" si="188"/>
        <v>0</v>
      </c>
      <c r="AR83" s="73"/>
      <c r="AS83" s="109">
        <f t="shared" si="168"/>
        <v>0</v>
      </c>
      <c r="AT83" s="112">
        <f t="shared" si="169"/>
        <v>0</v>
      </c>
      <c r="AU83" s="112">
        <f t="shared" si="170"/>
        <v>0</v>
      </c>
      <c r="AV83" s="112">
        <f t="shared" si="171"/>
        <v>0</v>
      </c>
      <c r="AW83" s="112">
        <f t="shared" si="172"/>
        <v>0</v>
      </c>
      <c r="AX83" s="112">
        <f t="shared" si="173"/>
        <v>0</v>
      </c>
      <c r="AY83" s="112">
        <f t="shared" si="174"/>
        <v>0</v>
      </c>
      <c r="AZ83" s="73"/>
      <c r="BA83" s="64">
        <f>IF($A83="N/A"," ",(IF(MONTH(A83)&gt;=4,IF(MONTH(A83)&lt;=10,Inputs!$F$13,Inputs!$F$14),Inputs!$F$14)))</f>
        <v>119</v>
      </c>
      <c r="BB83" s="65">
        <f t="shared" si="189"/>
        <v>0</v>
      </c>
      <c r="BC83" s="65">
        <f t="shared" si="190"/>
        <v>0</v>
      </c>
      <c r="BD83" s="65">
        <f t="shared" si="156"/>
        <v>0</v>
      </c>
      <c r="BE83" s="65">
        <f t="shared" si="157"/>
        <v>0</v>
      </c>
      <c r="BF83" s="65">
        <f t="shared" si="158"/>
        <v>0</v>
      </c>
      <c r="BG83" s="65">
        <f t="shared" si="159"/>
        <v>0</v>
      </c>
      <c r="BH83" s="65">
        <f t="shared" si="160"/>
        <v>0</v>
      </c>
      <c r="BI83" s="65">
        <f t="shared" si="161"/>
        <v>0</v>
      </c>
      <c r="BJ83" s="94">
        <f t="shared" si="162"/>
        <v>0</v>
      </c>
      <c r="BK83" s="94">
        <f t="shared" si="163"/>
        <v>0</v>
      </c>
      <c r="BL83" s="94">
        <f t="shared" si="164"/>
        <v>0</v>
      </c>
      <c r="BM83" s="94">
        <f t="shared" si="165"/>
        <v>0</v>
      </c>
    </row>
    <row r="84" spans="1:65">
      <c r="A84" s="45">
        <f>IF(A83="N/A","N/A",IF(EDATE(A83,1)&gt;Inputs!$K$3,"N/A",EDATE(A83,1)))</f>
        <v>39114</v>
      </c>
      <c r="B84" s="59">
        <f t="shared" si="138"/>
        <v>2007</v>
      </c>
      <c r="C84" s="46">
        <f t="shared" si="139"/>
        <v>3.222</v>
      </c>
      <c r="D84" s="47">
        <f>IF(A84="N/A"," ",(VLOOKUP(MONTH($A84),Inputs!$A$14:$B$25,2))/1000)</f>
        <v>12.6</v>
      </c>
      <c r="E84" s="97">
        <f t="shared" si="140"/>
        <v>40.597200000000001</v>
      </c>
      <c r="F84" s="48">
        <f>IF(A84="N/A"," ",Inputs!$F$6)</f>
        <v>1.17</v>
      </c>
      <c r="G84" s="48">
        <f>IF(A84="N/A"," ",Inputs!$F$9/IF(AND('Pricing Inputs'!$AA$3&gt;=4,'Pricing Inputs'!$AA$3&lt;=6),16,IF(AND('Pricing Inputs'!$AA$3&gt;=7,'Pricing Inputs'!$AA$3&lt;=9),8,24))/(BA84))</f>
        <v>0.82983193277310929</v>
      </c>
      <c r="H84" s="49">
        <f t="shared" si="141"/>
        <v>42.597031932773113</v>
      </c>
      <c r="I84" s="52">
        <f>VLOOKUP(A84,ScaledPrice,(IF(AND('Pricing Inputs'!$AA$3&gt;=4,'Pricing Inputs'!$AA$3&lt;=6),2,4)))</f>
        <v>30.5</v>
      </c>
      <c r="J84" s="52">
        <f>IF(A84="N/A"," ",IF(AND('Pricing Inputs'!$AA$3&gt;=4,'Pricing Inputs'!$AA$3&lt;=6),I84,(VLOOKUP(A84,ScaledPrice,2))*(2-(VLOOKUP(A84,ScaledPrice,3)))))</f>
        <v>30.5</v>
      </c>
      <c r="K84" s="52">
        <f>IF(A84="N/A"," ",IF(OR('Pricing Inputs'!$AA$3=5,'Pricing Inputs'!$AA$3=6,'Pricing Inputs'!$AA$3=8,'Pricing Inputs'!$AA$3=9),VLOOKUP(A84,ScaledPrice,IF(AND('Pricing Inputs'!$AA$3&gt;=4,'Pricing Inputs'!$AA$3&lt;=6),5,6)),0))</f>
        <v>21.996000289916992</v>
      </c>
      <c r="L84" s="52">
        <f>IF(A84="N/A"," ",IF(OR('Pricing Inputs'!$AA$3=5,'Pricing Inputs'!$AA$3=6,'Pricing Inputs'!$AA$3=8,'Pricing Inputs'!$AA$3=9),IF(AND('Pricing Inputs'!$AA$3&gt;=4,'Pricing Inputs'!$AA$3&lt;=6),K84,(VLOOKUP(A84,ScaledPrice,5))*(2-(VLOOKUP(A84,ScaledPrice,3)))),0))</f>
        <v>21.996000289916992</v>
      </c>
      <c r="M84" s="52">
        <f>IF(A84="N/A"," ",IF(OR('Pricing Inputs'!$AA$3=6,'Pricing Inputs'!$AA$3=9),(VLOOKUP(A84,ScaledPrice,IF(AND('Pricing Inputs'!$AA$3&gt;=4,'Pricing Inputs'!$AA$3&lt;=6),7,8))),0))</f>
        <v>20.996501922607422</v>
      </c>
      <c r="N84" s="52">
        <f>IF(A84="N/A"," ",IF(OR('Pricing Inputs'!$AA$3=6,'Pricing Inputs'!$AA$3=9),IF(AND('Pricing Inputs'!$AA$3&gt;=4,'Pricing Inputs'!$AA$3&lt;=6),M84,(VLOOKUP(A84,ScaledPrice,7))*(2-(VLOOKUP(A84,ScaledPrice,3)))),0))</f>
        <v>20.996501922607422</v>
      </c>
      <c r="O84" s="52">
        <f t="shared" si="142"/>
        <v>19</v>
      </c>
      <c r="P84" s="108">
        <f t="shared" si="143"/>
        <v>0</v>
      </c>
      <c r="Q84" s="108">
        <f t="shared" si="144"/>
        <v>0</v>
      </c>
      <c r="R84" s="108">
        <f t="shared" si="145"/>
        <v>0</v>
      </c>
      <c r="S84" s="108">
        <f t="shared" si="146"/>
        <v>0</v>
      </c>
      <c r="T84" s="108">
        <f t="shared" si="147"/>
        <v>0</v>
      </c>
      <c r="U84" s="108">
        <f t="shared" si="148"/>
        <v>0</v>
      </c>
      <c r="V84" s="56">
        <f t="shared" si="149"/>
        <v>0</v>
      </c>
      <c r="W84" s="99">
        <f t="shared" si="150"/>
        <v>0</v>
      </c>
      <c r="X84" s="99">
        <f t="shared" si="151"/>
        <v>0</v>
      </c>
      <c r="Y84" s="99">
        <f t="shared" si="152"/>
        <v>0</v>
      </c>
      <c r="Z84" s="99">
        <f t="shared" si="153"/>
        <v>0</v>
      </c>
      <c r="AA84" s="99">
        <f t="shared" si="166"/>
        <v>0</v>
      </c>
      <c r="AB84" s="99">
        <f t="shared" si="154"/>
        <v>0</v>
      </c>
      <c r="AC84" s="99">
        <f t="shared" si="155"/>
        <v>0</v>
      </c>
      <c r="AD84" s="71">
        <f t="shared" si="175"/>
        <v>7</v>
      </c>
      <c r="AE84" s="72">
        <f t="shared" si="176"/>
        <v>7</v>
      </c>
      <c r="AF84" s="72">
        <f t="shared" si="177"/>
        <v>7</v>
      </c>
      <c r="AG84" s="72">
        <f t="shared" si="178"/>
        <v>7</v>
      </c>
      <c r="AH84" s="72">
        <f t="shared" si="179"/>
        <v>7</v>
      </c>
      <c r="AI84" s="72">
        <f t="shared" si="180"/>
        <v>7</v>
      </c>
      <c r="AJ84" s="73">
        <f t="shared" si="181"/>
        <v>7</v>
      </c>
      <c r="AK84" s="102">
        <f t="shared" si="182"/>
        <v>0</v>
      </c>
      <c r="AL84" s="103">
        <f t="shared" si="183"/>
        <v>0</v>
      </c>
      <c r="AM84" s="103">
        <f t="shared" si="184"/>
        <v>0</v>
      </c>
      <c r="AN84" s="103">
        <f t="shared" si="185"/>
        <v>0</v>
      </c>
      <c r="AO84" s="103">
        <f t="shared" si="186"/>
        <v>0</v>
      </c>
      <c r="AP84" s="103">
        <f t="shared" si="187"/>
        <v>0</v>
      </c>
      <c r="AQ84" s="103">
        <f t="shared" si="188"/>
        <v>0</v>
      </c>
      <c r="AR84" s="73"/>
      <c r="AS84" s="109">
        <f t="shared" si="168"/>
        <v>0</v>
      </c>
      <c r="AT84" s="112">
        <f t="shared" si="169"/>
        <v>0</v>
      </c>
      <c r="AU84" s="112">
        <f t="shared" si="170"/>
        <v>0</v>
      </c>
      <c r="AV84" s="112">
        <f t="shared" si="171"/>
        <v>0</v>
      </c>
      <c r="AW84" s="112">
        <f t="shared" si="172"/>
        <v>0</v>
      </c>
      <c r="AX84" s="112">
        <f t="shared" si="173"/>
        <v>0</v>
      </c>
      <c r="AY84" s="112">
        <f t="shared" si="174"/>
        <v>0</v>
      </c>
      <c r="AZ84" s="73"/>
      <c r="BA84" s="64">
        <f>IF($A84="N/A"," ",(IF(MONTH(A84)&gt;=4,IF(MONTH(A84)&lt;=10,Inputs!$F$13,Inputs!$F$14),Inputs!$F$14)))</f>
        <v>119</v>
      </c>
      <c r="BB84" s="65">
        <f t="shared" si="189"/>
        <v>0</v>
      </c>
      <c r="BC84" s="65">
        <f t="shared" si="190"/>
        <v>0</v>
      </c>
      <c r="BD84" s="65">
        <f t="shared" si="156"/>
        <v>0</v>
      </c>
      <c r="BE84" s="65">
        <f t="shared" si="157"/>
        <v>0</v>
      </c>
      <c r="BF84" s="65">
        <f t="shared" si="158"/>
        <v>0</v>
      </c>
      <c r="BG84" s="65">
        <f t="shared" si="159"/>
        <v>0</v>
      </c>
      <c r="BH84" s="65">
        <f t="shared" si="160"/>
        <v>0</v>
      </c>
      <c r="BI84" s="65">
        <f t="shared" si="161"/>
        <v>0</v>
      </c>
      <c r="BJ84" s="94">
        <f t="shared" si="162"/>
        <v>0</v>
      </c>
      <c r="BK84" s="94">
        <f t="shared" si="163"/>
        <v>0</v>
      </c>
      <c r="BL84" s="94">
        <f t="shared" si="164"/>
        <v>0</v>
      </c>
      <c r="BM84" s="94">
        <f t="shared" si="165"/>
        <v>0</v>
      </c>
    </row>
    <row r="85" spans="1:65">
      <c r="A85" s="45">
        <f>IF(A84="N/A","N/A",IF(EDATE(A84,1)&gt;Inputs!$K$3,"N/A",EDATE(A84,1)))</f>
        <v>39142</v>
      </c>
      <c r="B85" s="59">
        <f t="shared" si="138"/>
        <v>2007</v>
      </c>
      <c r="C85" s="46">
        <f t="shared" si="139"/>
        <v>3.1380000000000003</v>
      </c>
      <c r="D85" s="47">
        <f>IF(A85="N/A"," ",(VLOOKUP(MONTH($A85),Inputs!$A$14:$B$25,2))/1000)</f>
        <v>12.6</v>
      </c>
      <c r="E85" s="97">
        <f t="shared" si="140"/>
        <v>39.538800000000002</v>
      </c>
      <c r="F85" s="48">
        <f>IF(A85="N/A"," ",Inputs!$F$6)</f>
        <v>1.17</v>
      </c>
      <c r="G85" s="48">
        <f>IF(A85="N/A"," ",Inputs!$F$9/IF(AND('Pricing Inputs'!$AA$3&gt;=4,'Pricing Inputs'!$AA$3&lt;=6),16,IF(AND('Pricing Inputs'!$AA$3&gt;=7,'Pricing Inputs'!$AA$3&lt;=9),8,24))/(BA85))</f>
        <v>0.82983193277310929</v>
      </c>
      <c r="H85" s="49">
        <f t="shared" si="141"/>
        <v>41.538631932773114</v>
      </c>
      <c r="I85" s="52">
        <f>VLOOKUP(A85,ScaledPrice,(IF(AND('Pricing Inputs'!$AA$3&gt;=4,'Pricing Inputs'!$AA$3&lt;=6),2,4)))</f>
        <v>26</v>
      </c>
      <c r="J85" s="52">
        <f>IF(A85="N/A"," ",IF(AND('Pricing Inputs'!$AA$3&gt;=4,'Pricing Inputs'!$AA$3&lt;=6),I85,(VLOOKUP(A85,ScaledPrice,2))*(2-(VLOOKUP(A85,ScaledPrice,3)))))</f>
        <v>26</v>
      </c>
      <c r="K85" s="52">
        <f>IF(A85="N/A"," ",IF(OR('Pricing Inputs'!$AA$3=5,'Pricing Inputs'!$AA$3=6,'Pricing Inputs'!$AA$3=8,'Pricing Inputs'!$AA$3=9),VLOOKUP(A85,ScaledPrice,IF(AND('Pricing Inputs'!$AA$3&gt;=4,'Pricing Inputs'!$AA$3&lt;=6),5,6)),0))</f>
        <v>20</v>
      </c>
      <c r="L85" s="52">
        <f>IF(A85="N/A"," ",IF(OR('Pricing Inputs'!$AA$3=5,'Pricing Inputs'!$AA$3=6,'Pricing Inputs'!$AA$3=8,'Pricing Inputs'!$AA$3=9),IF(AND('Pricing Inputs'!$AA$3&gt;=4,'Pricing Inputs'!$AA$3&lt;=6),K85,(VLOOKUP(A85,ScaledPrice,5))*(2-(VLOOKUP(A85,ScaledPrice,3)))),0))</f>
        <v>20</v>
      </c>
      <c r="M85" s="52">
        <f>IF(A85="N/A"," ",IF(OR('Pricing Inputs'!$AA$3=6,'Pricing Inputs'!$AA$3=9),(VLOOKUP(A85,ScaledPrice,IF(AND('Pricing Inputs'!$AA$3&gt;=4,'Pricing Inputs'!$AA$3&lt;=6),7,8))),0))</f>
        <v>19</v>
      </c>
      <c r="N85" s="52">
        <f>IF(A85="N/A"," ",IF(OR('Pricing Inputs'!$AA$3=6,'Pricing Inputs'!$AA$3=9),IF(AND('Pricing Inputs'!$AA$3&gt;=4,'Pricing Inputs'!$AA$3&lt;=6),M85,(VLOOKUP(A85,ScaledPrice,7))*(2-(VLOOKUP(A85,ScaledPrice,3)))),0))</f>
        <v>19</v>
      </c>
      <c r="O85" s="52">
        <f t="shared" si="142"/>
        <v>19.400001525878906</v>
      </c>
      <c r="P85" s="108">
        <f t="shared" si="143"/>
        <v>0</v>
      </c>
      <c r="Q85" s="108">
        <f t="shared" si="144"/>
        <v>0</v>
      </c>
      <c r="R85" s="108">
        <f t="shared" si="145"/>
        <v>0</v>
      </c>
      <c r="S85" s="108">
        <f t="shared" si="146"/>
        <v>0</v>
      </c>
      <c r="T85" s="108">
        <f t="shared" si="147"/>
        <v>0</v>
      </c>
      <c r="U85" s="108">
        <f t="shared" si="148"/>
        <v>0</v>
      </c>
      <c r="V85" s="56">
        <f t="shared" si="149"/>
        <v>0</v>
      </c>
      <c r="W85" s="99">
        <f t="shared" si="150"/>
        <v>0</v>
      </c>
      <c r="X85" s="99">
        <f t="shared" si="151"/>
        <v>0</v>
      </c>
      <c r="Y85" s="99">
        <f t="shared" si="152"/>
        <v>0</v>
      </c>
      <c r="Z85" s="99">
        <f t="shared" si="153"/>
        <v>0</v>
      </c>
      <c r="AA85" s="99">
        <f t="shared" si="166"/>
        <v>0</v>
      </c>
      <c r="AB85" s="99">
        <f t="shared" si="154"/>
        <v>0</v>
      </c>
      <c r="AC85" s="99">
        <f t="shared" si="155"/>
        <v>0</v>
      </c>
      <c r="AD85" s="71">
        <f t="shared" si="175"/>
        <v>7</v>
      </c>
      <c r="AE85" s="72">
        <f t="shared" si="176"/>
        <v>7</v>
      </c>
      <c r="AF85" s="72">
        <f t="shared" si="177"/>
        <v>7</v>
      </c>
      <c r="AG85" s="72">
        <f t="shared" si="178"/>
        <v>7</v>
      </c>
      <c r="AH85" s="72">
        <f t="shared" si="179"/>
        <v>7</v>
      </c>
      <c r="AI85" s="72">
        <f t="shared" si="180"/>
        <v>7</v>
      </c>
      <c r="AJ85" s="73">
        <f t="shared" si="181"/>
        <v>7</v>
      </c>
      <c r="AK85" s="102">
        <f t="shared" si="182"/>
        <v>0</v>
      </c>
      <c r="AL85" s="103">
        <f t="shared" si="183"/>
        <v>0</v>
      </c>
      <c r="AM85" s="103">
        <f t="shared" si="184"/>
        <v>0</v>
      </c>
      <c r="AN85" s="103">
        <f t="shared" si="185"/>
        <v>0</v>
      </c>
      <c r="AO85" s="103">
        <f t="shared" si="186"/>
        <v>0</v>
      </c>
      <c r="AP85" s="103">
        <f t="shared" si="187"/>
        <v>0</v>
      </c>
      <c r="AQ85" s="103">
        <f t="shared" si="188"/>
        <v>0</v>
      </c>
      <c r="AR85" s="81" t="s">
        <v>46</v>
      </c>
      <c r="AS85" s="109">
        <f t="shared" si="168"/>
        <v>0</v>
      </c>
      <c r="AT85" s="112">
        <f t="shared" si="169"/>
        <v>0</v>
      </c>
      <c r="AU85" s="112">
        <f t="shared" si="170"/>
        <v>0</v>
      </c>
      <c r="AV85" s="112">
        <f t="shared" si="171"/>
        <v>0</v>
      </c>
      <c r="AW85" s="112">
        <f t="shared" si="172"/>
        <v>0</v>
      </c>
      <c r="AX85" s="112">
        <f t="shared" si="173"/>
        <v>0</v>
      </c>
      <c r="AY85" s="112">
        <f t="shared" si="174"/>
        <v>0</v>
      </c>
      <c r="AZ85" s="80" t="s">
        <v>53</v>
      </c>
      <c r="BA85" s="64">
        <f>IF($A85="N/A"," ",(IF(MONTH(A85)&gt;=4,IF(MONTH(A85)&lt;=10,Inputs!$F$13,Inputs!$F$14),Inputs!$F$14)))</f>
        <v>119</v>
      </c>
      <c r="BB85" s="65">
        <f t="shared" si="189"/>
        <v>0</v>
      </c>
      <c r="BC85" s="65">
        <f t="shared" si="190"/>
        <v>0</v>
      </c>
      <c r="BD85" s="65">
        <f t="shared" si="156"/>
        <v>0</v>
      </c>
      <c r="BE85" s="65">
        <f t="shared" si="157"/>
        <v>0</v>
      </c>
      <c r="BF85" s="65">
        <f t="shared" si="158"/>
        <v>0</v>
      </c>
      <c r="BG85" s="65">
        <f t="shared" si="159"/>
        <v>0</v>
      </c>
      <c r="BH85" s="65">
        <f t="shared" si="160"/>
        <v>0</v>
      </c>
      <c r="BI85" s="65">
        <f t="shared" si="161"/>
        <v>0</v>
      </c>
      <c r="BJ85" s="94">
        <f t="shared" si="162"/>
        <v>0</v>
      </c>
      <c r="BK85" s="94">
        <f t="shared" si="163"/>
        <v>0</v>
      </c>
      <c r="BL85" s="94">
        <f t="shared" si="164"/>
        <v>0</v>
      </c>
      <c r="BM85" s="94">
        <f t="shared" si="165"/>
        <v>0</v>
      </c>
    </row>
    <row r="86" spans="1:65">
      <c r="A86" s="45">
        <f>IF(A85="N/A","N/A",IF(EDATE(A85,1)&gt;Inputs!$K$3,"N/A",EDATE(A85,1)))</f>
        <v>39173</v>
      </c>
      <c r="B86" s="59">
        <f t="shared" si="138"/>
        <v>2007</v>
      </c>
      <c r="C86" s="46">
        <f t="shared" si="139"/>
        <v>2.9394999999999998</v>
      </c>
      <c r="D86" s="47">
        <f>IF(A86="N/A"," ",(VLOOKUP(MONTH($A86),Inputs!$A$14:$B$25,2))/1000)</f>
        <v>12.6</v>
      </c>
      <c r="E86" s="97">
        <f t="shared" si="140"/>
        <v>37.037699999999994</v>
      </c>
      <c r="F86" s="48">
        <f>IF(A86="N/A"," ",Inputs!$F$6)</f>
        <v>1.17</v>
      </c>
      <c r="G86" s="48">
        <f>IF(A86="N/A"," ",Inputs!$F$9/IF(AND('Pricing Inputs'!$AA$3&gt;=4,'Pricing Inputs'!$AA$3&lt;=6),16,IF(AND('Pricing Inputs'!$AA$3&gt;=7,'Pricing Inputs'!$AA$3&lt;=9),8,24))/(BA86))</f>
        <v>0.82983193277310929</v>
      </c>
      <c r="H86" s="49">
        <f t="shared" si="141"/>
        <v>39.037531932773106</v>
      </c>
      <c r="I86" s="52">
        <f>VLOOKUP(A86,ScaledPrice,(IF(AND('Pricing Inputs'!$AA$3&gt;=4,'Pricing Inputs'!$AA$3&lt;=6),2,4)))</f>
        <v>26.75</v>
      </c>
      <c r="J86" s="52">
        <f>IF(A86="N/A"," ",IF(AND('Pricing Inputs'!$AA$3&gt;=4,'Pricing Inputs'!$AA$3&lt;=6),I86,(VLOOKUP(A86,ScaledPrice,2))*(2-(VLOOKUP(A86,ScaledPrice,3)))))</f>
        <v>26.75</v>
      </c>
      <c r="K86" s="52">
        <f>IF(A86="N/A"," ",IF(OR('Pricing Inputs'!$AA$3=5,'Pricing Inputs'!$AA$3=6,'Pricing Inputs'!$AA$3=8,'Pricing Inputs'!$AA$3=9),VLOOKUP(A86,ScaledPrice,IF(AND('Pricing Inputs'!$AA$3&gt;=4,'Pricing Inputs'!$AA$3&lt;=6),5,6)),0))</f>
        <v>20</v>
      </c>
      <c r="L86" s="52">
        <f>IF(A86="N/A"," ",IF(OR('Pricing Inputs'!$AA$3=5,'Pricing Inputs'!$AA$3=6,'Pricing Inputs'!$AA$3=8,'Pricing Inputs'!$AA$3=9),IF(AND('Pricing Inputs'!$AA$3&gt;=4,'Pricing Inputs'!$AA$3&lt;=6),K86,(VLOOKUP(A86,ScaledPrice,5))*(2-(VLOOKUP(A86,ScaledPrice,3)))),0))</f>
        <v>20</v>
      </c>
      <c r="M86" s="52">
        <f>IF(A86="N/A"," ",IF(OR('Pricing Inputs'!$AA$3=6,'Pricing Inputs'!$AA$3=9),(VLOOKUP(A86,ScaledPrice,IF(AND('Pricing Inputs'!$AA$3&gt;=4,'Pricing Inputs'!$AA$3&lt;=6),7,8))),0))</f>
        <v>18.995000839233398</v>
      </c>
      <c r="N86" s="52">
        <f>IF(A86="N/A"," ",IF(OR('Pricing Inputs'!$AA$3=6,'Pricing Inputs'!$AA$3=9),IF(AND('Pricing Inputs'!$AA$3&gt;=4,'Pricing Inputs'!$AA$3&lt;=6),M86,(VLOOKUP(A86,ScaledPrice,7))*(2-(VLOOKUP(A86,ScaledPrice,3)))),0))</f>
        <v>18.995000839233398</v>
      </c>
      <c r="O86" s="52">
        <f t="shared" si="142"/>
        <v>18.600000381469727</v>
      </c>
      <c r="P86" s="108">
        <f t="shared" si="143"/>
        <v>0</v>
      </c>
      <c r="Q86" s="108">
        <f t="shared" si="144"/>
        <v>0</v>
      </c>
      <c r="R86" s="108">
        <f t="shared" si="145"/>
        <v>0</v>
      </c>
      <c r="S86" s="108">
        <f t="shared" si="146"/>
        <v>0</v>
      </c>
      <c r="T86" s="108">
        <f t="shared" si="147"/>
        <v>0</v>
      </c>
      <c r="U86" s="108">
        <f t="shared" si="148"/>
        <v>0</v>
      </c>
      <c r="V86" s="56">
        <f t="shared" si="149"/>
        <v>0</v>
      </c>
      <c r="W86" s="99">
        <f t="shared" si="150"/>
        <v>0</v>
      </c>
      <c r="X86" s="99">
        <f t="shared" si="151"/>
        <v>0</v>
      </c>
      <c r="Y86" s="99">
        <f t="shared" si="152"/>
        <v>0</v>
      </c>
      <c r="Z86" s="99">
        <f t="shared" si="153"/>
        <v>0</v>
      </c>
      <c r="AA86" s="99">
        <f t="shared" si="166"/>
        <v>0</v>
      </c>
      <c r="AB86" s="99">
        <f t="shared" si="154"/>
        <v>0</v>
      </c>
      <c r="AC86" s="99">
        <f t="shared" si="155"/>
        <v>0</v>
      </c>
      <c r="AD86" s="71">
        <f t="shared" si="175"/>
        <v>7</v>
      </c>
      <c r="AE86" s="72">
        <f t="shared" si="176"/>
        <v>7</v>
      </c>
      <c r="AF86" s="72">
        <f t="shared" si="177"/>
        <v>7</v>
      </c>
      <c r="AG86" s="72">
        <f t="shared" si="178"/>
        <v>7</v>
      </c>
      <c r="AH86" s="72">
        <f t="shared" si="179"/>
        <v>7</v>
      </c>
      <c r="AI86" s="72">
        <f t="shared" si="180"/>
        <v>7</v>
      </c>
      <c r="AJ86" s="73">
        <f t="shared" si="181"/>
        <v>7</v>
      </c>
      <c r="AK86" s="102">
        <f t="shared" si="182"/>
        <v>0</v>
      </c>
      <c r="AL86" s="103">
        <f t="shared" si="183"/>
        <v>0</v>
      </c>
      <c r="AM86" s="103">
        <f t="shared" si="184"/>
        <v>0</v>
      </c>
      <c r="AN86" s="103">
        <f t="shared" si="185"/>
        <v>0</v>
      </c>
      <c r="AO86" s="103">
        <f t="shared" si="186"/>
        <v>0</v>
      </c>
      <c r="AP86" s="103">
        <f t="shared" si="187"/>
        <v>0</v>
      </c>
      <c r="AQ86" s="103">
        <f t="shared" si="188"/>
        <v>0</v>
      </c>
      <c r="AR86" s="73">
        <f>SUM(AK76:AQ87)</f>
        <v>1040</v>
      </c>
      <c r="AS86" s="109">
        <f t="shared" si="168"/>
        <v>0</v>
      </c>
      <c r="AT86" s="112">
        <f t="shared" si="169"/>
        <v>0</v>
      </c>
      <c r="AU86" s="112">
        <f t="shared" si="170"/>
        <v>0</v>
      </c>
      <c r="AV86" s="112">
        <f t="shared" si="171"/>
        <v>0</v>
      </c>
      <c r="AW86" s="112">
        <f t="shared" si="172"/>
        <v>0</v>
      </c>
      <c r="AX86" s="112">
        <f t="shared" si="173"/>
        <v>0</v>
      </c>
      <c r="AY86" s="112">
        <f t="shared" si="174"/>
        <v>0</v>
      </c>
      <c r="AZ86" s="73">
        <f>SUM(AS76:AY87)</f>
        <v>0</v>
      </c>
      <c r="BA86" s="64">
        <f>IF($A86="N/A"," ",(IF(MONTH(A86)&gt;=4,IF(MONTH(A86)&lt;=10,Inputs!$F$13,Inputs!$F$14),Inputs!$F$14)))</f>
        <v>119</v>
      </c>
      <c r="BB86" s="65">
        <f t="shared" si="189"/>
        <v>0</v>
      </c>
      <c r="BC86" s="65">
        <f t="shared" si="190"/>
        <v>0</v>
      </c>
      <c r="BD86" s="65">
        <f t="shared" si="156"/>
        <v>0</v>
      </c>
      <c r="BE86" s="65">
        <f t="shared" si="157"/>
        <v>0</v>
      </c>
      <c r="BF86" s="65">
        <f t="shared" si="158"/>
        <v>0</v>
      </c>
      <c r="BG86" s="65">
        <f t="shared" si="159"/>
        <v>0</v>
      </c>
      <c r="BH86" s="65">
        <f t="shared" si="160"/>
        <v>0</v>
      </c>
      <c r="BI86" s="65">
        <f t="shared" si="161"/>
        <v>0</v>
      </c>
      <c r="BJ86" s="94">
        <f t="shared" si="162"/>
        <v>0</v>
      </c>
      <c r="BK86" s="94">
        <f t="shared" si="163"/>
        <v>0</v>
      </c>
      <c r="BL86" s="94">
        <f t="shared" si="164"/>
        <v>0</v>
      </c>
      <c r="BM86" s="94">
        <f t="shared" si="165"/>
        <v>0</v>
      </c>
    </row>
    <row r="87" spans="1:65">
      <c r="A87" s="45">
        <f>IF(A86="N/A","N/A",IF(EDATE(A86,1)&gt;Inputs!$K$3,"N/A",EDATE(A86,1)))</f>
        <v>39203</v>
      </c>
      <c r="B87" s="59">
        <f t="shared" si="138"/>
        <v>2007</v>
      </c>
      <c r="C87" s="46">
        <f t="shared" si="139"/>
        <v>2.923</v>
      </c>
      <c r="D87" s="47">
        <f>IF(A87="N/A"," ",(VLOOKUP(MONTH($A87),Inputs!$A$14:$B$25,2))/1000)</f>
        <v>12.6</v>
      </c>
      <c r="E87" s="97">
        <f t="shared" si="140"/>
        <v>36.829799999999999</v>
      </c>
      <c r="F87" s="48">
        <f>IF(A87="N/A"," ",Inputs!$F$6)</f>
        <v>1.17</v>
      </c>
      <c r="G87" s="48">
        <f>IF(A87="N/A"," ",Inputs!$F$9/IF(AND('Pricing Inputs'!$AA$3&gt;=4,'Pricing Inputs'!$AA$3&lt;=6),16,IF(AND('Pricing Inputs'!$AA$3&gt;=7,'Pricing Inputs'!$AA$3&lt;=9),8,24))/(BA87))</f>
        <v>0.82983193277310929</v>
      </c>
      <c r="H87" s="49">
        <f t="shared" si="141"/>
        <v>38.829631932773111</v>
      </c>
      <c r="I87" s="52">
        <f>VLOOKUP(A87,ScaledPrice,(IF(AND('Pricing Inputs'!$AA$3&gt;=4,'Pricing Inputs'!$AA$3&lt;=6),2,4)))</f>
        <v>31.25</v>
      </c>
      <c r="J87" s="52">
        <f>IF(A87="N/A"," ",IF(AND('Pricing Inputs'!$AA$3&gt;=4,'Pricing Inputs'!$AA$3&lt;=6),I87,(VLOOKUP(A87,ScaledPrice,2))*(2-(VLOOKUP(A87,ScaledPrice,3)))))</f>
        <v>31.25</v>
      </c>
      <c r="K87" s="52">
        <f>IF(A87="N/A"," ",IF(OR('Pricing Inputs'!$AA$3=5,'Pricing Inputs'!$AA$3=6,'Pricing Inputs'!$AA$3=8,'Pricing Inputs'!$AA$3=9),VLOOKUP(A87,ScaledPrice,IF(AND('Pricing Inputs'!$AA$3&gt;=4,'Pricing Inputs'!$AA$3&lt;=6),5,6)),0))</f>
        <v>21</v>
      </c>
      <c r="L87" s="52">
        <f>IF(A87="N/A"," ",IF(OR('Pricing Inputs'!$AA$3=5,'Pricing Inputs'!$AA$3=6,'Pricing Inputs'!$AA$3=8,'Pricing Inputs'!$AA$3=9),IF(AND('Pricing Inputs'!$AA$3&gt;=4,'Pricing Inputs'!$AA$3&lt;=6),K87,(VLOOKUP(A87,ScaledPrice,5))*(2-(VLOOKUP(A87,ScaledPrice,3)))),0))</f>
        <v>21</v>
      </c>
      <c r="M87" s="52">
        <f>IF(A87="N/A"," ",IF(OR('Pricing Inputs'!$AA$3=6,'Pricing Inputs'!$AA$3=9),(VLOOKUP(A87,ScaledPrice,IF(AND('Pricing Inputs'!$AA$3&gt;=4,'Pricing Inputs'!$AA$3&lt;=6),7,8))),0))</f>
        <v>20.004999160766602</v>
      </c>
      <c r="N87" s="52">
        <f>IF(A87="N/A"," ",IF(OR('Pricing Inputs'!$AA$3=6,'Pricing Inputs'!$AA$3=9),IF(AND('Pricing Inputs'!$AA$3&gt;=4,'Pricing Inputs'!$AA$3&lt;=6),M87,(VLOOKUP(A87,ScaledPrice,7))*(2-(VLOOKUP(A87,ScaledPrice,3)))),0))</f>
        <v>20.004999160766602</v>
      </c>
      <c r="O87" s="52">
        <f t="shared" si="142"/>
        <v>18.450000762939453</v>
      </c>
      <c r="P87" s="108">
        <f t="shared" si="143"/>
        <v>0</v>
      </c>
      <c r="Q87" s="108">
        <f t="shared" si="144"/>
        <v>0</v>
      </c>
      <c r="R87" s="108">
        <f t="shared" si="145"/>
        <v>0</v>
      </c>
      <c r="S87" s="108">
        <f t="shared" si="146"/>
        <v>0</v>
      </c>
      <c r="T87" s="108">
        <f t="shared" si="147"/>
        <v>0</v>
      </c>
      <c r="U87" s="108">
        <f t="shared" si="148"/>
        <v>0</v>
      </c>
      <c r="V87" s="56">
        <f t="shared" si="149"/>
        <v>0</v>
      </c>
      <c r="W87" s="99">
        <f t="shared" si="150"/>
        <v>0</v>
      </c>
      <c r="X87" s="99">
        <f t="shared" si="151"/>
        <v>0</v>
      </c>
      <c r="Y87" s="99">
        <f t="shared" si="152"/>
        <v>0</v>
      </c>
      <c r="Z87" s="99">
        <f t="shared" si="153"/>
        <v>0</v>
      </c>
      <c r="AA87" s="99">
        <f t="shared" si="166"/>
        <v>0</v>
      </c>
      <c r="AB87" s="99">
        <f t="shared" si="154"/>
        <v>0</v>
      </c>
      <c r="AC87" s="99">
        <f t="shared" si="155"/>
        <v>0</v>
      </c>
      <c r="AD87" s="74">
        <f t="shared" si="175"/>
        <v>7</v>
      </c>
      <c r="AE87" s="75">
        <f t="shared" si="176"/>
        <v>7</v>
      </c>
      <c r="AF87" s="75">
        <f t="shared" si="177"/>
        <v>7</v>
      </c>
      <c r="AG87" s="75">
        <f t="shared" si="178"/>
        <v>7</v>
      </c>
      <c r="AH87" s="75">
        <f t="shared" si="179"/>
        <v>7</v>
      </c>
      <c r="AI87" s="75">
        <f t="shared" si="180"/>
        <v>7</v>
      </c>
      <c r="AJ87" s="76">
        <f t="shared" si="181"/>
        <v>7</v>
      </c>
      <c r="AK87" s="104">
        <f t="shared" si="182"/>
        <v>0</v>
      </c>
      <c r="AL87" s="105">
        <f t="shared" si="183"/>
        <v>0</v>
      </c>
      <c r="AM87" s="105">
        <f t="shared" si="184"/>
        <v>0</v>
      </c>
      <c r="AN87" s="105">
        <f t="shared" si="185"/>
        <v>0</v>
      </c>
      <c r="AO87" s="105">
        <f t="shared" si="186"/>
        <v>0</v>
      </c>
      <c r="AP87" s="105">
        <f t="shared" si="187"/>
        <v>0</v>
      </c>
      <c r="AQ87" s="105">
        <f t="shared" si="188"/>
        <v>0</v>
      </c>
      <c r="AR87" s="76">
        <f>IF(($AP$2-AR86)&gt;=0,$AP$2-AR86,0)</f>
        <v>360</v>
      </c>
      <c r="AS87" s="113">
        <f t="shared" si="168"/>
        <v>0</v>
      </c>
      <c r="AT87" s="114">
        <f t="shared" si="169"/>
        <v>0</v>
      </c>
      <c r="AU87" s="114">
        <f t="shared" si="170"/>
        <v>0</v>
      </c>
      <c r="AV87" s="114">
        <f t="shared" si="171"/>
        <v>0</v>
      </c>
      <c r="AW87" s="114">
        <f t="shared" si="172"/>
        <v>0</v>
      </c>
      <c r="AX87" s="114">
        <f t="shared" si="173"/>
        <v>0</v>
      </c>
      <c r="AY87" s="114">
        <f t="shared" si="174"/>
        <v>0</v>
      </c>
      <c r="AZ87" s="82">
        <f>AR86+AZ86</f>
        <v>1040</v>
      </c>
      <c r="BA87" s="64">
        <f>IF($A87="N/A"," ",(IF(MONTH(A87)&gt;=4,IF(MONTH(A87)&lt;=10,Inputs!$F$13,Inputs!$F$14),Inputs!$F$14)))</f>
        <v>119</v>
      </c>
      <c r="BB87" s="65">
        <f t="shared" si="189"/>
        <v>0</v>
      </c>
      <c r="BC87" s="65">
        <f t="shared" si="190"/>
        <v>0</v>
      </c>
      <c r="BD87" s="65">
        <f t="shared" si="156"/>
        <v>0</v>
      </c>
      <c r="BE87" s="65">
        <f t="shared" si="157"/>
        <v>0</v>
      </c>
      <c r="BF87" s="65">
        <f t="shared" si="158"/>
        <v>0</v>
      </c>
      <c r="BG87" s="65">
        <f t="shared" si="159"/>
        <v>0</v>
      </c>
      <c r="BH87" s="65">
        <f t="shared" si="160"/>
        <v>0</v>
      </c>
      <c r="BI87" s="65">
        <f t="shared" si="161"/>
        <v>0</v>
      </c>
      <c r="BJ87" s="94">
        <f t="shared" si="162"/>
        <v>0</v>
      </c>
      <c r="BK87" s="94">
        <f t="shared" si="163"/>
        <v>0</v>
      </c>
      <c r="BL87" s="94">
        <f t="shared" si="164"/>
        <v>0</v>
      </c>
      <c r="BM87" s="94">
        <f t="shared" si="165"/>
        <v>0</v>
      </c>
    </row>
    <row r="88" spans="1:65">
      <c r="A88" s="45">
        <f>IF(A87="N/A","N/A",IF(EDATE(A87,1)&gt;Inputs!$K$3,"N/A",EDATE(A87,1)))</f>
        <v>39234</v>
      </c>
      <c r="B88" s="59">
        <f t="shared" si="138"/>
        <v>2007</v>
      </c>
      <c r="C88" s="46">
        <f t="shared" si="139"/>
        <v>2.9290000000000003</v>
      </c>
      <c r="D88" s="47">
        <f>IF(A88="N/A"," ",(VLOOKUP(MONTH($A88),Inputs!$A$14:$B$25,2))/1000)</f>
        <v>12.6</v>
      </c>
      <c r="E88" s="97">
        <f t="shared" si="140"/>
        <v>36.9054</v>
      </c>
      <c r="F88" s="48">
        <f>IF(A88="N/A"," ",Inputs!$F$6)</f>
        <v>1.17</v>
      </c>
      <c r="G88" s="48">
        <f>IF(A88="N/A"," ",Inputs!$F$9/IF(AND('Pricing Inputs'!$AA$3&gt;=4,'Pricing Inputs'!$AA$3&lt;=6),16,IF(AND('Pricing Inputs'!$AA$3&gt;=7,'Pricing Inputs'!$AA$3&lt;=9),8,24))/(BA88))</f>
        <v>0.82983193277310929</v>
      </c>
      <c r="H88" s="49">
        <f t="shared" si="141"/>
        <v>38.905231932773113</v>
      </c>
      <c r="I88" s="52">
        <f>VLOOKUP(A88,ScaledPrice,(IF(AND('Pricing Inputs'!$AA$3&gt;=4,'Pricing Inputs'!$AA$3&lt;=6),2,4)))</f>
        <v>50.5</v>
      </c>
      <c r="J88" s="52">
        <f>IF(A88="N/A"," ",IF(AND('Pricing Inputs'!$AA$3&gt;=4,'Pricing Inputs'!$AA$3&lt;=6),I88,(VLOOKUP(A88,ScaledPrice,2))*(2-(VLOOKUP(A88,ScaledPrice,3)))))</f>
        <v>50.5</v>
      </c>
      <c r="K88" s="52">
        <f>IF(A88="N/A"," ",IF(OR('Pricing Inputs'!$AA$3=5,'Pricing Inputs'!$AA$3=6,'Pricing Inputs'!$AA$3=8,'Pricing Inputs'!$AA$3=9),VLOOKUP(A88,ScaledPrice,IF(AND('Pricing Inputs'!$AA$3&gt;=4,'Pricing Inputs'!$AA$3&lt;=6),5,6)),0))</f>
        <v>26</v>
      </c>
      <c r="L88" s="52">
        <f>IF(A88="N/A"," ",IF(OR('Pricing Inputs'!$AA$3=5,'Pricing Inputs'!$AA$3=6,'Pricing Inputs'!$AA$3=8,'Pricing Inputs'!$AA$3=9),IF(AND('Pricing Inputs'!$AA$3&gt;=4,'Pricing Inputs'!$AA$3&lt;=6),K88,(VLOOKUP(A88,ScaledPrice,5))*(2-(VLOOKUP(A88,ScaledPrice,3)))),0))</f>
        <v>26</v>
      </c>
      <c r="M88" s="52">
        <f>IF(A88="N/A"," ",IF(OR('Pricing Inputs'!$AA$3=6,'Pricing Inputs'!$AA$3=9),(VLOOKUP(A88,ScaledPrice,IF(AND('Pricing Inputs'!$AA$3&gt;=4,'Pricing Inputs'!$AA$3&lt;=6),7,8))),0))</f>
        <v>24</v>
      </c>
      <c r="N88" s="52">
        <f>IF(A88="N/A"," ",IF(OR('Pricing Inputs'!$AA$3=6,'Pricing Inputs'!$AA$3=9),IF(AND('Pricing Inputs'!$AA$3&gt;=4,'Pricing Inputs'!$AA$3&lt;=6),M88,(VLOOKUP(A88,ScaledPrice,7))*(2-(VLOOKUP(A88,ScaledPrice,3)))),0))</f>
        <v>24</v>
      </c>
      <c r="O88" s="52">
        <f t="shared" si="142"/>
        <v>17.949999809265137</v>
      </c>
      <c r="P88" s="108">
        <f t="shared" si="143"/>
        <v>11.594768067226887</v>
      </c>
      <c r="Q88" s="108">
        <f t="shared" si="144"/>
        <v>11.594768067226887</v>
      </c>
      <c r="R88" s="108">
        <f t="shared" si="145"/>
        <v>0</v>
      </c>
      <c r="S88" s="108">
        <f t="shared" si="146"/>
        <v>0</v>
      </c>
      <c r="T88" s="108">
        <f t="shared" si="147"/>
        <v>0</v>
      </c>
      <c r="U88" s="108">
        <f t="shared" si="148"/>
        <v>0</v>
      </c>
      <c r="V88" s="56">
        <f t="shared" si="149"/>
        <v>0</v>
      </c>
      <c r="W88" s="99">
        <f t="shared" si="150"/>
        <v>168</v>
      </c>
      <c r="X88" s="99">
        <f t="shared" si="151"/>
        <v>168</v>
      </c>
      <c r="Y88" s="99">
        <f t="shared" si="152"/>
        <v>0</v>
      </c>
      <c r="Z88" s="99">
        <f t="shared" si="153"/>
        <v>0</v>
      </c>
      <c r="AA88" s="99">
        <f t="shared" si="166"/>
        <v>0</v>
      </c>
      <c r="AB88" s="99">
        <f t="shared" si="154"/>
        <v>0</v>
      </c>
      <c r="AC88" s="99">
        <f t="shared" si="155"/>
        <v>0</v>
      </c>
      <c r="AD88" s="68">
        <f t="shared" ref="AD88:AJ88" si="191">IF($A88="N/A"," ",RANK(P88,$P$88:$V$99))</f>
        <v>5</v>
      </c>
      <c r="AE88" s="69">
        <f t="shared" si="191"/>
        <v>5</v>
      </c>
      <c r="AF88" s="69">
        <f t="shared" si="191"/>
        <v>7</v>
      </c>
      <c r="AG88" s="69">
        <f t="shared" si="191"/>
        <v>7</v>
      </c>
      <c r="AH88" s="69">
        <f t="shared" si="191"/>
        <v>7</v>
      </c>
      <c r="AI88" s="69">
        <f t="shared" si="191"/>
        <v>7</v>
      </c>
      <c r="AJ88" s="70">
        <f t="shared" si="191"/>
        <v>7</v>
      </c>
      <c r="AK88" s="100">
        <f t="shared" si="182"/>
        <v>168</v>
      </c>
      <c r="AL88" s="101">
        <f t="shared" si="183"/>
        <v>168</v>
      </c>
      <c r="AM88" s="101">
        <f t="shared" si="184"/>
        <v>0</v>
      </c>
      <c r="AN88" s="101">
        <f t="shared" si="185"/>
        <v>0</v>
      </c>
      <c r="AO88" s="101">
        <f t="shared" si="186"/>
        <v>0</v>
      </c>
      <c r="AP88" s="101">
        <f t="shared" si="187"/>
        <v>0</v>
      </c>
      <c r="AQ88" s="101">
        <f t="shared" si="188"/>
        <v>0</v>
      </c>
      <c r="AR88" s="70"/>
      <c r="AS88" s="115">
        <f t="shared" ref="AS88:AS99" si="192">IF($A88="N/A"," ",IF(AND(AD88=$AJ$2+1,AK88=0),MIN($AR$99,W88),0))</f>
        <v>0</v>
      </c>
      <c r="AT88" s="110">
        <f t="shared" ref="AT88:AT99" si="193">IF($A88="N/A"," ",IF(AND(AE88=$AJ$2+1,AL88=0),MIN($AR$99,X88),0))</f>
        <v>0</v>
      </c>
      <c r="AU88" s="110">
        <f t="shared" ref="AU88:AU99" si="194">IF($A88="N/A"," ",IF(AND(AF88=$AJ$2+1,AM88=0),MIN($AR$99,Y88),0))</f>
        <v>0</v>
      </c>
      <c r="AV88" s="110">
        <f t="shared" ref="AV88:AV99" si="195">IF($A88="N/A"," ",IF(AND(AG88=$AJ$2+1,AN88=0),MIN($AR$99,Z88),0))</f>
        <v>0</v>
      </c>
      <c r="AW88" s="110">
        <f t="shared" ref="AW88:AW99" si="196">IF($A88="N/A"," ",IF(AND(AH88=$AJ$2+1,AO88=0),MIN($AR$99,AA88),0))</f>
        <v>0</v>
      </c>
      <c r="AX88" s="110">
        <f t="shared" ref="AX88:AX99" si="197">IF($A88="N/A"," ",IF(AND(AI88=$AJ$2+1,AP88=0),MIN($AR$99,AB88),0))</f>
        <v>0</v>
      </c>
      <c r="AY88" s="110">
        <f t="shared" ref="AY88:AY99" si="198">IF($A88="N/A"," ",IF(AND(AJ88=$AJ$2+1,AQ88=0),MIN($AR$99,AC88),0))</f>
        <v>0</v>
      </c>
      <c r="AZ88" s="70"/>
      <c r="BA88" s="64">
        <f>IF($A88="N/A"," ",(IF(MONTH(A88)&gt;=4,IF(MONTH(A88)&lt;=10,Inputs!$F$13,Inputs!$F$14),Inputs!$F$14)))</f>
        <v>119</v>
      </c>
      <c r="BB88" s="65">
        <f t="shared" si="189"/>
        <v>231802.60319999992</v>
      </c>
      <c r="BC88" s="65">
        <f t="shared" si="190"/>
        <v>231802.60319999992</v>
      </c>
      <c r="BD88" s="65">
        <f t="shared" si="156"/>
        <v>0</v>
      </c>
      <c r="BE88" s="65">
        <f t="shared" si="157"/>
        <v>0</v>
      </c>
      <c r="BF88" s="65">
        <f t="shared" si="158"/>
        <v>0</v>
      </c>
      <c r="BG88" s="65">
        <f t="shared" si="159"/>
        <v>0</v>
      </c>
      <c r="BH88" s="65">
        <f t="shared" si="160"/>
        <v>0</v>
      </c>
      <c r="BI88" s="65">
        <f t="shared" si="161"/>
        <v>463605.20639999985</v>
      </c>
      <c r="BJ88" s="94">
        <f t="shared" si="162"/>
        <v>1555586.7936000002</v>
      </c>
      <c r="BK88" s="94">
        <f t="shared" si="163"/>
        <v>1475625.5136000002</v>
      </c>
      <c r="BL88" s="94">
        <f t="shared" si="164"/>
        <v>46781.279999999999</v>
      </c>
      <c r="BM88" s="94">
        <f t="shared" si="165"/>
        <v>33180</v>
      </c>
    </row>
    <row r="89" spans="1:65">
      <c r="A89" s="45">
        <f>IF(A88="N/A","N/A",IF(EDATE(A88,1)&gt;Inputs!$K$3,"N/A",EDATE(A88,1)))</f>
        <v>39264</v>
      </c>
      <c r="B89" s="59">
        <f t="shared" si="138"/>
        <v>2007</v>
      </c>
      <c r="C89" s="46">
        <f t="shared" si="139"/>
        <v>2.9249999999999998</v>
      </c>
      <c r="D89" s="47">
        <f>IF(A89="N/A"," ",(VLOOKUP(MONTH($A89),Inputs!$A$14:$B$25,2))/1000)</f>
        <v>12.6</v>
      </c>
      <c r="E89" s="97">
        <f t="shared" si="140"/>
        <v>36.854999999999997</v>
      </c>
      <c r="F89" s="48">
        <f>IF(A89="N/A"," ",Inputs!$F$6)</f>
        <v>1.17</v>
      </c>
      <c r="G89" s="48">
        <f>IF(A89="N/A"," ",Inputs!$F$9/IF(AND('Pricing Inputs'!$AA$3&gt;=4,'Pricing Inputs'!$AA$3&lt;=6),16,IF(AND('Pricing Inputs'!$AA$3&gt;=7,'Pricing Inputs'!$AA$3&lt;=9),8,24))/(BA89))</f>
        <v>0.82983193277310929</v>
      </c>
      <c r="H89" s="49">
        <f t="shared" si="141"/>
        <v>38.854831932773109</v>
      </c>
      <c r="I89" s="52">
        <f>VLOOKUP(A89,ScaledPrice,(IF(AND('Pricing Inputs'!$AA$3&gt;=4,'Pricing Inputs'!$AA$3&lt;=6),2,4)))</f>
        <v>81</v>
      </c>
      <c r="J89" s="52">
        <f>IF(A89="N/A"," ",IF(AND('Pricing Inputs'!$AA$3&gt;=4,'Pricing Inputs'!$AA$3&lt;=6),I89,(VLOOKUP(A89,ScaledPrice,2))*(2-(VLOOKUP(A89,ScaledPrice,3)))))</f>
        <v>81</v>
      </c>
      <c r="K89" s="52">
        <f>IF(A89="N/A"," ",IF(OR('Pricing Inputs'!$AA$3=5,'Pricing Inputs'!$AA$3=6,'Pricing Inputs'!$AA$3=8,'Pricing Inputs'!$AA$3=9),VLOOKUP(A89,ScaledPrice,IF(AND('Pricing Inputs'!$AA$3&gt;=4,'Pricing Inputs'!$AA$3&lt;=6),5,6)),0))</f>
        <v>35</v>
      </c>
      <c r="L89" s="52">
        <f>IF(A89="N/A"," ",IF(OR('Pricing Inputs'!$AA$3=5,'Pricing Inputs'!$AA$3=6,'Pricing Inputs'!$AA$3=8,'Pricing Inputs'!$AA$3=9),IF(AND('Pricing Inputs'!$AA$3&gt;=4,'Pricing Inputs'!$AA$3&lt;=6),K89,(VLOOKUP(A89,ScaledPrice,5))*(2-(VLOOKUP(A89,ScaledPrice,3)))),0))</f>
        <v>35</v>
      </c>
      <c r="M89" s="52">
        <f>IF(A89="N/A"," ",IF(OR('Pricing Inputs'!$AA$3=6,'Pricing Inputs'!$AA$3=9),(VLOOKUP(A89,ScaledPrice,IF(AND('Pricing Inputs'!$AA$3&gt;=4,'Pricing Inputs'!$AA$3&lt;=6),7,8))),0))</f>
        <v>30.999998092651367</v>
      </c>
      <c r="N89" s="52">
        <f>IF(A89="N/A"," ",IF(OR('Pricing Inputs'!$AA$3=6,'Pricing Inputs'!$AA$3=9),IF(AND('Pricing Inputs'!$AA$3&gt;=4,'Pricing Inputs'!$AA$3&lt;=6),M89,(VLOOKUP(A89,ScaledPrice,7))*(2-(VLOOKUP(A89,ScaledPrice,3)))),0))</f>
        <v>30.999998092651367</v>
      </c>
      <c r="O89" s="52">
        <f t="shared" si="142"/>
        <v>18.850000381469727</v>
      </c>
      <c r="P89" s="108">
        <f t="shared" si="143"/>
        <v>42.145168067226891</v>
      </c>
      <c r="Q89" s="108">
        <f t="shared" si="144"/>
        <v>42.145168067226891</v>
      </c>
      <c r="R89" s="108">
        <f t="shared" si="145"/>
        <v>0</v>
      </c>
      <c r="S89" s="108">
        <f t="shared" si="146"/>
        <v>0</v>
      </c>
      <c r="T89" s="108">
        <f t="shared" si="147"/>
        <v>0</v>
      </c>
      <c r="U89" s="108">
        <f t="shared" si="148"/>
        <v>0</v>
      </c>
      <c r="V89" s="56">
        <f t="shared" si="149"/>
        <v>0</v>
      </c>
      <c r="W89" s="99">
        <f t="shared" si="150"/>
        <v>168</v>
      </c>
      <c r="X89" s="99">
        <f t="shared" si="151"/>
        <v>168</v>
      </c>
      <c r="Y89" s="99">
        <f t="shared" si="152"/>
        <v>0</v>
      </c>
      <c r="Z89" s="99">
        <f t="shared" si="153"/>
        <v>0</v>
      </c>
      <c r="AA89" s="99">
        <f t="shared" si="166"/>
        <v>0</v>
      </c>
      <c r="AB89" s="99">
        <f t="shared" si="154"/>
        <v>0</v>
      </c>
      <c r="AC89" s="99">
        <f t="shared" si="155"/>
        <v>0</v>
      </c>
      <c r="AD89" s="71">
        <f t="shared" ref="AD89:AD99" si="199">IF($A89="N/A"," ",RANK(P89,$P$88:$V$99))</f>
        <v>1</v>
      </c>
      <c r="AE89" s="72">
        <f t="shared" ref="AE89:AE99" si="200">IF($A89="N/A"," ",RANK(Q89,$P$88:$V$99))</f>
        <v>1</v>
      </c>
      <c r="AF89" s="72">
        <f t="shared" ref="AF89:AF99" si="201">IF($A89="N/A"," ",RANK(R89,$P$88:$V$99))</f>
        <v>7</v>
      </c>
      <c r="AG89" s="72">
        <f t="shared" ref="AG89:AG99" si="202">IF($A89="N/A"," ",RANK(S89,$P$88:$V$99))</f>
        <v>7</v>
      </c>
      <c r="AH89" s="72">
        <f t="shared" ref="AH89:AH99" si="203">IF($A89="N/A"," ",RANK(T89,$P$88:$V$99))</f>
        <v>7</v>
      </c>
      <c r="AI89" s="72">
        <f t="shared" ref="AI89:AI99" si="204">IF($A89="N/A"," ",RANK(U89,$P$88:$V$99))</f>
        <v>7</v>
      </c>
      <c r="AJ89" s="73">
        <f t="shared" ref="AJ89:AJ99" si="205">IF($A89="N/A"," ",RANK(V89,$P$88:$V$99))</f>
        <v>7</v>
      </c>
      <c r="AK89" s="102">
        <f t="shared" si="182"/>
        <v>168</v>
      </c>
      <c r="AL89" s="103">
        <f t="shared" si="183"/>
        <v>168</v>
      </c>
      <c r="AM89" s="103">
        <f t="shared" si="184"/>
        <v>0</v>
      </c>
      <c r="AN89" s="103">
        <f t="shared" si="185"/>
        <v>0</v>
      </c>
      <c r="AO89" s="103">
        <f t="shared" si="186"/>
        <v>0</v>
      </c>
      <c r="AP89" s="103">
        <f t="shared" si="187"/>
        <v>0</v>
      </c>
      <c r="AQ89" s="103">
        <f t="shared" si="188"/>
        <v>0</v>
      </c>
      <c r="AR89" s="73"/>
      <c r="AS89" s="109">
        <f t="shared" si="192"/>
        <v>0</v>
      </c>
      <c r="AT89" s="112">
        <f t="shared" si="193"/>
        <v>0</v>
      </c>
      <c r="AU89" s="112">
        <f t="shared" si="194"/>
        <v>0</v>
      </c>
      <c r="AV89" s="112">
        <f t="shared" si="195"/>
        <v>0</v>
      </c>
      <c r="AW89" s="112">
        <f t="shared" si="196"/>
        <v>0</v>
      </c>
      <c r="AX89" s="112">
        <f t="shared" si="197"/>
        <v>0</v>
      </c>
      <c r="AY89" s="112">
        <f t="shared" si="198"/>
        <v>0</v>
      </c>
      <c r="AZ89" s="73"/>
      <c r="BA89" s="64">
        <f>IF($A89="N/A"," ",(IF(MONTH(A89)&gt;=4,IF(MONTH(A89)&lt;=10,Inputs!$F$13,Inputs!$F$14),Inputs!$F$14)))</f>
        <v>119</v>
      </c>
      <c r="BB89" s="65">
        <f t="shared" si="189"/>
        <v>842566.2</v>
      </c>
      <c r="BC89" s="65">
        <f t="shared" si="190"/>
        <v>842566.2</v>
      </c>
      <c r="BD89" s="65">
        <f t="shared" si="156"/>
        <v>0</v>
      </c>
      <c r="BE89" s="65">
        <f t="shared" si="157"/>
        <v>0</v>
      </c>
      <c r="BF89" s="65">
        <f t="shared" si="158"/>
        <v>0</v>
      </c>
      <c r="BG89" s="65">
        <f t="shared" si="159"/>
        <v>0</v>
      </c>
      <c r="BH89" s="65">
        <f t="shared" si="160"/>
        <v>0</v>
      </c>
      <c r="BI89" s="65">
        <f t="shared" si="161"/>
        <v>1685132.4</v>
      </c>
      <c r="BJ89" s="94">
        <f t="shared" si="162"/>
        <v>1553571.6</v>
      </c>
      <c r="BK89" s="94">
        <f t="shared" si="163"/>
        <v>1473610.3199999998</v>
      </c>
      <c r="BL89" s="94">
        <f t="shared" si="164"/>
        <v>46781.279999999999</v>
      </c>
      <c r="BM89" s="94">
        <f t="shared" si="165"/>
        <v>33180</v>
      </c>
    </row>
    <row r="90" spans="1:65">
      <c r="A90" s="45">
        <f>IF(A89="N/A","N/A",IF(EDATE(A89,1)&gt;Inputs!$K$3,"N/A",EDATE(A89,1)))</f>
        <v>39295</v>
      </c>
      <c r="B90" s="59">
        <f t="shared" si="138"/>
        <v>2007</v>
      </c>
      <c r="C90" s="46">
        <f t="shared" si="139"/>
        <v>2.9305000000000003</v>
      </c>
      <c r="D90" s="47">
        <f>IF(A90="N/A"," ",(VLOOKUP(MONTH($A90),Inputs!$A$14:$B$25,2))/1000)</f>
        <v>12.6</v>
      </c>
      <c r="E90" s="97">
        <f t="shared" si="140"/>
        <v>36.924300000000002</v>
      </c>
      <c r="F90" s="48">
        <f>IF(A90="N/A"," ",Inputs!$F$6)</f>
        <v>1.17</v>
      </c>
      <c r="G90" s="48">
        <f>IF(A90="N/A"," ",Inputs!$F$9/IF(AND('Pricing Inputs'!$AA$3&gt;=4,'Pricing Inputs'!$AA$3&lt;=6),16,IF(AND('Pricing Inputs'!$AA$3&gt;=7,'Pricing Inputs'!$AA$3&lt;=9),8,24))/(BA90))</f>
        <v>0.82983193277310929</v>
      </c>
      <c r="H90" s="49">
        <f t="shared" si="141"/>
        <v>38.924131932773115</v>
      </c>
      <c r="I90" s="52">
        <f>VLOOKUP(A90,ScaledPrice,(IF(AND('Pricing Inputs'!$AA$3&gt;=4,'Pricing Inputs'!$AA$3&lt;=6),2,4)))</f>
        <v>81</v>
      </c>
      <c r="J90" s="52">
        <f>IF(A90="N/A"," ",IF(AND('Pricing Inputs'!$AA$3&gt;=4,'Pricing Inputs'!$AA$3&lt;=6),I90,(VLOOKUP(A90,ScaledPrice,2))*(2-(VLOOKUP(A90,ScaledPrice,3)))))</f>
        <v>81</v>
      </c>
      <c r="K90" s="52">
        <f>IF(A90="N/A"," ",IF(OR('Pricing Inputs'!$AA$3=5,'Pricing Inputs'!$AA$3=6,'Pricing Inputs'!$AA$3=8,'Pricing Inputs'!$AA$3=9),VLOOKUP(A90,ScaledPrice,IF(AND('Pricing Inputs'!$AA$3&gt;=4,'Pricing Inputs'!$AA$3&lt;=6),5,6)),0))</f>
        <v>35.000003814697266</v>
      </c>
      <c r="L90" s="52">
        <f>IF(A90="N/A"," ",IF(OR('Pricing Inputs'!$AA$3=5,'Pricing Inputs'!$AA$3=6,'Pricing Inputs'!$AA$3=8,'Pricing Inputs'!$AA$3=9),IF(AND('Pricing Inputs'!$AA$3&gt;=4,'Pricing Inputs'!$AA$3&lt;=6),K90,(VLOOKUP(A90,ScaledPrice,5))*(2-(VLOOKUP(A90,ScaledPrice,3)))),0))</f>
        <v>35.000003814697266</v>
      </c>
      <c r="M90" s="52">
        <f>IF(A90="N/A"," ",IF(OR('Pricing Inputs'!$AA$3=6,'Pricing Inputs'!$AA$3=9),(VLOOKUP(A90,ScaledPrice,IF(AND('Pricing Inputs'!$AA$3&gt;=4,'Pricing Inputs'!$AA$3&lt;=6),7,8))),0))</f>
        <v>31</v>
      </c>
      <c r="N90" s="52">
        <f>IF(A90="N/A"," ",IF(OR('Pricing Inputs'!$AA$3=6,'Pricing Inputs'!$AA$3=9),IF(AND('Pricing Inputs'!$AA$3&gt;=4,'Pricing Inputs'!$AA$3&lt;=6),M90,(VLOOKUP(A90,ScaledPrice,7))*(2-(VLOOKUP(A90,ScaledPrice,3)))),0))</f>
        <v>31</v>
      </c>
      <c r="O90" s="52">
        <f t="shared" si="142"/>
        <v>18.850000381469727</v>
      </c>
      <c r="P90" s="108">
        <f t="shared" si="143"/>
        <v>42.075868067226885</v>
      </c>
      <c r="Q90" s="108">
        <f t="shared" si="144"/>
        <v>42.075868067226885</v>
      </c>
      <c r="R90" s="108">
        <f t="shared" si="145"/>
        <v>0</v>
      </c>
      <c r="S90" s="108">
        <f t="shared" si="146"/>
        <v>0</v>
      </c>
      <c r="T90" s="108">
        <f t="shared" si="147"/>
        <v>0</v>
      </c>
      <c r="U90" s="108">
        <f t="shared" si="148"/>
        <v>0</v>
      </c>
      <c r="V90" s="56">
        <f t="shared" si="149"/>
        <v>0</v>
      </c>
      <c r="W90" s="99">
        <f t="shared" si="150"/>
        <v>184</v>
      </c>
      <c r="X90" s="99">
        <f t="shared" si="151"/>
        <v>184</v>
      </c>
      <c r="Y90" s="99">
        <f t="shared" si="152"/>
        <v>0</v>
      </c>
      <c r="Z90" s="99">
        <f t="shared" si="153"/>
        <v>0</v>
      </c>
      <c r="AA90" s="99">
        <f t="shared" si="166"/>
        <v>0</v>
      </c>
      <c r="AB90" s="99">
        <f t="shared" si="154"/>
        <v>0</v>
      </c>
      <c r="AC90" s="99">
        <f t="shared" si="155"/>
        <v>0</v>
      </c>
      <c r="AD90" s="71">
        <f t="shared" si="199"/>
        <v>3</v>
      </c>
      <c r="AE90" s="72">
        <f t="shared" si="200"/>
        <v>3</v>
      </c>
      <c r="AF90" s="72">
        <f t="shared" si="201"/>
        <v>7</v>
      </c>
      <c r="AG90" s="72">
        <f t="shared" si="202"/>
        <v>7</v>
      </c>
      <c r="AH90" s="72">
        <f t="shared" si="203"/>
        <v>7</v>
      </c>
      <c r="AI90" s="72">
        <f t="shared" si="204"/>
        <v>7</v>
      </c>
      <c r="AJ90" s="73">
        <f t="shared" si="205"/>
        <v>7</v>
      </c>
      <c r="AK90" s="102">
        <f t="shared" si="182"/>
        <v>184</v>
      </c>
      <c r="AL90" s="103">
        <f t="shared" si="183"/>
        <v>184</v>
      </c>
      <c r="AM90" s="103">
        <f t="shared" si="184"/>
        <v>0</v>
      </c>
      <c r="AN90" s="103">
        <f t="shared" si="185"/>
        <v>0</v>
      </c>
      <c r="AO90" s="103">
        <f t="shared" si="186"/>
        <v>0</v>
      </c>
      <c r="AP90" s="103">
        <f t="shared" si="187"/>
        <v>0</v>
      </c>
      <c r="AQ90" s="103">
        <f t="shared" si="188"/>
        <v>0</v>
      </c>
      <c r="AR90" s="73"/>
      <c r="AS90" s="109">
        <f t="shared" si="192"/>
        <v>0</v>
      </c>
      <c r="AT90" s="112">
        <f t="shared" si="193"/>
        <v>0</v>
      </c>
      <c r="AU90" s="112">
        <f t="shared" si="194"/>
        <v>0</v>
      </c>
      <c r="AV90" s="112">
        <f t="shared" si="195"/>
        <v>0</v>
      </c>
      <c r="AW90" s="112">
        <f t="shared" si="196"/>
        <v>0</v>
      </c>
      <c r="AX90" s="112">
        <f t="shared" si="197"/>
        <v>0</v>
      </c>
      <c r="AY90" s="112">
        <f t="shared" si="198"/>
        <v>0</v>
      </c>
      <c r="AZ90" s="73"/>
      <c r="BA90" s="64">
        <f>IF($A90="N/A"," ",(IF(MONTH(A90)&gt;=4,IF(MONTH(A90)&lt;=10,Inputs!$F$13,Inputs!$F$14),Inputs!$F$14)))</f>
        <v>119</v>
      </c>
      <c r="BB90" s="65">
        <f t="shared" si="189"/>
        <v>921293.20719999983</v>
      </c>
      <c r="BC90" s="65">
        <f t="shared" si="190"/>
        <v>921293.20719999983</v>
      </c>
      <c r="BD90" s="65">
        <f t="shared" si="156"/>
        <v>0</v>
      </c>
      <c r="BE90" s="65">
        <f t="shared" si="157"/>
        <v>0</v>
      </c>
      <c r="BF90" s="65">
        <f t="shared" si="158"/>
        <v>0</v>
      </c>
      <c r="BG90" s="65">
        <f t="shared" si="159"/>
        <v>0</v>
      </c>
      <c r="BH90" s="65">
        <f t="shared" si="160"/>
        <v>0</v>
      </c>
      <c r="BI90" s="65">
        <f t="shared" si="161"/>
        <v>1842586.4143999997</v>
      </c>
      <c r="BJ90" s="94">
        <f t="shared" si="162"/>
        <v>1704565.5856000001</v>
      </c>
      <c r="BK90" s="94">
        <f t="shared" si="163"/>
        <v>1616988.9456</v>
      </c>
      <c r="BL90" s="94">
        <f t="shared" si="164"/>
        <v>51236.639999999992</v>
      </c>
      <c r="BM90" s="94">
        <f t="shared" si="165"/>
        <v>36340.000000000007</v>
      </c>
    </row>
    <row r="91" spans="1:65">
      <c r="A91" s="45">
        <f>IF(A90="N/A","N/A",IF(EDATE(A90,1)&gt;Inputs!$K$3,"N/A",EDATE(A90,1)))</f>
        <v>39326</v>
      </c>
      <c r="B91" s="59">
        <f t="shared" si="138"/>
        <v>2007</v>
      </c>
      <c r="C91" s="46">
        <f t="shared" si="139"/>
        <v>2.931</v>
      </c>
      <c r="D91" s="47">
        <f>IF(A91="N/A"," ",(VLOOKUP(MONTH($A91),Inputs!$A$14:$B$25,2))/1000)</f>
        <v>12.6</v>
      </c>
      <c r="E91" s="97">
        <f t="shared" si="140"/>
        <v>36.930599999999998</v>
      </c>
      <c r="F91" s="48">
        <f>IF(A91="N/A"," ",Inputs!$F$6)</f>
        <v>1.17</v>
      </c>
      <c r="G91" s="48">
        <f>IF(A91="N/A"," ",Inputs!$F$9/IF(AND('Pricing Inputs'!$AA$3&gt;=4,'Pricing Inputs'!$AA$3&lt;=6),16,IF(AND('Pricing Inputs'!$AA$3&gt;=7,'Pricing Inputs'!$AA$3&lt;=9),8,24))/(BA91))</f>
        <v>0.82983193277310929</v>
      </c>
      <c r="H91" s="49">
        <f t="shared" si="141"/>
        <v>38.930431932773111</v>
      </c>
      <c r="I91" s="52">
        <f>VLOOKUP(A91,ScaledPrice,(IF(AND('Pricing Inputs'!$AA$3&gt;=4,'Pricing Inputs'!$AA$3&lt;=6),2,4)))</f>
        <v>33.5</v>
      </c>
      <c r="J91" s="52">
        <f>IF(A91="N/A"," ",IF(AND('Pricing Inputs'!$AA$3&gt;=4,'Pricing Inputs'!$AA$3&lt;=6),I91,(VLOOKUP(A91,ScaledPrice,2))*(2-(VLOOKUP(A91,ScaledPrice,3)))))</f>
        <v>33.5</v>
      </c>
      <c r="K91" s="52">
        <f>IF(A91="N/A"," ",IF(OR('Pricing Inputs'!$AA$3=5,'Pricing Inputs'!$AA$3=6,'Pricing Inputs'!$AA$3=8,'Pricing Inputs'!$AA$3=9),VLOOKUP(A91,ScaledPrice,IF(AND('Pricing Inputs'!$AA$3&gt;=4,'Pricing Inputs'!$AA$3&lt;=6),5,6)),0))</f>
        <v>25</v>
      </c>
      <c r="L91" s="52">
        <f>IF(A91="N/A"," ",IF(OR('Pricing Inputs'!$AA$3=5,'Pricing Inputs'!$AA$3=6,'Pricing Inputs'!$AA$3=8,'Pricing Inputs'!$AA$3=9),IF(AND('Pricing Inputs'!$AA$3&gt;=4,'Pricing Inputs'!$AA$3&lt;=6),K91,(VLOOKUP(A91,ScaledPrice,5))*(2-(VLOOKUP(A91,ScaledPrice,3)))),0))</f>
        <v>25</v>
      </c>
      <c r="M91" s="52">
        <f>IF(A91="N/A"," ",IF(OR('Pricing Inputs'!$AA$3=6,'Pricing Inputs'!$AA$3=9),(VLOOKUP(A91,ScaledPrice,IF(AND('Pricing Inputs'!$AA$3&gt;=4,'Pricing Inputs'!$AA$3&lt;=6),7,8))),0))</f>
        <v>24</v>
      </c>
      <c r="N91" s="52">
        <f>IF(A91="N/A"," ",IF(OR('Pricing Inputs'!$AA$3=6,'Pricing Inputs'!$AA$3=9),IF(AND('Pricing Inputs'!$AA$3&gt;=4,'Pricing Inputs'!$AA$3&lt;=6),M91,(VLOOKUP(A91,ScaledPrice,7))*(2-(VLOOKUP(A91,ScaledPrice,3)))),0))</f>
        <v>24</v>
      </c>
      <c r="O91" s="52">
        <f t="shared" si="142"/>
        <v>19</v>
      </c>
      <c r="P91" s="108">
        <f t="shared" si="143"/>
        <v>0</v>
      </c>
      <c r="Q91" s="108">
        <f t="shared" si="144"/>
        <v>0</v>
      </c>
      <c r="R91" s="108">
        <f t="shared" si="145"/>
        <v>0</v>
      </c>
      <c r="S91" s="108">
        <f t="shared" si="146"/>
        <v>0</v>
      </c>
      <c r="T91" s="108">
        <f t="shared" si="147"/>
        <v>0</v>
      </c>
      <c r="U91" s="108">
        <f t="shared" si="148"/>
        <v>0</v>
      </c>
      <c r="V91" s="56">
        <f t="shared" si="149"/>
        <v>0</v>
      </c>
      <c r="W91" s="99">
        <f t="shared" si="150"/>
        <v>0</v>
      </c>
      <c r="X91" s="99">
        <f t="shared" si="151"/>
        <v>0</v>
      </c>
      <c r="Y91" s="99">
        <f t="shared" si="152"/>
        <v>0</v>
      </c>
      <c r="Z91" s="99">
        <f t="shared" si="153"/>
        <v>0</v>
      </c>
      <c r="AA91" s="99">
        <f t="shared" si="166"/>
        <v>0</v>
      </c>
      <c r="AB91" s="99">
        <f t="shared" si="154"/>
        <v>0</v>
      </c>
      <c r="AC91" s="99">
        <f t="shared" si="155"/>
        <v>0</v>
      </c>
      <c r="AD91" s="71">
        <f t="shared" si="199"/>
        <v>7</v>
      </c>
      <c r="AE91" s="72">
        <f t="shared" si="200"/>
        <v>7</v>
      </c>
      <c r="AF91" s="72">
        <f t="shared" si="201"/>
        <v>7</v>
      </c>
      <c r="AG91" s="72">
        <f t="shared" si="202"/>
        <v>7</v>
      </c>
      <c r="AH91" s="72">
        <f t="shared" si="203"/>
        <v>7</v>
      </c>
      <c r="AI91" s="72">
        <f t="shared" si="204"/>
        <v>7</v>
      </c>
      <c r="AJ91" s="73">
        <f t="shared" si="205"/>
        <v>7</v>
      </c>
      <c r="AK91" s="102">
        <f t="shared" si="182"/>
        <v>0</v>
      </c>
      <c r="AL91" s="103">
        <f t="shared" si="183"/>
        <v>0</v>
      </c>
      <c r="AM91" s="103">
        <f t="shared" si="184"/>
        <v>0</v>
      </c>
      <c r="AN91" s="103">
        <f t="shared" si="185"/>
        <v>0</v>
      </c>
      <c r="AO91" s="103">
        <f t="shared" si="186"/>
        <v>0</v>
      </c>
      <c r="AP91" s="103">
        <f t="shared" si="187"/>
        <v>0</v>
      </c>
      <c r="AQ91" s="103">
        <f t="shared" si="188"/>
        <v>0</v>
      </c>
      <c r="AR91" s="73"/>
      <c r="AS91" s="109">
        <f t="shared" si="192"/>
        <v>0</v>
      </c>
      <c r="AT91" s="112">
        <f t="shared" si="193"/>
        <v>0</v>
      </c>
      <c r="AU91" s="112">
        <f t="shared" si="194"/>
        <v>0</v>
      </c>
      <c r="AV91" s="112">
        <f t="shared" si="195"/>
        <v>0</v>
      </c>
      <c r="AW91" s="112">
        <f t="shared" si="196"/>
        <v>0</v>
      </c>
      <c r="AX91" s="112">
        <f t="shared" si="197"/>
        <v>0</v>
      </c>
      <c r="AY91" s="112">
        <f t="shared" si="198"/>
        <v>0</v>
      </c>
      <c r="AZ91" s="73"/>
      <c r="BA91" s="64">
        <f>IF($A91="N/A"," ",(IF(MONTH(A91)&gt;=4,IF(MONTH(A91)&lt;=10,Inputs!$F$13,Inputs!$F$14),Inputs!$F$14)))</f>
        <v>119</v>
      </c>
      <c r="BB91" s="65">
        <f t="shared" si="189"/>
        <v>0</v>
      </c>
      <c r="BC91" s="65">
        <f t="shared" si="190"/>
        <v>0</v>
      </c>
      <c r="BD91" s="65">
        <f t="shared" si="156"/>
        <v>0</v>
      </c>
      <c r="BE91" s="65">
        <f t="shared" si="157"/>
        <v>0</v>
      </c>
      <c r="BF91" s="65">
        <f t="shared" si="158"/>
        <v>0</v>
      </c>
      <c r="BG91" s="65">
        <f t="shared" si="159"/>
        <v>0</v>
      </c>
      <c r="BH91" s="65">
        <f t="shared" si="160"/>
        <v>0</v>
      </c>
      <c r="BI91" s="65">
        <f t="shared" si="161"/>
        <v>0</v>
      </c>
      <c r="BJ91" s="94">
        <f t="shared" si="162"/>
        <v>0</v>
      </c>
      <c r="BK91" s="94">
        <f t="shared" si="163"/>
        <v>0</v>
      </c>
      <c r="BL91" s="94">
        <f t="shared" si="164"/>
        <v>0</v>
      </c>
      <c r="BM91" s="94">
        <f t="shared" si="165"/>
        <v>0</v>
      </c>
    </row>
    <row r="92" spans="1:65">
      <c r="A92" s="45">
        <f>IF(A91="N/A","N/A",IF(EDATE(A91,1)&gt;Inputs!$K$3,"N/A",EDATE(A91,1)))</f>
        <v>39356</v>
      </c>
      <c r="B92" s="59">
        <f t="shared" si="138"/>
        <v>2007</v>
      </c>
      <c r="C92" s="46">
        <f t="shared" si="139"/>
        <v>2.98</v>
      </c>
      <c r="D92" s="47">
        <f>IF(A92="N/A"," ",(VLOOKUP(MONTH($A92),Inputs!$A$14:$B$25,2))/1000)</f>
        <v>12.6</v>
      </c>
      <c r="E92" s="97">
        <f t="shared" si="140"/>
        <v>37.548000000000002</v>
      </c>
      <c r="F92" s="48">
        <f>IF(A92="N/A"," ",Inputs!$F$6)</f>
        <v>1.17</v>
      </c>
      <c r="G92" s="48">
        <f>IF(A92="N/A"," ",Inputs!$F$9/IF(AND('Pricing Inputs'!$AA$3&gt;=4,'Pricing Inputs'!$AA$3&lt;=6),16,IF(AND('Pricing Inputs'!$AA$3&gt;=7,'Pricing Inputs'!$AA$3&lt;=9),8,24))/(BA92))</f>
        <v>0.82983193277310929</v>
      </c>
      <c r="H92" s="49">
        <f t="shared" si="141"/>
        <v>39.547831932773114</v>
      </c>
      <c r="I92" s="52">
        <f>VLOOKUP(A92,ScaledPrice,(IF(AND('Pricing Inputs'!$AA$3&gt;=4,'Pricing Inputs'!$AA$3&lt;=6),2,4)))</f>
        <v>26.299997329711914</v>
      </c>
      <c r="J92" s="52">
        <f>IF(A92="N/A"," ",IF(AND('Pricing Inputs'!$AA$3&gt;=4,'Pricing Inputs'!$AA$3&lt;=6),I92,(VLOOKUP(A92,ScaledPrice,2))*(2-(VLOOKUP(A92,ScaledPrice,3)))))</f>
        <v>26.299997329711914</v>
      </c>
      <c r="K92" s="52">
        <f>IF(A92="N/A"," ",IF(OR('Pricing Inputs'!$AA$3=5,'Pricing Inputs'!$AA$3=6,'Pricing Inputs'!$AA$3=8,'Pricing Inputs'!$AA$3=9),VLOOKUP(A92,ScaledPrice,IF(AND('Pricing Inputs'!$AA$3&gt;=4,'Pricing Inputs'!$AA$3&lt;=6),5,6)),0))</f>
        <v>19.996000289916992</v>
      </c>
      <c r="L92" s="52">
        <f>IF(A92="N/A"," ",IF(OR('Pricing Inputs'!$AA$3=5,'Pricing Inputs'!$AA$3=6,'Pricing Inputs'!$AA$3=8,'Pricing Inputs'!$AA$3=9),IF(AND('Pricing Inputs'!$AA$3&gt;=4,'Pricing Inputs'!$AA$3&lt;=6),K92,(VLOOKUP(A92,ScaledPrice,5))*(2-(VLOOKUP(A92,ScaledPrice,3)))),0))</f>
        <v>19.996000289916992</v>
      </c>
      <c r="M92" s="52">
        <f>IF(A92="N/A"," ",IF(OR('Pricing Inputs'!$AA$3=6,'Pricing Inputs'!$AA$3=9),(VLOOKUP(A92,ScaledPrice,IF(AND('Pricing Inputs'!$AA$3&gt;=4,'Pricing Inputs'!$AA$3&lt;=6),7,8))),0))</f>
        <v>18.996500015258789</v>
      </c>
      <c r="N92" s="52">
        <f>IF(A92="N/A"," ",IF(OR('Pricing Inputs'!$AA$3=6,'Pricing Inputs'!$AA$3=9),IF(AND('Pricing Inputs'!$AA$3&gt;=4,'Pricing Inputs'!$AA$3&lt;=6),M92,(VLOOKUP(A92,ScaledPrice,7))*(2-(VLOOKUP(A92,ScaledPrice,3)))),0))</f>
        <v>18.996500015258789</v>
      </c>
      <c r="O92" s="52">
        <f t="shared" si="142"/>
        <v>20.400001525878906</v>
      </c>
      <c r="P92" s="108">
        <f t="shared" si="143"/>
        <v>0</v>
      </c>
      <c r="Q92" s="108">
        <f t="shared" si="144"/>
        <v>0</v>
      </c>
      <c r="R92" s="108">
        <f t="shared" si="145"/>
        <v>0</v>
      </c>
      <c r="S92" s="108">
        <f t="shared" si="146"/>
        <v>0</v>
      </c>
      <c r="T92" s="108">
        <f t="shared" si="147"/>
        <v>0</v>
      </c>
      <c r="U92" s="108">
        <f t="shared" si="148"/>
        <v>0</v>
      </c>
      <c r="V92" s="56">
        <f t="shared" si="149"/>
        <v>0</v>
      </c>
      <c r="W92" s="99">
        <f t="shared" si="150"/>
        <v>0</v>
      </c>
      <c r="X92" s="99">
        <f t="shared" si="151"/>
        <v>0</v>
      </c>
      <c r="Y92" s="99">
        <f t="shared" si="152"/>
        <v>0</v>
      </c>
      <c r="Z92" s="99">
        <f t="shared" si="153"/>
        <v>0</v>
      </c>
      <c r="AA92" s="99">
        <f t="shared" si="166"/>
        <v>0</v>
      </c>
      <c r="AB92" s="99">
        <f t="shared" si="154"/>
        <v>0</v>
      </c>
      <c r="AC92" s="99">
        <f t="shared" si="155"/>
        <v>0</v>
      </c>
      <c r="AD92" s="71">
        <f t="shared" si="199"/>
        <v>7</v>
      </c>
      <c r="AE92" s="72">
        <f t="shared" si="200"/>
        <v>7</v>
      </c>
      <c r="AF92" s="72">
        <f t="shared" si="201"/>
        <v>7</v>
      </c>
      <c r="AG92" s="72">
        <f t="shared" si="202"/>
        <v>7</v>
      </c>
      <c r="AH92" s="72">
        <f t="shared" si="203"/>
        <v>7</v>
      </c>
      <c r="AI92" s="72">
        <f t="shared" si="204"/>
        <v>7</v>
      </c>
      <c r="AJ92" s="73">
        <f t="shared" si="205"/>
        <v>7</v>
      </c>
      <c r="AK92" s="102">
        <f t="shared" si="182"/>
        <v>0</v>
      </c>
      <c r="AL92" s="103">
        <f t="shared" si="183"/>
        <v>0</v>
      </c>
      <c r="AM92" s="103">
        <f t="shared" si="184"/>
        <v>0</v>
      </c>
      <c r="AN92" s="103">
        <f t="shared" si="185"/>
        <v>0</v>
      </c>
      <c r="AO92" s="103">
        <f t="shared" si="186"/>
        <v>0</v>
      </c>
      <c r="AP92" s="103">
        <f t="shared" si="187"/>
        <v>0</v>
      </c>
      <c r="AQ92" s="103">
        <f t="shared" si="188"/>
        <v>0</v>
      </c>
      <c r="AR92" s="73"/>
      <c r="AS92" s="109">
        <f t="shared" si="192"/>
        <v>0</v>
      </c>
      <c r="AT92" s="112">
        <f t="shared" si="193"/>
        <v>0</v>
      </c>
      <c r="AU92" s="112">
        <f t="shared" si="194"/>
        <v>0</v>
      </c>
      <c r="AV92" s="112">
        <f t="shared" si="195"/>
        <v>0</v>
      </c>
      <c r="AW92" s="112">
        <f t="shared" si="196"/>
        <v>0</v>
      </c>
      <c r="AX92" s="112">
        <f t="shared" si="197"/>
        <v>0</v>
      </c>
      <c r="AY92" s="112">
        <f t="shared" si="198"/>
        <v>0</v>
      </c>
      <c r="AZ92" s="73"/>
      <c r="BA92" s="64">
        <f>IF($A92="N/A"," ",(IF(MONTH(A92)&gt;=4,IF(MONTH(A92)&lt;=10,Inputs!$F$13,Inputs!$F$14),Inputs!$F$14)))</f>
        <v>119</v>
      </c>
      <c r="BB92" s="65">
        <f t="shared" si="189"/>
        <v>0</v>
      </c>
      <c r="BC92" s="65">
        <f t="shared" si="190"/>
        <v>0</v>
      </c>
      <c r="BD92" s="65">
        <f t="shared" si="156"/>
        <v>0</v>
      </c>
      <c r="BE92" s="65">
        <f t="shared" si="157"/>
        <v>0</v>
      </c>
      <c r="BF92" s="65">
        <f t="shared" si="158"/>
        <v>0</v>
      </c>
      <c r="BG92" s="65">
        <f t="shared" si="159"/>
        <v>0</v>
      </c>
      <c r="BH92" s="65">
        <f t="shared" si="160"/>
        <v>0</v>
      </c>
      <c r="BI92" s="65">
        <f t="shared" si="161"/>
        <v>0</v>
      </c>
      <c r="BJ92" s="94">
        <f t="shared" si="162"/>
        <v>0</v>
      </c>
      <c r="BK92" s="94">
        <f t="shared" si="163"/>
        <v>0</v>
      </c>
      <c r="BL92" s="94">
        <f t="shared" si="164"/>
        <v>0</v>
      </c>
      <c r="BM92" s="94">
        <f t="shared" si="165"/>
        <v>0</v>
      </c>
    </row>
    <row r="93" spans="1:65">
      <c r="A93" s="45">
        <f>IF(A92="N/A","N/A",IF(EDATE(A92,1)&gt;Inputs!$K$3,"N/A",EDATE(A92,1)))</f>
        <v>39387</v>
      </c>
      <c r="B93" s="59">
        <f t="shared" si="138"/>
        <v>2007</v>
      </c>
      <c r="C93" s="46">
        <f t="shared" si="139"/>
        <v>3.1955000000000005</v>
      </c>
      <c r="D93" s="47">
        <f>IF(A93="N/A"," ",(VLOOKUP(MONTH($A93),Inputs!$A$14:$B$25,2))/1000)</f>
        <v>12.6</v>
      </c>
      <c r="E93" s="97">
        <f t="shared" si="140"/>
        <v>40.263300000000008</v>
      </c>
      <c r="F93" s="48">
        <f>IF(A93="N/A"," ",Inputs!$F$6)</f>
        <v>1.17</v>
      </c>
      <c r="G93" s="48">
        <f>IF(A93="N/A"," ",Inputs!$F$9/IF(AND('Pricing Inputs'!$AA$3&gt;=4,'Pricing Inputs'!$AA$3&lt;=6),16,IF(AND('Pricing Inputs'!$AA$3&gt;=7,'Pricing Inputs'!$AA$3&lt;=9),8,24))/(BA93))</f>
        <v>0.82983193277310929</v>
      </c>
      <c r="H93" s="49">
        <f t="shared" si="141"/>
        <v>42.263131932773121</v>
      </c>
      <c r="I93" s="52">
        <f>VLOOKUP(A93,ScaledPrice,(IF(AND('Pricing Inputs'!$AA$3&gt;=4,'Pricing Inputs'!$AA$3&lt;=6),2,4)))</f>
        <v>26.179998397827148</v>
      </c>
      <c r="J93" s="52">
        <f>IF(A93="N/A"," ",IF(AND('Pricing Inputs'!$AA$3&gt;=4,'Pricing Inputs'!$AA$3&lt;=6),I93,(VLOOKUP(A93,ScaledPrice,2))*(2-(VLOOKUP(A93,ScaledPrice,3)))))</f>
        <v>26.179998397827148</v>
      </c>
      <c r="K93" s="52">
        <f>IF(A93="N/A"," ",IF(OR('Pricing Inputs'!$AA$3=5,'Pricing Inputs'!$AA$3=6,'Pricing Inputs'!$AA$3=8,'Pricing Inputs'!$AA$3=9),VLOOKUP(A93,ScaledPrice,IF(AND('Pricing Inputs'!$AA$3&gt;=4,'Pricing Inputs'!$AA$3&lt;=6),5,6)),0))</f>
        <v>20</v>
      </c>
      <c r="L93" s="52">
        <f>IF(A93="N/A"," ",IF(OR('Pricing Inputs'!$AA$3=5,'Pricing Inputs'!$AA$3=6,'Pricing Inputs'!$AA$3=8,'Pricing Inputs'!$AA$3=9),IF(AND('Pricing Inputs'!$AA$3&gt;=4,'Pricing Inputs'!$AA$3&lt;=6),K93,(VLOOKUP(A93,ScaledPrice,5))*(2-(VLOOKUP(A93,ScaledPrice,3)))),0))</f>
        <v>20</v>
      </c>
      <c r="M93" s="52">
        <f>IF(A93="N/A"," ",IF(OR('Pricing Inputs'!$AA$3=6,'Pricing Inputs'!$AA$3=9),(VLOOKUP(A93,ScaledPrice,IF(AND('Pricing Inputs'!$AA$3&gt;=4,'Pricing Inputs'!$AA$3&lt;=6),7,8))),0))</f>
        <v>19</v>
      </c>
      <c r="N93" s="52">
        <f>IF(A93="N/A"," ",IF(OR('Pricing Inputs'!$AA$3=6,'Pricing Inputs'!$AA$3=9),IF(AND('Pricing Inputs'!$AA$3&gt;=4,'Pricing Inputs'!$AA$3&lt;=6),M93,(VLOOKUP(A93,ScaledPrice,7))*(2-(VLOOKUP(A93,ScaledPrice,3)))),0))</f>
        <v>19</v>
      </c>
      <c r="O93" s="52">
        <f t="shared" si="142"/>
        <v>20.799999237060547</v>
      </c>
      <c r="P93" s="108">
        <f t="shared" si="143"/>
        <v>0</v>
      </c>
      <c r="Q93" s="108">
        <f t="shared" si="144"/>
        <v>0</v>
      </c>
      <c r="R93" s="108">
        <f t="shared" si="145"/>
        <v>0</v>
      </c>
      <c r="S93" s="108">
        <f t="shared" si="146"/>
        <v>0</v>
      </c>
      <c r="T93" s="108">
        <f t="shared" si="147"/>
        <v>0</v>
      </c>
      <c r="U93" s="108">
        <f t="shared" si="148"/>
        <v>0</v>
      </c>
      <c r="V93" s="56">
        <f t="shared" si="149"/>
        <v>0</v>
      </c>
      <c r="W93" s="99">
        <f t="shared" si="150"/>
        <v>0</v>
      </c>
      <c r="X93" s="99">
        <f t="shared" si="151"/>
        <v>0</v>
      </c>
      <c r="Y93" s="99">
        <f t="shared" si="152"/>
        <v>0</v>
      </c>
      <c r="Z93" s="99">
        <f t="shared" si="153"/>
        <v>0</v>
      </c>
      <c r="AA93" s="99">
        <f t="shared" si="166"/>
        <v>0</v>
      </c>
      <c r="AB93" s="99">
        <f t="shared" si="154"/>
        <v>0</v>
      </c>
      <c r="AC93" s="99">
        <f t="shared" si="155"/>
        <v>0</v>
      </c>
      <c r="AD93" s="71">
        <f t="shared" si="199"/>
        <v>7</v>
      </c>
      <c r="AE93" s="72">
        <f t="shared" si="200"/>
        <v>7</v>
      </c>
      <c r="AF93" s="72">
        <f t="shared" si="201"/>
        <v>7</v>
      </c>
      <c r="AG93" s="72">
        <f t="shared" si="202"/>
        <v>7</v>
      </c>
      <c r="AH93" s="72">
        <f t="shared" si="203"/>
        <v>7</v>
      </c>
      <c r="AI93" s="72">
        <f t="shared" si="204"/>
        <v>7</v>
      </c>
      <c r="AJ93" s="73">
        <f t="shared" si="205"/>
        <v>7</v>
      </c>
      <c r="AK93" s="102">
        <f t="shared" si="182"/>
        <v>0</v>
      </c>
      <c r="AL93" s="103">
        <f t="shared" si="183"/>
        <v>0</v>
      </c>
      <c r="AM93" s="103">
        <f t="shared" si="184"/>
        <v>0</v>
      </c>
      <c r="AN93" s="103">
        <f t="shared" si="185"/>
        <v>0</v>
      </c>
      <c r="AO93" s="103">
        <f t="shared" si="186"/>
        <v>0</v>
      </c>
      <c r="AP93" s="103">
        <f t="shared" si="187"/>
        <v>0</v>
      </c>
      <c r="AQ93" s="103">
        <f t="shared" si="188"/>
        <v>0</v>
      </c>
      <c r="AR93" s="73"/>
      <c r="AS93" s="109">
        <f t="shared" si="192"/>
        <v>0</v>
      </c>
      <c r="AT93" s="112">
        <f t="shared" si="193"/>
        <v>0</v>
      </c>
      <c r="AU93" s="112">
        <f t="shared" si="194"/>
        <v>0</v>
      </c>
      <c r="AV93" s="112">
        <f t="shared" si="195"/>
        <v>0</v>
      </c>
      <c r="AW93" s="112">
        <f t="shared" si="196"/>
        <v>0</v>
      </c>
      <c r="AX93" s="112">
        <f t="shared" si="197"/>
        <v>0</v>
      </c>
      <c r="AY93" s="112">
        <f t="shared" si="198"/>
        <v>0</v>
      </c>
      <c r="AZ93" s="73"/>
      <c r="BA93" s="64">
        <f>IF($A93="N/A"," ",(IF(MONTH(A93)&gt;=4,IF(MONTH(A93)&lt;=10,Inputs!$F$13,Inputs!$F$14),Inputs!$F$14)))</f>
        <v>119</v>
      </c>
      <c r="BB93" s="65">
        <f t="shared" si="189"/>
        <v>0</v>
      </c>
      <c r="BC93" s="65">
        <f t="shared" si="190"/>
        <v>0</v>
      </c>
      <c r="BD93" s="65">
        <f t="shared" si="156"/>
        <v>0</v>
      </c>
      <c r="BE93" s="65">
        <f t="shared" si="157"/>
        <v>0</v>
      </c>
      <c r="BF93" s="65">
        <f t="shared" si="158"/>
        <v>0</v>
      </c>
      <c r="BG93" s="65">
        <f t="shared" si="159"/>
        <v>0</v>
      </c>
      <c r="BH93" s="65">
        <f t="shared" si="160"/>
        <v>0</v>
      </c>
      <c r="BI93" s="65">
        <f t="shared" si="161"/>
        <v>0</v>
      </c>
      <c r="BJ93" s="94">
        <f t="shared" si="162"/>
        <v>0</v>
      </c>
      <c r="BK93" s="94">
        <f t="shared" si="163"/>
        <v>0</v>
      </c>
      <c r="BL93" s="94">
        <f t="shared" si="164"/>
        <v>0</v>
      </c>
      <c r="BM93" s="94">
        <f t="shared" si="165"/>
        <v>0</v>
      </c>
    </row>
    <row r="94" spans="1:65">
      <c r="A94" s="45">
        <f>IF(A93="N/A","N/A",IF(EDATE(A93,1)&gt;Inputs!$K$3,"N/A",EDATE(A93,1)))</f>
        <v>39417</v>
      </c>
      <c r="B94" s="59">
        <f t="shared" si="138"/>
        <v>2007</v>
      </c>
      <c r="C94" s="46">
        <f t="shared" si="139"/>
        <v>3.3615000000000004</v>
      </c>
      <c r="D94" s="47">
        <f>IF(A94="N/A"," ",(VLOOKUP(MONTH($A94),Inputs!$A$14:$B$25,2))/1000)</f>
        <v>12.6</v>
      </c>
      <c r="E94" s="97">
        <f t="shared" si="140"/>
        <v>42.354900000000001</v>
      </c>
      <c r="F94" s="48">
        <f>IF(A94="N/A"," ",Inputs!$F$6)</f>
        <v>1.17</v>
      </c>
      <c r="G94" s="48">
        <f>IF(A94="N/A"," ",Inputs!$F$9/IF(AND('Pricing Inputs'!$AA$3&gt;=4,'Pricing Inputs'!$AA$3&lt;=6),16,IF(AND('Pricing Inputs'!$AA$3&gt;=7,'Pricing Inputs'!$AA$3&lt;=9),8,24))/(BA94))</f>
        <v>0.82983193277310929</v>
      </c>
      <c r="H94" s="49">
        <f t="shared" si="141"/>
        <v>44.354731932773113</v>
      </c>
      <c r="I94" s="52">
        <f>VLOOKUP(A94,ScaledPrice,(IF(AND('Pricing Inputs'!$AA$3&gt;=4,'Pricing Inputs'!$AA$3&lt;=6),2,4)))</f>
        <v>26.649997711181641</v>
      </c>
      <c r="J94" s="52">
        <f>IF(A94="N/A"," ",IF(AND('Pricing Inputs'!$AA$3&gt;=4,'Pricing Inputs'!$AA$3&lt;=6),I94,(VLOOKUP(A94,ScaledPrice,2))*(2-(VLOOKUP(A94,ScaledPrice,3)))))</f>
        <v>26.649997711181641</v>
      </c>
      <c r="K94" s="52">
        <f>IF(A94="N/A"," ",IF(OR('Pricing Inputs'!$AA$3=5,'Pricing Inputs'!$AA$3=6,'Pricing Inputs'!$AA$3=8,'Pricing Inputs'!$AA$3=9),VLOOKUP(A94,ScaledPrice,IF(AND('Pricing Inputs'!$AA$3&gt;=4,'Pricing Inputs'!$AA$3&lt;=6),5,6)),0))</f>
        <v>20</v>
      </c>
      <c r="L94" s="52">
        <f>IF(A94="N/A"," ",IF(OR('Pricing Inputs'!$AA$3=5,'Pricing Inputs'!$AA$3=6,'Pricing Inputs'!$AA$3=8,'Pricing Inputs'!$AA$3=9),IF(AND('Pricing Inputs'!$AA$3&gt;=4,'Pricing Inputs'!$AA$3&lt;=6),K94,(VLOOKUP(A94,ScaledPrice,5))*(2-(VLOOKUP(A94,ScaledPrice,3)))),0))</f>
        <v>20</v>
      </c>
      <c r="M94" s="52">
        <f>IF(A94="N/A"," ",IF(OR('Pricing Inputs'!$AA$3=6,'Pricing Inputs'!$AA$3=9),(VLOOKUP(A94,ScaledPrice,IF(AND('Pricing Inputs'!$AA$3&gt;=4,'Pricing Inputs'!$AA$3&lt;=6),7,8))),0))</f>
        <v>19</v>
      </c>
      <c r="N94" s="52">
        <f>IF(A94="N/A"," ",IF(OR('Pricing Inputs'!$AA$3=6,'Pricing Inputs'!$AA$3=9),IF(AND('Pricing Inputs'!$AA$3&gt;=4,'Pricing Inputs'!$AA$3&lt;=6),M94,(VLOOKUP(A94,ScaledPrice,7))*(2-(VLOOKUP(A94,ScaledPrice,3)))),0))</f>
        <v>19</v>
      </c>
      <c r="O94" s="52">
        <f t="shared" si="142"/>
        <v>20.950000762939453</v>
      </c>
      <c r="P94" s="108">
        <f t="shared" si="143"/>
        <v>0</v>
      </c>
      <c r="Q94" s="108">
        <f t="shared" si="144"/>
        <v>0</v>
      </c>
      <c r="R94" s="108">
        <f t="shared" si="145"/>
        <v>0</v>
      </c>
      <c r="S94" s="108">
        <f t="shared" si="146"/>
        <v>0</v>
      </c>
      <c r="T94" s="108">
        <f t="shared" si="147"/>
        <v>0</v>
      </c>
      <c r="U94" s="108">
        <f t="shared" si="148"/>
        <v>0</v>
      </c>
      <c r="V94" s="56">
        <f t="shared" si="149"/>
        <v>0</v>
      </c>
      <c r="W94" s="99">
        <f t="shared" si="150"/>
        <v>0</v>
      </c>
      <c r="X94" s="99">
        <f t="shared" si="151"/>
        <v>0</v>
      </c>
      <c r="Y94" s="99">
        <f t="shared" si="152"/>
        <v>0</v>
      </c>
      <c r="Z94" s="99">
        <f t="shared" si="153"/>
        <v>0</v>
      </c>
      <c r="AA94" s="99">
        <f t="shared" si="166"/>
        <v>0</v>
      </c>
      <c r="AB94" s="99">
        <f t="shared" si="154"/>
        <v>0</v>
      </c>
      <c r="AC94" s="99">
        <f t="shared" si="155"/>
        <v>0</v>
      </c>
      <c r="AD94" s="71">
        <f t="shared" si="199"/>
        <v>7</v>
      </c>
      <c r="AE94" s="72">
        <f t="shared" si="200"/>
        <v>7</v>
      </c>
      <c r="AF94" s="72">
        <f t="shared" si="201"/>
        <v>7</v>
      </c>
      <c r="AG94" s="72">
        <f t="shared" si="202"/>
        <v>7</v>
      </c>
      <c r="AH94" s="72">
        <f t="shared" si="203"/>
        <v>7</v>
      </c>
      <c r="AI94" s="72">
        <f t="shared" si="204"/>
        <v>7</v>
      </c>
      <c r="AJ94" s="73">
        <f t="shared" si="205"/>
        <v>7</v>
      </c>
      <c r="AK94" s="102">
        <f t="shared" si="182"/>
        <v>0</v>
      </c>
      <c r="AL94" s="103">
        <f t="shared" si="183"/>
        <v>0</v>
      </c>
      <c r="AM94" s="103">
        <f t="shared" si="184"/>
        <v>0</v>
      </c>
      <c r="AN94" s="103">
        <f t="shared" si="185"/>
        <v>0</v>
      </c>
      <c r="AO94" s="103">
        <f t="shared" si="186"/>
        <v>0</v>
      </c>
      <c r="AP94" s="103">
        <f t="shared" si="187"/>
        <v>0</v>
      </c>
      <c r="AQ94" s="103">
        <f t="shared" si="188"/>
        <v>0</v>
      </c>
      <c r="AR94" s="73"/>
      <c r="AS94" s="109">
        <f t="shared" si="192"/>
        <v>0</v>
      </c>
      <c r="AT94" s="112">
        <f t="shared" si="193"/>
        <v>0</v>
      </c>
      <c r="AU94" s="112">
        <f t="shared" si="194"/>
        <v>0</v>
      </c>
      <c r="AV94" s="112">
        <f t="shared" si="195"/>
        <v>0</v>
      </c>
      <c r="AW94" s="112">
        <f t="shared" si="196"/>
        <v>0</v>
      </c>
      <c r="AX94" s="112">
        <f t="shared" si="197"/>
        <v>0</v>
      </c>
      <c r="AY94" s="112">
        <f t="shared" si="198"/>
        <v>0</v>
      </c>
      <c r="AZ94" s="73"/>
      <c r="BA94" s="64">
        <f>IF($A94="N/A"," ",(IF(MONTH(A94)&gt;=4,IF(MONTH(A94)&lt;=10,Inputs!$F$13,Inputs!$F$14),Inputs!$F$14)))</f>
        <v>119</v>
      </c>
      <c r="BB94" s="65">
        <f t="shared" si="189"/>
        <v>0</v>
      </c>
      <c r="BC94" s="65">
        <f t="shared" si="190"/>
        <v>0</v>
      </c>
      <c r="BD94" s="65">
        <f t="shared" si="156"/>
        <v>0</v>
      </c>
      <c r="BE94" s="65">
        <f t="shared" si="157"/>
        <v>0</v>
      </c>
      <c r="BF94" s="65">
        <f t="shared" si="158"/>
        <v>0</v>
      </c>
      <c r="BG94" s="65">
        <f t="shared" si="159"/>
        <v>0</v>
      </c>
      <c r="BH94" s="65">
        <f t="shared" si="160"/>
        <v>0</v>
      </c>
      <c r="BI94" s="65">
        <f t="shared" si="161"/>
        <v>0</v>
      </c>
      <c r="BJ94" s="94">
        <f t="shared" si="162"/>
        <v>0</v>
      </c>
      <c r="BK94" s="94">
        <f t="shared" si="163"/>
        <v>0</v>
      </c>
      <c r="BL94" s="94">
        <f t="shared" si="164"/>
        <v>0</v>
      </c>
      <c r="BM94" s="94">
        <f t="shared" si="165"/>
        <v>0</v>
      </c>
    </row>
    <row r="95" spans="1:65">
      <c r="A95" s="45">
        <f>IF(A94="N/A","N/A",IF(EDATE(A94,1)&gt;Inputs!$K$3,"N/A",EDATE(A94,1)))</f>
        <v>39448</v>
      </c>
      <c r="B95" s="59">
        <f t="shared" si="138"/>
        <v>2008</v>
      </c>
      <c r="C95" s="46">
        <f t="shared" si="139"/>
        <v>3.4824999999999999</v>
      </c>
      <c r="D95" s="47">
        <f>IF(A95="N/A"," ",(VLOOKUP(MONTH($A95),Inputs!$A$14:$B$25,2))/1000)</f>
        <v>12.6</v>
      </c>
      <c r="E95" s="97">
        <f t="shared" si="140"/>
        <v>43.8795</v>
      </c>
      <c r="F95" s="48">
        <f>IF(A95="N/A"," ",Inputs!$F$6)</f>
        <v>1.17</v>
      </c>
      <c r="G95" s="48">
        <f>IF(A95="N/A"," ",Inputs!$F$9/IF(AND('Pricing Inputs'!$AA$3&gt;=4,'Pricing Inputs'!$AA$3&lt;=6),16,IF(AND('Pricing Inputs'!$AA$3&gt;=7,'Pricing Inputs'!$AA$3&lt;=9),8,24))/(BA95))</f>
        <v>0.82983193277310929</v>
      </c>
      <c r="H95" s="49">
        <f t="shared" si="141"/>
        <v>45.879331932773113</v>
      </c>
      <c r="I95" s="52">
        <f>VLOOKUP(A95,ScaledPrice,(IF(AND('Pricing Inputs'!$AA$3&gt;=4,'Pricing Inputs'!$AA$3&lt;=6),2,4)))</f>
        <v>30.899999618530273</v>
      </c>
      <c r="J95" s="52">
        <f>IF(A95="N/A"," ",IF(AND('Pricing Inputs'!$AA$3&gt;=4,'Pricing Inputs'!$AA$3&lt;=6),I95,(VLOOKUP(A95,ScaledPrice,2))*(2-(VLOOKUP(A95,ScaledPrice,3)))))</f>
        <v>30.899999618530273</v>
      </c>
      <c r="K95" s="52">
        <f>IF(A95="N/A"," ",IF(OR('Pricing Inputs'!$AA$3=5,'Pricing Inputs'!$AA$3=6,'Pricing Inputs'!$AA$3=8,'Pricing Inputs'!$AA$3=9),VLOOKUP(A95,ScaledPrice,IF(AND('Pricing Inputs'!$AA$3&gt;=4,'Pricing Inputs'!$AA$3&lt;=6),5,6)),0))</f>
        <v>22</v>
      </c>
      <c r="L95" s="52">
        <f>IF(A95="N/A"," ",IF(OR('Pricing Inputs'!$AA$3=5,'Pricing Inputs'!$AA$3=6,'Pricing Inputs'!$AA$3=8,'Pricing Inputs'!$AA$3=9),IF(AND('Pricing Inputs'!$AA$3&gt;=4,'Pricing Inputs'!$AA$3&lt;=6),K95,(VLOOKUP(A95,ScaledPrice,5))*(2-(VLOOKUP(A95,ScaledPrice,3)))),0))</f>
        <v>22</v>
      </c>
      <c r="M95" s="52">
        <f>IF(A95="N/A"," ",IF(OR('Pricing Inputs'!$AA$3=6,'Pricing Inputs'!$AA$3=9),(VLOOKUP(A95,ScaledPrice,IF(AND('Pricing Inputs'!$AA$3&gt;=4,'Pricing Inputs'!$AA$3&lt;=6),7,8))),0))</f>
        <v>21</v>
      </c>
      <c r="N95" s="52">
        <f>IF(A95="N/A"," ",IF(OR('Pricing Inputs'!$AA$3=6,'Pricing Inputs'!$AA$3=9),IF(AND('Pricing Inputs'!$AA$3&gt;=4,'Pricing Inputs'!$AA$3&lt;=6),M95,(VLOOKUP(A95,ScaledPrice,7))*(2-(VLOOKUP(A95,ScaledPrice,3)))),0))</f>
        <v>21</v>
      </c>
      <c r="O95" s="52">
        <f t="shared" si="142"/>
        <v>21.200000762939453</v>
      </c>
      <c r="P95" s="108">
        <f t="shared" si="143"/>
        <v>0</v>
      </c>
      <c r="Q95" s="108">
        <f t="shared" si="144"/>
        <v>0</v>
      </c>
      <c r="R95" s="108">
        <f t="shared" si="145"/>
        <v>0</v>
      </c>
      <c r="S95" s="108">
        <f t="shared" si="146"/>
        <v>0</v>
      </c>
      <c r="T95" s="108">
        <f t="shared" si="147"/>
        <v>0</v>
      </c>
      <c r="U95" s="108">
        <f t="shared" si="148"/>
        <v>0</v>
      </c>
      <c r="V95" s="56">
        <f t="shared" si="149"/>
        <v>0</v>
      </c>
      <c r="W95" s="99">
        <f t="shared" si="150"/>
        <v>0</v>
      </c>
      <c r="X95" s="99">
        <f t="shared" si="151"/>
        <v>0</v>
      </c>
      <c r="Y95" s="99">
        <f t="shared" si="152"/>
        <v>0</v>
      </c>
      <c r="Z95" s="99">
        <f t="shared" si="153"/>
        <v>0</v>
      </c>
      <c r="AA95" s="99">
        <f t="shared" si="166"/>
        <v>0</v>
      </c>
      <c r="AB95" s="99">
        <f t="shared" si="154"/>
        <v>0</v>
      </c>
      <c r="AC95" s="99">
        <f t="shared" si="155"/>
        <v>0</v>
      </c>
      <c r="AD95" s="71">
        <f t="shared" si="199"/>
        <v>7</v>
      </c>
      <c r="AE95" s="72">
        <f t="shared" si="200"/>
        <v>7</v>
      </c>
      <c r="AF95" s="72">
        <f t="shared" si="201"/>
        <v>7</v>
      </c>
      <c r="AG95" s="72">
        <f t="shared" si="202"/>
        <v>7</v>
      </c>
      <c r="AH95" s="72">
        <f t="shared" si="203"/>
        <v>7</v>
      </c>
      <c r="AI95" s="72">
        <f t="shared" si="204"/>
        <v>7</v>
      </c>
      <c r="AJ95" s="73">
        <f t="shared" si="205"/>
        <v>7</v>
      </c>
      <c r="AK95" s="102">
        <f t="shared" si="182"/>
        <v>0</v>
      </c>
      <c r="AL95" s="103">
        <f t="shared" si="183"/>
        <v>0</v>
      </c>
      <c r="AM95" s="103">
        <f t="shared" si="184"/>
        <v>0</v>
      </c>
      <c r="AN95" s="103">
        <f t="shared" si="185"/>
        <v>0</v>
      </c>
      <c r="AO95" s="103">
        <f t="shared" si="186"/>
        <v>0</v>
      </c>
      <c r="AP95" s="103">
        <f t="shared" si="187"/>
        <v>0</v>
      </c>
      <c r="AQ95" s="103">
        <f t="shared" si="188"/>
        <v>0</v>
      </c>
      <c r="AR95" s="73"/>
      <c r="AS95" s="109">
        <f t="shared" si="192"/>
        <v>0</v>
      </c>
      <c r="AT95" s="112">
        <f t="shared" si="193"/>
        <v>0</v>
      </c>
      <c r="AU95" s="112">
        <f t="shared" si="194"/>
        <v>0</v>
      </c>
      <c r="AV95" s="112">
        <f t="shared" si="195"/>
        <v>0</v>
      </c>
      <c r="AW95" s="112">
        <f t="shared" si="196"/>
        <v>0</v>
      </c>
      <c r="AX95" s="112">
        <f t="shared" si="197"/>
        <v>0</v>
      </c>
      <c r="AY95" s="112">
        <f t="shared" si="198"/>
        <v>0</v>
      </c>
      <c r="AZ95" s="73"/>
      <c r="BA95" s="64">
        <f>IF($A95="N/A"," ",(IF(MONTH(A95)&gt;=4,IF(MONTH(A95)&lt;=10,Inputs!$F$13,Inputs!$F$14),Inputs!$F$14)))</f>
        <v>119</v>
      </c>
      <c r="BB95" s="65">
        <f t="shared" si="189"/>
        <v>0</v>
      </c>
      <c r="BC95" s="65">
        <f t="shared" si="190"/>
        <v>0</v>
      </c>
      <c r="BD95" s="65">
        <f t="shared" si="156"/>
        <v>0</v>
      </c>
      <c r="BE95" s="65">
        <f t="shared" si="157"/>
        <v>0</v>
      </c>
      <c r="BF95" s="65">
        <f t="shared" si="158"/>
        <v>0</v>
      </c>
      <c r="BG95" s="65">
        <f t="shared" si="159"/>
        <v>0</v>
      </c>
      <c r="BH95" s="65">
        <f t="shared" si="160"/>
        <v>0</v>
      </c>
      <c r="BI95" s="65">
        <f t="shared" si="161"/>
        <v>0</v>
      </c>
      <c r="BJ95" s="94">
        <f t="shared" si="162"/>
        <v>0</v>
      </c>
      <c r="BK95" s="94">
        <f t="shared" si="163"/>
        <v>0</v>
      </c>
      <c r="BL95" s="94">
        <f t="shared" si="164"/>
        <v>0</v>
      </c>
      <c r="BM95" s="94">
        <f t="shared" si="165"/>
        <v>0</v>
      </c>
    </row>
    <row r="96" spans="1:65">
      <c r="A96" s="45">
        <f>IF(A95="N/A","N/A",IF(EDATE(A95,1)&gt;Inputs!$K$3,"N/A",EDATE(A95,1)))</f>
        <v>39479</v>
      </c>
      <c r="B96" s="59">
        <f t="shared" si="138"/>
        <v>2008</v>
      </c>
      <c r="C96" s="46">
        <f t="shared" si="139"/>
        <v>3.3395000000000001</v>
      </c>
      <c r="D96" s="47">
        <f>IF(A96="N/A"," ",(VLOOKUP(MONTH($A96),Inputs!$A$14:$B$25,2))/1000)</f>
        <v>12.6</v>
      </c>
      <c r="E96" s="97">
        <f t="shared" si="140"/>
        <v>42.0777</v>
      </c>
      <c r="F96" s="48">
        <f>IF(A96="N/A"," ",Inputs!$F$6)</f>
        <v>1.17</v>
      </c>
      <c r="G96" s="48">
        <f>IF(A96="N/A"," ",Inputs!$F$9/IF(AND('Pricing Inputs'!$AA$3&gt;=4,'Pricing Inputs'!$AA$3&lt;=6),16,IF(AND('Pricing Inputs'!$AA$3&gt;=7,'Pricing Inputs'!$AA$3&lt;=9),8,24))/(BA96))</f>
        <v>0.82983193277310929</v>
      </c>
      <c r="H96" s="49">
        <f t="shared" si="141"/>
        <v>44.077531932773113</v>
      </c>
      <c r="I96" s="52">
        <f>VLOOKUP(A96,ScaledPrice,(IF(AND('Pricing Inputs'!$AA$3&gt;=4,'Pricing Inputs'!$AA$3&lt;=6),2,4)))</f>
        <v>31</v>
      </c>
      <c r="J96" s="52">
        <f>IF(A96="N/A"," ",IF(AND('Pricing Inputs'!$AA$3&gt;=4,'Pricing Inputs'!$AA$3&lt;=6),I96,(VLOOKUP(A96,ScaledPrice,2))*(2-(VLOOKUP(A96,ScaledPrice,3)))))</f>
        <v>31</v>
      </c>
      <c r="K96" s="52">
        <f>IF(A96="N/A"," ",IF(OR('Pricing Inputs'!$AA$3=5,'Pricing Inputs'!$AA$3=6,'Pricing Inputs'!$AA$3=8,'Pricing Inputs'!$AA$3=9),VLOOKUP(A96,ScaledPrice,IF(AND('Pricing Inputs'!$AA$3&gt;=4,'Pricing Inputs'!$AA$3&lt;=6),5,6)),0))</f>
        <v>21.996000289916992</v>
      </c>
      <c r="L96" s="52">
        <f>IF(A96="N/A"," ",IF(OR('Pricing Inputs'!$AA$3=5,'Pricing Inputs'!$AA$3=6,'Pricing Inputs'!$AA$3=8,'Pricing Inputs'!$AA$3=9),IF(AND('Pricing Inputs'!$AA$3&gt;=4,'Pricing Inputs'!$AA$3&lt;=6),K96,(VLOOKUP(A96,ScaledPrice,5))*(2-(VLOOKUP(A96,ScaledPrice,3)))),0))</f>
        <v>21.996000289916992</v>
      </c>
      <c r="M96" s="52">
        <f>IF(A96="N/A"," ",IF(OR('Pricing Inputs'!$AA$3=6,'Pricing Inputs'!$AA$3=9),(VLOOKUP(A96,ScaledPrice,IF(AND('Pricing Inputs'!$AA$3&gt;=4,'Pricing Inputs'!$AA$3&lt;=6),7,8))),0))</f>
        <v>20.996501922607422</v>
      </c>
      <c r="N96" s="52">
        <f>IF(A96="N/A"," ",IF(OR('Pricing Inputs'!$AA$3=6,'Pricing Inputs'!$AA$3=9),IF(AND('Pricing Inputs'!$AA$3&gt;=4,'Pricing Inputs'!$AA$3&lt;=6),M96,(VLOOKUP(A96,ScaledPrice,7))*(2-(VLOOKUP(A96,ScaledPrice,3)))),0))</f>
        <v>20.996501922607422</v>
      </c>
      <c r="O96" s="52">
        <f t="shared" si="142"/>
        <v>19.5</v>
      </c>
      <c r="P96" s="108">
        <f t="shared" si="143"/>
        <v>0</v>
      </c>
      <c r="Q96" s="108">
        <f t="shared" si="144"/>
        <v>0</v>
      </c>
      <c r="R96" s="108">
        <f t="shared" si="145"/>
        <v>0</v>
      </c>
      <c r="S96" s="108">
        <f t="shared" si="146"/>
        <v>0</v>
      </c>
      <c r="T96" s="108">
        <f t="shared" si="147"/>
        <v>0</v>
      </c>
      <c r="U96" s="108">
        <f t="shared" si="148"/>
        <v>0</v>
      </c>
      <c r="V96" s="56">
        <f t="shared" si="149"/>
        <v>0</v>
      </c>
      <c r="W96" s="99">
        <f t="shared" si="150"/>
        <v>0</v>
      </c>
      <c r="X96" s="99">
        <f t="shared" si="151"/>
        <v>0</v>
      </c>
      <c r="Y96" s="99">
        <f t="shared" si="152"/>
        <v>0</v>
      </c>
      <c r="Z96" s="99">
        <f t="shared" si="153"/>
        <v>0</v>
      </c>
      <c r="AA96" s="99">
        <f t="shared" si="166"/>
        <v>0</v>
      </c>
      <c r="AB96" s="99">
        <f t="shared" si="154"/>
        <v>0</v>
      </c>
      <c r="AC96" s="99">
        <f t="shared" si="155"/>
        <v>0</v>
      </c>
      <c r="AD96" s="71">
        <f t="shared" si="199"/>
        <v>7</v>
      </c>
      <c r="AE96" s="72">
        <f t="shared" si="200"/>
        <v>7</v>
      </c>
      <c r="AF96" s="72">
        <f t="shared" si="201"/>
        <v>7</v>
      </c>
      <c r="AG96" s="72">
        <f t="shared" si="202"/>
        <v>7</v>
      </c>
      <c r="AH96" s="72">
        <f t="shared" si="203"/>
        <v>7</v>
      </c>
      <c r="AI96" s="72">
        <f t="shared" si="204"/>
        <v>7</v>
      </c>
      <c r="AJ96" s="73">
        <f t="shared" si="205"/>
        <v>7</v>
      </c>
      <c r="AK96" s="102">
        <f t="shared" si="182"/>
        <v>0</v>
      </c>
      <c r="AL96" s="103">
        <f t="shared" si="183"/>
        <v>0</v>
      </c>
      <c r="AM96" s="103">
        <f t="shared" si="184"/>
        <v>0</v>
      </c>
      <c r="AN96" s="103">
        <f t="shared" si="185"/>
        <v>0</v>
      </c>
      <c r="AO96" s="103">
        <f t="shared" si="186"/>
        <v>0</v>
      </c>
      <c r="AP96" s="103">
        <f t="shared" si="187"/>
        <v>0</v>
      </c>
      <c r="AQ96" s="103">
        <f t="shared" si="188"/>
        <v>0</v>
      </c>
      <c r="AR96" s="73"/>
      <c r="AS96" s="109">
        <f t="shared" si="192"/>
        <v>0</v>
      </c>
      <c r="AT96" s="112">
        <f t="shared" si="193"/>
        <v>0</v>
      </c>
      <c r="AU96" s="112">
        <f t="shared" si="194"/>
        <v>0</v>
      </c>
      <c r="AV96" s="112">
        <f t="shared" si="195"/>
        <v>0</v>
      </c>
      <c r="AW96" s="112">
        <f t="shared" si="196"/>
        <v>0</v>
      </c>
      <c r="AX96" s="112">
        <f t="shared" si="197"/>
        <v>0</v>
      </c>
      <c r="AY96" s="112">
        <f t="shared" si="198"/>
        <v>0</v>
      </c>
      <c r="AZ96" s="73"/>
      <c r="BA96" s="64">
        <f>IF($A96="N/A"," ",(IF(MONTH(A96)&gt;=4,IF(MONTH(A96)&lt;=10,Inputs!$F$13,Inputs!$F$14),Inputs!$F$14)))</f>
        <v>119</v>
      </c>
      <c r="BB96" s="65">
        <f t="shared" si="189"/>
        <v>0</v>
      </c>
      <c r="BC96" s="65">
        <f t="shared" si="190"/>
        <v>0</v>
      </c>
      <c r="BD96" s="65">
        <f t="shared" si="156"/>
        <v>0</v>
      </c>
      <c r="BE96" s="65">
        <f t="shared" si="157"/>
        <v>0</v>
      </c>
      <c r="BF96" s="65">
        <f t="shared" si="158"/>
        <v>0</v>
      </c>
      <c r="BG96" s="65">
        <f t="shared" si="159"/>
        <v>0</v>
      </c>
      <c r="BH96" s="65">
        <f t="shared" si="160"/>
        <v>0</v>
      </c>
      <c r="BI96" s="65">
        <f t="shared" si="161"/>
        <v>0</v>
      </c>
      <c r="BJ96" s="94">
        <f t="shared" si="162"/>
        <v>0</v>
      </c>
      <c r="BK96" s="94">
        <f t="shared" si="163"/>
        <v>0</v>
      </c>
      <c r="BL96" s="94">
        <f t="shared" si="164"/>
        <v>0</v>
      </c>
      <c r="BM96" s="94">
        <f t="shared" si="165"/>
        <v>0</v>
      </c>
    </row>
    <row r="97" spans="1:65">
      <c r="A97" s="45">
        <f>IF(A96="N/A","N/A",IF(EDATE(A96,1)&gt;Inputs!$K$3,"N/A",EDATE(A96,1)))</f>
        <v>39508</v>
      </c>
      <c r="B97" s="59">
        <f t="shared" si="138"/>
        <v>2008</v>
      </c>
      <c r="C97" s="46">
        <f t="shared" si="139"/>
        <v>3.2555000000000001</v>
      </c>
      <c r="D97" s="47">
        <f>IF(A97="N/A"," ",(VLOOKUP(MONTH($A97),Inputs!$A$14:$B$25,2))/1000)</f>
        <v>12.6</v>
      </c>
      <c r="E97" s="97">
        <f t="shared" si="140"/>
        <v>41.019300000000001</v>
      </c>
      <c r="F97" s="48">
        <f>IF(A97="N/A"," ",Inputs!$F$6)</f>
        <v>1.17</v>
      </c>
      <c r="G97" s="48">
        <f>IF(A97="N/A"," ",Inputs!$F$9/IF(AND('Pricing Inputs'!$AA$3&gt;=4,'Pricing Inputs'!$AA$3&lt;=6),16,IF(AND('Pricing Inputs'!$AA$3&gt;=7,'Pricing Inputs'!$AA$3&lt;=9),8,24))/(BA97))</f>
        <v>0.82983193277310929</v>
      </c>
      <c r="H97" s="49">
        <f t="shared" si="141"/>
        <v>43.019131932773114</v>
      </c>
      <c r="I97" s="52">
        <f>VLOOKUP(A97,ScaledPrice,(IF(AND('Pricing Inputs'!$AA$3&gt;=4,'Pricing Inputs'!$AA$3&lt;=6),2,4)))</f>
        <v>26.5</v>
      </c>
      <c r="J97" s="52">
        <f>IF(A97="N/A"," ",IF(AND('Pricing Inputs'!$AA$3&gt;=4,'Pricing Inputs'!$AA$3&lt;=6),I97,(VLOOKUP(A97,ScaledPrice,2))*(2-(VLOOKUP(A97,ScaledPrice,3)))))</f>
        <v>26.5</v>
      </c>
      <c r="K97" s="52">
        <f>IF(A97="N/A"," ",IF(OR('Pricing Inputs'!$AA$3=5,'Pricing Inputs'!$AA$3=6,'Pricing Inputs'!$AA$3=8,'Pricing Inputs'!$AA$3=9),VLOOKUP(A97,ScaledPrice,IF(AND('Pricing Inputs'!$AA$3&gt;=4,'Pricing Inputs'!$AA$3&lt;=6),5,6)),0))</f>
        <v>20</v>
      </c>
      <c r="L97" s="52">
        <f>IF(A97="N/A"," ",IF(OR('Pricing Inputs'!$AA$3=5,'Pricing Inputs'!$AA$3=6,'Pricing Inputs'!$AA$3=8,'Pricing Inputs'!$AA$3=9),IF(AND('Pricing Inputs'!$AA$3&gt;=4,'Pricing Inputs'!$AA$3&lt;=6),K97,(VLOOKUP(A97,ScaledPrice,5))*(2-(VLOOKUP(A97,ScaledPrice,3)))),0))</f>
        <v>20</v>
      </c>
      <c r="M97" s="52">
        <f>IF(A97="N/A"," ",IF(OR('Pricing Inputs'!$AA$3=6,'Pricing Inputs'!$AA$3=9),(VLOOKUP(A97,ScaledPrice,IF(AND('Pricing Inputs'!$AA$3&gt;=4,'Pricing Inputs'!$AA$3&lt;=6),7,8))),0))</f>
        <v>19</v>
      </c>
      <c r="N97" s="52">
        <f>IF(A97="N/A"," ",IF(OR('Pricing Inputs'!$AA$3=6,'Pricing Inputs'!$AA$3=9),IF(AND('Pricing Inputs'!$AA$3&gt;=4,'Pricing Inputs'!$AA$3&lt;=6),M97,(VLOOKUP(A97,ScaledPrice,7))*(2-(VLOOKUP(A97,ScaledPrice,3)))),0))</f>
        <v>19</v>
      </c>
      <c r="O97" s="52">
        <f t="shared" si="142"/>
        <v>19.900001525878906</v>
      </c>
      <c r="P97" s="108">
        <f t="shared" si="143"/>
        <v>0</v>
      </c>
      <c r="Q97" s="108">
        <f t="shared" si="144"/>
        <v>0</v>
      </c>
      <c r="R97" s="108">
        <f t="shared" si="145"/>
        <v>0</v>
      </c>
      <c r="S97" s="108">
        <f t="shared" si="146"/>
        <v>0</v>
      </c>
      <c r="T97" s="108">
        <f t="shared" si="147"/>
        <v>0</v>
      </c>
      <c r="U97" s="108">
        <f t="shared" si="148"/>
        <v>0</v>
      </c>
      <c r="V97" s="56">
        <f t="shared" si="149"/>
        <v>0</v>
      </c>
      <c r="W97" s="99">
        <f t="shared" si="150"/>
        <v>0</v>
      </c>
      <c r="X97" s="99">
        <f t="shared" si="151"/>
        <v>0</v>
      </c>
      <c r="Y97" s="99">
        <f t="shared" si="152"/>
        <v>0</v>
      </c>
      <c r="Z97" s="99">
        <f t="shared" si="153"/>
        <v>0</v>
      </c>
      <c r="AA97" s="99">
        <f t="shared" si="166"/>
        <v>0</v>
      </c>
      <c r="AB97" s="99">
        <f t="shared" si="154"/>
        <v>0</v>
      </c>
      <c r="AC97" s="99">
        <f t="shared" si="155"/>
        <v>0</v>
      </c>
      <c r="AD97" s="71">
        <f t="shared" si="199"/>
        <v>7</v>
      </c>
      <c r="AE97" s="72">
        <f t="shared" si="200"/>
        <v>7</v>
      </c>
      <c r="AF97" s="72">
        <f t="shared" si="201"/>
        <v>7</v>
      </c>
      <c r="AG97" s="72">
        <f t="shared" si="202"/>
        <v>7</v>
      </c>
      <c r="AH97" s="72">
        <f t="shared" si="203"/>
        <v>7</v>
      </c>
      <c r="AI97" s="72">
        <f t="shared" si="204"/>
        <v>7</v>
      </c>
      <c r="AJ97" s="73">
        <f t="shared" si="205"/>
        <v>7</v>
      </c>
      <c r="AK97" s="102">
        <f t="shared" si="182"/>
        <v>0</v>
      </c>
      <c r="AL97" s="103">
        <f t="shared" si="183"/>
        <v>0</v>
      </c>
      <c r="AM97" s="103">
        <f t="shared" si="184"/>
        <v>0</v>
      </c>
      <c r="AN97" s="103">
        <f t="shared" si="185"/>
        <v>0</v>
      </c>
      <c r="AO97" s="103">
        <f t="shared" si="186"/>
        <v>0</v>
      </c>
      <c r="AP97" s="103">
        <f t="shared" si="187"/>
        <v>0</v>
      </c>
      <c r="AQ97" s="103">
        <f t="shared" si="188"/>
        <v>0</v>
      </c>
      <c r="AR97" s="81" t="s">
        <v>46</v>
      </c>
      <c r="AS97" s="109">
        <f t="shared" si="192"/>
        <v>0</v>
      </c>
      <c r="AT97" s="112">
        <f t="shared" si="193"/>
        <v>0</v>
      </c>
      <c r="AU97" s="112">
        <f t="shared" si="194"/>
        <v>0</v>
      </c>
      <c r="AV97" s="112">
        <f t="shared" si="195"/>
        <v>0</v>
      </c>
      <c r="AW97" s="112">
        <f t="shared" si="196"/>
        <v>0</v>
      </c>
      <c r="AX97" s="112">
        <f t="shared" si="197"/>
        <v>0</v>
      </c>
      <c r="AY97" s="112">
        <f t="shared" si="198"/>
        <v>0</v>
      </c>
      <c r="AZ97" s="80" t="s">
        <v>53</v>
      </c>
      <c r="BA97" s="64">
        <f>IF($A97="N/A"," ",(IF(MONTH(A97)&gt;=4,IF(MONTH(A97)&lt;=10,Inputs!$F$13,Inputs!$F$14),Inputs!$F$14)))</f>
        <v>119</v>
      </c>
      <c r="BB97" s="65">
        <f t="shared" si="189"/>
        <v>0</v>
      </c>
      <c r="BC97" s="65">
        <f t="shared" si="190"/>
        <v>0</v>
      </c>
      <c r="BD97" s="65">
        <f t="shared" si="156"/>
        <v>0</v>
      </c>
      <c r="BE97" s="65">
        <f t="shared" si="157"/>
        <v>0</v>
      </c>
      <c r="BF97" s="65">
        <f t="shared" si="158"/>
        <v>0</v>
      </c>
      <c r="BG97" s="65">
        <f t="shared" si="159"/>
        <v>0</v>
      </c>
      <c r="BH97" s="65">
        <f t="shared" si="160"/>
        <v>0</v>
      </c>
      <c r="BI97" s="65">
        <f t="shared" si="161"/>
        <v>0</v>
      </c>
      <c r="BJ97" s="94">
        <f t="shared" si="162"/>
        <v>0</v>
      </c>
      <c r="BK97" s="94">
        <f t="shared" si="163"/>
        <v>0</v>
      </c>
      <c r="BL97" s="94">
        <f t="shared" si="164"/>
        <v>0</v>
      </c>
      <c r="BM97" s="94">
        <f t="shared" si="165"/>
        <v>0</v>
      </c>
    </row>
    <row r="98" spans="1:65">
      <c r="A98" s="45">
        <f>IF(A97="N/A","N/A",IF(EDATE(A97,1)&gt;Inputs!$K$3,"N/A",EDATE(A97,1)))</f>
        <v>39539</v>
      </c>
      <c r="B98" s="59">
        <f t="shared" si="138"/>
        <v>2008</v>
      </c>
      <c r="C98" s="46">
        <f t="shared" si="139"/>
        <v>3.0569999999999999</v>
      </c>
      <c r="D98" s="47">
        <f>IF(A98="N/A"," ",(VLOOKUP(MONTH($A98),Inputs!$A$14:$B$25,2))/1000)</f>
        <v>12.6</v>
      </c>
      <c r="E98" s="97">
        <f t="shared" si="140"/>
        <v>38.5182</v>
      </c>
      <c r="F98" s="48">
        <f>IF(A98="N/A"," ",Inputs!$F$6)</f>
        <v>1.17</v>
      </c>
      <c r="G98" s="48">
        <f>IF(A98="N/A"," ",Inputs!$F$9/IF(AND('Pricing Inputs'!$AA$3&gt;=4,'Pricing Inputs'!$AA$3&lt;=6),16,IF(AND('Pricing Inputs'!$AA$3&gt;=7,'Pricing Inputs'!$AA$3&lt;=9),8,24))/(BA98))</f>
        <v>0.82983193277310929</v>
      </c>
      <c r="H98" s="49">
        <f t="shared" si="141"/>
        <v>40.518031932773113</v>
      </c>
      <c r="I98" s="52">
        <f>VLOOKUP(A98,ScaledPrice,(IF(AND('Pricing Inputs'!$AA$3&gt;=4,'Pricing Inputs'!$AA$3&lt;=6),2,4)))</f>
        <v>27.25</v>
      </c>
      <c r="J98" s="52">
        <f>IF(A98="N/A"," ",IF(AND('Pricing Inputs'!$AA$3&gt;=4,'Pricing Inputs'!$AA$3&lt;=6),I98,(VLOOKUP(A98,ScaledPrice,2))*(2-(VLOOKUP(A98,ScaledPrice,3)))))</f>
        <v>27.25</v>
      </c>
      <c r="K98" s="52">
        <f>IF(A98="N/A"," ",IF(OR('Pricing Inputs'!$AA$3=5,'Pricing Inputs'!$AA$3=6,'Pricing Inputs'!$AA$3=8,'Pricing Inputs'!$AA$3=9),VLOOKUP(A98,ScaledPrice,IF(AND('Pricing Inputs'!$AA$3&gt;=4,'Pricing Inputs'!$AA$3&lt;=6),5,6)),0))</f>
        <v>20</v>
      </c>
      <c r="L98" s="52">
        <f>IF(A98="N/A"," ",IF(OR('Pricing Inputs'!$AA$3=5,'Pricing Inputs'!$AA$3=6,'Pricing Inputs'!$AA$3=8,'Pricing Inputs'!$AA$3=9),IF(AND('Pricing Inputs'!$AA$3&gt;=4,'Pricing Inputs'!$AA$3&lt;=6),K98,(VLOOKUP(A98,ScaledPrice,5))*(2-(VLOOKUP(A98,ScaledPrice,3)))),0))</f>
        <v>20</v>
      </c>
      <c r="M98" s="52">
        <f>IF(A98="N/A"," ",IF(OR('Pricing Inputs'!$AA$3=6,'Pricing Inputs'!$AA$3=9),(VLOOKUP(A98,ScaledPrice,IF(AND('Pricing Inputs'!$AA$3&gt;=4,'Pricing Inputs'!$AA$3&lt;=6),7,8))),0))</f>
        <v>18.995000839233398</v>
      </c>
      <c r="N98" s="52">
        <f>IF(A98="N/A"," ",IF(OR('Pricing Inputs'!$AA$3=6,'Pricing Inputs'!$AA$3=9),IF(AND('Pricing Inputs'!$AA$3&gt;=4,'Pricing Inputs'!$AA$3&lt;=6),M98,(VLOOKUP(A98,ScaledPrice,7))*(2-(VLOOKUP(A98,ScaledPrice,3)))),0))</f>
        <v>18.995000839233398</v>
      </c>
      <c r="O98" s="52">
        <f t="shared" si="142"/>
        <v>19.100000381469727</v>
      </c>
      <c r="P98" s="108">
        <f t="shared" si="143"/>
        <v>0</v>
      </c>
      <c r="Q98" s="108">
        <f t="shared" si="144"/>
        <v>0</v>
      </c>
      <c r="R98" s="108">
        <f t="shared" si="145"/>
        <v>0</v>
      </c>
      <c r="S98" s="108">
        <f t="shared" si="146"/>
        <v>0</v>
      </c>
      <c r="T98" s="108">
        <f t="shared" si="147"/>
        <v>0</v>
      </c>
      <c r="U98" s="108">
        <f t="shared" si="148"/>
        <v>0</v>
      </c>
      <c r="V98" s="56">
        <f t="shared" si="149"/>
        <v>0</v>
      </c>
      <c r="W98" s="99">
        <f t="shared" si="150"/>
        <v>0</v>
      </c>
      <c r="X98" s="99">
        <f t="shared" si="151"/>
        <v>0</v>
      </c>
      <c r="Y98" s="99">
        <f t="shared" si="152"/>
        <v>0</v>
      </c>
      <c r="Z98" s="99">
        <f t="shared" si="153"/>
        <v>0</v>
      </c>
      <c r="AA98" s="99">
        <f t="shared" si="166"/>
        <v>0</v>
      </c>
      <c r="AB98" s="99">
        <f t="shared" si="154"/>
        <v>0</v>
      </c>
      <c r="AC98" s="99">
        <f t="shared" si="155"/>
        <v>0</v>
      </c>
      <c r="AD98" s="71">
        <f t="shared" si="199"/>
        <v>7</v>
      </c>
      <c r="AE98" s="72">
        <f t="shared" si="200"/>
        <v>7</v>
      </c>
      <c r="AF98" s="72">
        <f t="shared" si="201"/>
        <v>7</v>
      </c>
      <c r="AG98" s="72">
        <f t="shared" si="202"/>
        <v>7</v>
      </c>
      <c r="AH98" s="72">
        <f t="shared" si="203"/>
        <v>7</v>
      </c>
      <c r="AI98" s="72">
        <f t="shared" si="204"/>
        <v>7</v>
      </c>
      <c r="AJ98" s="73">
        <f t="shared" si="205"/>
        <v>7</v>
      </c>
      <c r="AK98" s="102">
        <f t="shared" si="182"/>
        <v>0</v>
      </c>
      <c r="AL98" s="103">
        <f t="shared" si="183"/>
        <v>0</v>
      </c>
      <c r="AM98" s="103">
        <f t="shared" si="184"/>
        <v>0</v>
      </c>
      <c r="AN98" s="103">
        <f t="shared" si="185"/>
        <v>0</v>
      </c>
      <c r="AO98" s="103">
        <f t="shared" si="186"/>
        <v>0</v>
      </c>
      <c r="AP98" s="103">
        <f t="shared" si="187"/>
        <v>0</v>
      </c>
      <c r="AQ98" s="103">
        <f t="shared" si="188"/>
        <v>0</v>
      </c>
      <c r="AR98" s="73">
        <f>SUM(AK88:AQ99)</f>
        <v>1040</v>
      </c>
      <c r="AS98" s="109">
        <f t="shared" si="192"/>
        <v>0</v>
      </c>
      <c r="AT98" s="112">
        <f t="shared" si="193"/>
        <v>0</v>
      </c>
      <c r="AU98" s="112">
        <f t="shared" si="194"/>
        <v>0</v>
      </c>
      <c r="AV98" s="112">
        <f t="shared" si="195"/>
        <v>0</v>
      </c>
      <c r="AW98" s="112">
        <f t="shared" si="196"/>
        <v>0</v>
      </c>
      <c r="AX98" s="112">
        <f t="shared" si="197"/>
        <v>0</v>
      </c>
      <c r="AY98" s="112">
        <f t="shared" si="198"/>
        <v>0</v>
      </c>
      <c r="AZ98" s="73">
        <f>SUM(AS88:AY99)</f>
        <v>0</v>
      </c>
      <c r="BA98" s="64">
        <f>IF($A98="N/A"," ",(IF(MONTH(A98)&gt;=4,IF(MONTH(A98)&lt;=10,Inputs!$F$13,Inputs!$F$14),Inputs!$F$14)))</f>
        <v>119</v>
      </c>
      <c r="BB98" s="65">
        <f t="shared" si="189"/>
        <v>0</v>
      </c>
      <c r="BC98" s="65">
        <f t="shared" si="190"/>
        <v>0</v>
      </c>
      <c r="BD98" s="65">
        <f t="shared" si="156"/>
        <v>0</v>
      </c>
      <c r="BE98" s="65">
        <f t="shared" si="157"/>
        <v>0</v>
      </c>
      <c r="BF98" s="65">
        <f t="shared" si="158"/>
        <v>0</v>
      </c>
      <c r="BG98" s="65">
        <f t="shared" si="159"/>
        <v>0</v>
      </c>
      <c r="BH98" s="65">
        <f t="shared" si="160"/>
        <v>0</v>
      </c>
      <c r="BI98" s="65">
        <f t="shared" si="161"/>
        <v>0</v>
      </c>
      <c r="BJ98" s="94">
        <f t="shared" si="162"/>
        <v>0</v>
      </c>
      <c r="BK98" s="94">
        <f t="shared" si="163"/>
        <v>0</v>
      </c>
      <c r="BL98" s="94">
        <f t="shared" si="164"/>
        <v>0</v>
      </c>
      <c r="BM98" s="94">
        <f t="shared" si="165"/>
        <v>0</v>
      </c>
    </row>
    <row r="99" spans="1:65">
      <c r="A99" s="45">
        <f>IF(A98="N/A","N/A",IF(EDATE(A98,1)&gt;Inputs!$K$3,"N/A",EDATE(A98,1)))</f>
        <v>39569</v>
      </c>
      <c r="B99" s="59">
        <f t="shared" si="138"/>
        <v>2008</v>
      </c>
      <c r="C99" s="46">
        <f t="shared" si="139"/>
        <v>3.0405000000000002</v>
      </c>
      <c r="D99" s="47">
        <f>IF(A99="N/A"," ",(VLOOKUP(MONTH($A99),Inputs!$A$14:$B$25,2))/1000)</f>
        <v>12.6</v>
      </c>
      <c r="E99" s="97">
        <f t="shared" si="140"/>
        <v>38.310299999999998</v>
      </c>
      <c r="F99" s="48">
        <f>IF(A99="N/A"," ",Inputs!$F$6)</f>
        <v>1.17</v>
      </c>
      <c r="G99" s="48">
        <f>IF(A99="N/A"," ",Inputs!$F$9/IF(AND('Pricing Inputs'!$AA$3&gt;=4,'Pricing Inputs'!$AA$3&lt;=6),16,IF(AND('Pricing Inputs'!$AA$3&gt;=7,'Pricing Inputs'!$AA$3&lt;=9),8,24))/(BA99))</f>
        <v>0.82983193277310929</v>
      </c>
      <c r="H99" s="49">
        <f t="shared" si="141"/>
        <v>40.31013193277311</v>
      </c>
      <c r="I99" s="52">
        <f>VLOOKUP(A99,ScaledPrice,(IF(AND('Pricing Inputs'!$AA$3&gt;=4,'Pricing Inputs'!$AA$3&lt;=6),2,4)))</f>
        <v>31.75</v>
      </c>
      <c r="J99" s="52">
        <f>IF(A99="N/A"," ",IF(AND('Pricing Inputs'!$AA$3&gt;=4,'Pricing Inputs'!$AA$3&lt;=6),I99,(VLOOKUP(A99,ScaledPrice,2))*(2-(VLOOKUP(A99,ScaledPrice,3)))))</f>
        <v>31.75</v>
      </c>
      <c r="K99" s="52">
        <f>IF(A99="N/A"," ",IF(OR('Pricing Inputs'!$AA$3=5,'Pricing Inputs'!$AA$3=6,'Pricing Inputs'!$AA$3=8,'Pricing Inputs'!$AA$3=9),VLOOKUP(A99,ScaledPrice,IF(AND('Pricing Inputs'!$AA$3&gt;=4,'Pricing Inputs'!$AA$3&lt;=6),5,6)),0))</f>
        <v>21</v>
      </c>
      <c r="L99" s="52">
        <f>IF(A99="N/A"," ",IF(OR('Pricing Inputs'!$AA$3=5,'Pricing Inputs'!$AA$3=6,'Pricing Inputs'!$AA$3=8,'Pricing Inputs'!$AA$3=9),IF(AND('Pricing Inputs'!$AA$3&gt;=4,'Pricing Inputs'!$AA$3&lt;=6),K99,(VLOOKUP(A99,ScaledPrice,5))*(2-(VLOOKUP(A99,ScaledPrice,3)))),0))</f>
        <v>21</v>
      </c>
      <c r="M99" s="52">
        <f>IF(A99="N/A"," ",IF(OR('Pricing Inputs'!$AA$3=6,'Pricing Inputs'!$AA$3=9),(VLOOKUP(A99,ScaledPrice,IF(AND('Pricing Inputs'!$AA$3&gt;=4,'Pricing Inputs'!$AA$3&lt;=6),7,8))),0))</f>
        <v>20.004999160766602</v>
      </c>
      <c r="N99" s="52">
        <f>IF(A99="N/A"," ",IF(OR('Pricing Inputs'!$AA$3=6,'Pricing Inputs'!$AA$3=9),IF(AND('Pricing Inputs'!$AA$3&gt;=4,'Pricing Inputs'!$AA$3&lt;=6),M99,(VLOOKUP(A99,ScaledPrice,7))*(2-(VLOOKUP(A99,ScaledPrice,3)))),0))</f>
        <v>20.004999160766602</v>
      </c>
      <c r="O99" s="52">
        <f t="shared" si="142"/>
        <v>18.950000762939453</v>
      </c>
      <c r="P99" s="108">
        <f t="shared" si="143"/>
        <v>0</v>
      </c>
      <c r="Q99" s="108">
        <f t="shared" si="144"/>
        <v>0</v>
      </c>
      <c r="R99" s="108">
        <f t="shared" si="145"/>
        <v>0</v>
      </c>
      <c r="S99" s="108">
        <f t="shared" si="146"/>
        <v>0</v>
      </c>
      <c r="T99" s="108">
        <f t="shared" si="147"/>
        <v>0</v>
      </c>
      <c r="U99" s="108">
        <f t="shared" si="148"/>
        <v>0</v>
      </c>
      <c r="V99" s="56">
        <f t="shared" si="149"/>
        <v>0</v>
      </c>
      <c r="W99" s="99">
        <f t="shared" si="150"/>
        <v>0</v>
      </c>
      <c r="X99" s="99">
        <f t="shared" si="151"/>
        <v>0</v>
      </c>
      <c r="Y99" s="99">
        <f t="shared" si="152"/>
        <v>0</v>
      </c>
      <c r="Z99" s="99">
        <f t="shared" si="153"/>
        <v>0</v>
      </c>
      <c r="AA99" s="99">
        <f t="shared" si="166"/>
        <v>0</v>
      </c>
      <c r="AB99" s="99">
        <f t="shared" si="154"/>
        <v>0</v>
      </c>
      <c r="AC99" s="99">
        <f t="shared" si="155"/>
        <v>0</v>
      </c>
      <c r="AD99" s="74">
        <f t="shared" si="199"/>
        <v>7</v>
      </c>
      <c r="AE99" s="75">
        <f t="shared" si="200"/>
        <v>7</v>
      </c>
      <c r="AF99" s="75">
        <f t="shared" si="201"/>
        <v>7</v>
      </c>
      <c r="AG99" s="75">
        <f t="shared" si="202"/>
        <v>7</v>
      </c>
      <c r="AH99" s="75">
        <f t="shared" si="203"/>
        <v>7</v>
      </c>
      <c r="AI99" s="75">
        <f t="shared" si="204"/>
        <v>7</v>
      </c>
      <c r="AJ99" s="76">
        <f t="shared" si="205"/>
        <v>7</v>
      </c>
      <c r="AK99" s="104">
        <f t="shared" si="182"/>
        <v>0</v>
      </c>
      <c r="AL99" s="105">
        <f t="shared" si="183"/>
        <v>0</v>
      </c>
      <c r="AM99" s="105">
        <f t="shared" si="184"/>
        <v>0</v>
      </c>
      <c r="AN99" s="105">
        <f t="shared" si="185"/>
        <v>0</v>
      </c>
      <c r="AO99" s="105">
        <f t="shared" si="186"/>
        <v>0</v>
      </c>
      <c r="AP99" s="105">
        <f t="shared" si="187"/>
        <v>0</v>
      </c>
      <c r="AQ99" s="105">
        <f t="shared" si="188"/>
        <v>0</v>
      </c>
      <c r="AR99" s="76">
        <f>IF(($AP$2-AR98)&gt;=0,$AP$2-AR98,0)</f>
        <v>360</v>
      </c>
      <c r="AS99" s="113">
        <f t="shared" si="192"/>
        <v>0</v>
      </c>
      <c r="AT99" s="114">
        <f t="shared" si="193"/>
        <v>0</v>
      </c>
      <c r="AU99" s="114">
        <f t="shared" si="194"/>
        <v>0</v>
      </c>
      <c r="AV99" s="114">
        <f t="shared" si="195"/>
        <v>0</v>
      </c>
      <c r="AW99" s="114">
        <f t="shared" si="196"/>
        <v>0</v>
      </c>
      <c r="AX99" s="114">
        <f t="shared" si="197"/>
        <v>0</v>
      </c>
      <c r="AY99" s="114">
        <f t="shared" si="198"/>
        <v>0</v>
      </c>
      <c r="AZ99" s="82">
        <f>AR98+AZ98</f>
        <v>1040</v>
      </c>
      <c r="BA99" s="64">
        <f>IF($A99="N/A"," ",(IF(MONTH(A99)&gt;=4,IF(MONTH(A99)&lt;=10,Inputs!$F$13,Inputs!$F$14),Inputs!$F$14)))</f>
        <v>119</v>
      </c>
      <c r="BB99" s="65">
        <f t="shared" si="189"/>
        <v>0</v>
      </c>
      <c r="BC99" s="65">
        <f t="shared" si="190"/>
        <v>0</v>
      </c>
      <c r="BD99" s="65">
        <f t="shared" si="156"/>
        <v>0</v>
      </c>
      <c r="BE99" s="65">
        <f t="shared" si="157"/>
        <v>0</v>
      </c>
      <c r="BF99" s="65">
        <f t="shared" si="158"/>
        <v>0</v>
      </c>
      <c r="BG99" s="65">
        <f t="shared" si="159"/>
        <v>0</v>
      </c>
      <c r="BH99" s="65">
        <f t="shared" si="160"/>
        <v>0</v>
      </c>
      <c r="BI99" s="65">
        <f t="shared" si="161"/>
        <v>0</v>
      </c>
      <c r="BJ99" s="94">
        <f t="shared" si="162"/>
        <v>0</v>
      </c>
      <c r="BK99" s="94">
        <f t="shared" si="163"/>
        <v>0</v>
      </c>
      <c r="BL99" s="94">
        <f t="shared" si="164"/>
        <v>0</v>
      </c>
      <c r="BM99" s="94">
        <f t="shared" si="165"/>
        <v>0</v>
      </c>
    </row>
    <row r="100" spans="1:65">
      <c r="A100" s="45">
        <f>IF(A99="N/A","N/A",IF(EDATE(A99,1)&gt;Inputs!$K$3,"N/A",EDATE(A99,1)))</f>
        <v>39600</v>
      </c>
      <c r="B100" s="59">
        <f t="shared" si="138"/>
        <v>2008</v>
      </c>
      <c r="C100" s="46">
        <f t="shared" si="139"/>
        <v>3.0465000000000004</v>
      </c>
      <c r="D100" s="47">
        <f>IF(A100="N/A"," ",(VLOOKUP(MONTH($A100),Inputs!$A$14:$B$25,2))/1000)</f>
        <v>12.6</v>
      </c>
      <c r="E100" s="97">
        <f t="shared" si="140"/>
        <v>38.385900000000007</v>
      </c>
      <c r="F100" s="48">
        <f>IF(A100="N/A"," ",Inputs!$F$6)</f>
        <v>1.17</v>
      </c>
      <c r="G100" s="48">
        <f>IF(A100="N/A"," ",Inputs!$F$9/IF(AND('Pricing Inputs'!$AA$3&gt;=4,'Pricing Inputs'!$AA$3&lt;=6),16,IF(AND('Pricing Inputs'!$AA$3&gt;=7,'Pricing Inputs'!$AA$3&lt;=9),8,24))/(BA100))</f>
        <v>0.82983193277310929</v>
      </c>
      <c r="H100" s="49">
        <f t="shared" si="141"/>
        <v>40.385731932773119</v>
      </c>
      <c r="I100" s="52">
        <f>VLOOKUP(A100,ScaledPrice,(IF(AND('Pricing Inputs'!$AA$3&gt;=4,'Pricing Inputs'!$AA$3&lt;=6),2,4)))</f>
        <v>51.5</v>
      </c>
      <c r="J100" s="52">
        <f>IF(A100="N/A"," ",IF(AND('Pricing Inputs'!$AA$3&gt;=4,'Pricing Inputs'!$AA$3&lt;=6),I100,(VLOOKUP(A100,ScaledPrice,2))*(2-(VLOOKUP(A100,ScaledPrice,3)))))</f>
        <v>51.5</v>
      </c>
      <c r="K100" s="52">
        <f>IF(A100="N/A"," ",IF(OR('Pricing Inputs'!$AA$3=5,'Pricing Inputs'!$AA$3=6,'Pricing Inputs'!$AA$3=8,'Pricing Inputs'!$AA$3=9),VLOOKUP(A100,ScaledPrice,IF(AND('Pricing Inputs'!$AA$3&gt;=4,'Pricing Inputs'!$AA$3&lt;=6),5,6)),0))</f>
        <v>26</v>
      </c>
      <c r="L100" s="52">
        <f>IF(A100="N/A"," ",IF(OR('Pricing Inputs'!$AA$3=5,'Pricing Inputs'!$AA$3=6,'Pricing Inputs'!$AA$3=8,'Pricing Inputs'!$AA$3=9),IF(AND('Pricing Inputs'!$AA$3&gt;=4,'Pricing Inputs'!$AA$3&lt;=6),K100,(VLOOKUP(A100,ScaledPrice,5))*(2-(VLOOKUP(A100,ScaledPrice,3)))),0))</f>
        <v>26</v>
      </c>
      <c r="M100" s="52">
        <f>IF(A100="N/A"," ",IF(OR('Pricing Inputs'!$AA$3=6,'Pricing Inputs'!$AA$3=9),(VLOOKUP(A100,ScaledPrice,IF(AND('Pricing Inputs'!$AA$3&gt;=4,'Pricing Inputs'!$AA$3&lt;=6),7,8))),0))</f>
        <v>24</v>
      </c>
      <c r="N100" s="52">
        <f>IF(A100="N/A"," ",IF(OR('Pricing Inputs'!$AA$3=6,'Pricing Inputs'!$AA$3=9),IF(AND('Pricing Inputs'!$AA$3&gt;=4,'Pricing Inputs'!$AA$3&lt;=6),M100,(VLOOKUP(A100,ScaledPrice,7))*(2-(VLOOKUP(A100,ScaledPrice,3)))),0))</f>
        <v>24</v>
      </c>
      <c r="O100" s="52">
        <f t="shared" si="142"/>
        <v>18.449999809265137</v>
      </c>
      <c r="P100" s="108">
        <f t="shared" si="143"/>
        <v>11.114268067226881</v>
      </c>
      <c r="Q100" s="108">
        <f t="shared" si="144"/>
        <v>11.114268067226881</v>
      </c>
      <c r="R100" s="108">
        <f t="shared" si="145"/>
        <v>0</v>
      </c>
      <c r="S100" s="108">
        <f t="shared" si="146"/>
        <v>0</v>
      </c>
      <c r="T100" s="108">
        <f t="shared" si="147"/>
        <v>0</v>
      </c>
      <c r="U100" s="108">
        <f t="shared" si="148"/>
        <v>0</v>
      </c>
      <c r="V100" s="56">
        <f t="shared" si="149"/>
        <v>0</v>
      </c>
      <c r="W100" s="99">
        <f t="shared" si="150"/>
        <v>168</v>
      </c>
      <c r="X100" s="99">
        <f t="shared" si="151"/>
        <v>168</v>
      </c>
      <c r="Y100" s="99">
        <f t="shared" si="152"/>
        <v>0</v>
      </c>
      <c r="Z100" s="99">
        <f t="shared" si="153"/>
        <v>0</v>
      </c>
      <c r="AA100" s="99">
        <f t="shared" si="166"/>
        <v>0</v>
      </c>
      <c r="AB100" s="99">
        <f t="shared" si="154"/>
        <v>0</v>
      </c>
      <c r="AC100" s="99">
        <f t="shared" si="155"/>
        <v>0</v>
      </c>
      <c r="AD100" s="68">
        <f t="shared" ref="AD100:AJ100" si="206">IF($A100="N/A"," ",RANK(P100,$P$100:$V$111))</f>
        <v>5</v>
      </c>
      <c r="AE100" s="69">
        <f t="shared" si="206"/>
        <v>5</v>
      </c>
      <c r="AF100" s="69">
        <f t="shared" si="206"/>
        <v>7</v>
      </c>
      <c r="AG100" s="69">
        <f t="shared" si="206"/>
        <v>7</v>
      </c>
      <c r="AH100" s="69">
        <f t="shared" si="206"/>
        <v>7</v>
      </c>
      <c r="AI100" s="69">
        <f t="shared" si="206"/>
        <v>7</v>
      </c>
      <c r="AJ100" s="70">
        <f t="shared" si="206"/>
        <v>7</v>
      </c>
      <c r="AK100" s="100">
        <f t="shared" si="182"/>
        <v>168</v>
      </c>
      <c r="AL100" s="101">
        <f t="shared" si="183"/>
        <v>168</v>
      </c>
      <c r="AM100" s="101">
        <f t="shared" si="184"/>
        <v>0</v>
      </c>
      <c r="AN100" s="101">
        <f t="shared" si="185"/>
        <v>0</v>
      </c>
      <c r="AO100" s="101">
        <f t="shared" si="186"/>
        <v>0</v>
      </c>
      <c r="AP100" s="101">
        <f t="shared" si="187"/>
        <v>0</v>
      </c>
      <c r="AQ100" s="101">
        <f t="shared" si="188"/>
        <v>0</v>
      </c>
      <c r="AR100" s="70"/>
      <c r="AS100" s="115">
        <f t="shared" ref="AS100:AS111" si="207">IF($A100="N/A"," ",IF(AND(AD100=$AJ$2+1,AK100=0),MIN($AR$111,W100),0))</f>
        <v>0</v>
      </c>
      <c r="AT100" s="110">
        <f t="shared" ref="AT100:AT111" si="208">IF($A100="N/A"," ",IF(AND(AE100=$AJ$2+1,AL100=0),MIN($AR$111,X100),0))</f>
        <v>0</v>
      </c>
      <c r="AU100" s="110">
        <f t="shared" ref="AU100:AU111" si="209">IF($A100="N/A"," ",IF(AND(AF100=$AJ$2+1,AM100=0),MIN($AR$111,Y100),0))</f>
        <v>0</v>
      </c>
      <c r="AV100" s="110">
        <f t="shared" ref="AV100:AV111" si="210">IF($A100="N/A"," ",IF(AND(AG100=$AJ$2+1,AN100=0),MIN($AR$111,Z100),0))</f>
        <v>0</v>
      </c>
      <c r="AW100" s="110">
        <f t="shared" ref="AW100:AW111" si="211">IF($A100="N/A"," ",IF(AND(AH100=$AJ$2+1,AO100=0),MIN($AR$111,AA100),0))</f>
        <v>0</v>
      </c>
      <c r="AX100" s="110">
        <f t="shared" ref="AX100:AX111" si="212">IF($A100="N/A"," ",IF(AND(AI100=$AJ$2+1,AP100=0),MIN($AR$111,AB100),0))</f>
        <v>0</v>
      </c>
      <c r="AY100" s="110">
        <f t="shared" ref="AY100:AY111" si="213">IF($A100="N/A"," ",IF(AND(AJ100=$AJ$2+1,AQ100=0),MIN($AR$111,AC100),0))</f>
        <v>0</v>
      </c>
      <c r="AZ100" s="70"/>
      <c r="BA100" s="64">
        <f>IF($A100="N/A"," ",(IF(MONTH(A100)&gt;=4,IF(MONTH(A100)&lt;=10,Inputs!$F$13,Inputs!$F$14),Inputs!$F$14)))</f>
        <v>119</v>
      </c>
      <c r="BB100" s="65">
        <f t="shared" si="189"/>
        <v>222196.44719999979</v>
      </c>
      <c r="BC100" s="65">
        <f t="shared" si="190"/>
        <v>222196.44719999979</v>
      </c>
      <c r="BD100" s="65">
        <f t="shared" si="156"/>
        <v>0</v>
      </c>
      <c r="BE100" s="65">
        <f t="shared" si="157"/>
        <v>0</v>
      </c>
      <c r="BF100" s="65">
        <f t="shared" si="158"/>
        <v>0</v>
      </c>
      <c r="BG100" s="65">
        <f t="shared" si="159"/>
        <v>0</v>
      </c>
      <c r="BH100" s="65">
        <f t="shared" si="160"/>
        <v>0</v>
      </c>
      <c r="BI100" s="65">
        <f t="shared" si="161"/>
        <v>444392.89439999958</v>
      </c>
      <c r="BJ100" s="94">
        <f t="shared" si="162"/>
        <v>1614783.1056000004</v>
      </c>
      <c r="BK100" s="94">
        <f t="shared" si="163"/>
        <v>1534821.8256000003</v>
      </c>
      <c r="BL100" s="94">
        <f t="shared" si="164"/>
        <v>46781.279999999999</v>
      </c>
      <c r="BM100" s="94">
        <f t="shared" si="165"/>
        <v>33180</v>
      </c>
    </row>
    <row r="101" spans="1:65">
      <c r="A101" s="45">
        <f>IF(A100="N/A","N/A",IF(EDATE(A100,1)&gt;Inputs!$K$3,"N/A",EDATE(A100,1)))</f>
        <v>39630</v>
      </c>
      <c r="B101" s="59">
        <f t="shared" si="138"/>
        <v>2008</v>
      </c>
      <c r="C101" s="46">
        <f t="shared" si="139"/>
        <v>3.0425</v>
      </c>
      <c r="D101" s="47">
        <f>IF(A101="N/A"," ",(VLOOKUP(MONTH($A101),Inputs!$A$14:$B$25,2))/1000)</f>
        <v>12.6</v>
      </c>
      <c r="E101" s="97">
        <f t="shared" si="140"/>
        <v>38.335499999999996</v>
      </c>
      <c r="F101" s="48">
        <f>IF(A101="N/A"," ",Inputs!$F$6)</f>
        <v>1.17</v>
      </c>
      <c r="G101" s="48">
        <f>IF(A101="N/A"," ",Inputs!$F$9/IF(AND('Pricing Inputs'!$AA$3&gt;=4,'Pricing Inputs'!$AA$3&lt;=6),16,IF(AND('Pricing Inputs'!$AA$3&gt;=7,'Pricing Inputs'!$AA$3&lt;=9),8,24))/(BA101))</f>
        <v>0.82983193277310929</v>
      </c>
      <c r="H101" s="49">
        <f t="shared" si="141"/>
        <v>40.335331932773109</v>
      </c>
      <c r="I101" s="52">
        <f>VLOOKUP(A101,ScaledPrice,(IF(AND('Pricing Inputs'!$AA$3&gt;=4,'Pricing Inputs'!$AA$3&lt;=6),2,4)))</f>
        <v>84</v>
      </c>
      <c r="J101" s="52">
        <f>IF(A101="N/A"," ",IF(AND('Pricing Inputs'!$AA$3&gt;=4,'Pricing Inputs'!$AA$3&lt;=6),I101,(VLOOKUP(A101,ScaledPrice,2))*(2-(VLOOKUP(A101,ScaledPrice,3)))))</f>
        <v>84</v>
      </c>
      <c r="K101" s="52">
        <f>IF(A101="N/A"," ",IF(OR('Pricing Inputs'!$AA$3=5,'Pricing Inputs'!$AA$3=6,'Pricing Inputs'!$AA$3=8,'Pricing Inputs'!$AA$3=9),VLOOKUP(A101,ScaledPrice,IF(AND('Pricing Inputs'!$AA$3&gt;=4,'Pricing Inputs'!$AA$3&lt;=6),5,6)),0))</f>
        <v>35</v>
      </c>
      <c r="L101" s="52">
        <f>IF(A101="N/A"," ",IF(OR('Pricing Inputs'!$AA$3=5,'Pricing Inputs'!$AA$3=6,'Pricing Inputs'!$AA$3=8,'Pricing Inputs'!$AA$3=9),IF(AND('Pricing Inputs'!$AA$3&gt;=4,'Pricing Inputs'!$AA$3&lt;=6),K101,(VLOOKUP(A101,ScaledPrice,5))*(2-(VLOOKUP(A101,ScaledPrice,3)))),0))</f>
        <v>35</v>
      </c>
      <c r="M101" s="52">
        <f>IF(A101="N/A"," ",IF(OR('Pricing Inputs'!$AA$3=6,'Pricing Inputs'!$AA$3=9),(VLOOKUP(A101,ScaledPrice,IF(AND('Pricing Inputs'!$AA$3&gt;=4,'Pricing Inputs'!$AA$3&lt;=6),7,8))),0))</f>
        <v>30.999998092651367</v>
      </c>
      <c r="N101" s="52">
        <f>IF(A101="N/A"," ",IF(OR('Pricing Inputs'!$AA$3=6,'Pricing Inputs'!$AA$3=9),IF(AND('Pricing Inputs'!$AA$3&gt;=4,'Pricing Inputs'!$AA$3&lt;=6),M101,(VLOOKUP(A101,ScaledPrice,7))*(2-(VLOOKUP(A101,ScaledPrice,3)))),0))</f>
        <v>30.999998092651367</v>
      </c>
      <c r="O101" s="52">
        <f t="shared" si="142"/>
        <v>19.350000381469727</v>
      </c>
      <c r="P101" s="108">
        <f t="shared" si="143"/>
        <v>43.664668067226891</v>
      </c>
      <c r="Q101" s="108">
        <f t="shared" si="144"/>
        <v>43.664668067226891</v>
      </c>
      <c r="R101" s="108">
        <f t="shared" si="145"/>
        <v>0</v>
      </c>
      <c r="S101" s="108">
        <f t="shared" si="146"/>
        <v>0</v>
      </c>
      <c r="T101" s="108">
        <f t="shared" si="147"/>
        <v>0</v>
      </c>
      <c r="U101" s="108">
        <f t="shared" si="148"/>
        <v>0</v>
      </c>
      <c r="V101" s="56">
        <f t="shared" si="149"/>
        <v>0</v>
      </c>
      <c r="W101" s="99">
        <f t="shared" si="150"/>
        <v>176</v>
      </c>
      <c r="X101" s="99">
        <f t="shared" si="151"/>
        <v>176</v>
      </c>
      <c r="Y101" s="99">
        <f t="shared" si="152"/>
        <v>0</v>
      </c>
      <c r="Z101" s="99">
        <f t="shared" si="153"/>
        <v>0</v>
      </c>
      <c r="AA101" s="99">
        <f t="shared" si="166"/>
        <v>0</v>
      </c>
      <c r="AB101" s="99">
        <f t="shared" si="154"/>
        <v>0</v>
      </c>
      <c r="AC101" s="99">
        <f t="shared" si="155"/>
        <v>0</v>
      </c>
      <c r="AD101" s="71">
        <f t="shared" ref="AD101:AD111" si="214">IF($A101="N/A"," ",RANK(P101,$P$100:$V$111))</f>
        <v>1</v>
      </c>
      <c r="AE101" s="72">
        <f t="shared" ref="AE101:AE111" si="215">IF($A101="N/A"," ",RANK(Q101,$P$100:$V$111))</f>
        <v>1</v>
      </c>
      <c r="AF101" s="72">
        <f t="shared" ref="AF101:AF111" si="216">IF($A101="N/A"," ",RANK(R101,$P$100:$V$111))</f>
        <v>7</v>
      </c>
      <c r="AG101" s="72">
        <f t="shared" ref="AG101:AG111" si="217">IF($A101="N/A"," ",RANK(S101,$P$100:$V$111))</f>
        <v>7</v>
      </c>
      <c r="AH101" s="72">
        <f t="shared" ref="AH101:AH111" si="218">IF($A101="N/A"," ",RANK(T101,$P$100:$V$111))</f>
        <v>7</v>
      </c>
      <c r="AI101" s="72">
        <f t="shared" ref="AI101:AI111" si="219">IF($A101="N/A"," ",RANK(U101,$P$100:$V$111))</f>
        <v>7</v>
      </c>
      <c r="AJ101" s="73">
        <f t="shared" ref="AJ101:AJ111" si="220">IF($A101="N/A"," ",RANK(V101,$P$100:$V$111))</f>
        <v>7</v>
      </c>
      <c r="AK101" s="102">
        <f t="shared" si="182"/>
        <v>176</v>
      </c>
      <c r="AL101" s="103">
        <f t="shared" si="183"/>
        <v>176</v>
      </c>
      <c r="AM101" s="103">
        <f t="shared" si="184"/>
        <v>0</v>
      </c>
      <c r="AN101" s="103">
        <f t="shared" si="185"/>
        <v>0</v>
      </c>
      <c r="AO101" s="103">
        <f t="shared" si="186"/>
        <v>0</v>
      </c>
      <c r="AP101" s="103">
        <f t="shared" si="187"/>
        <v>0</v>
      </c>
      <c r="AQ101" s="103">
        <f t="shared" si="188"/>
        <v>0</v>
      </c>
      <c r="AR101" s="73"/>
      <c r="AS101" s="109">
        <f t="shared" si="207"/>
        <v>0</v>
      </c>
      <c r="AT101" s="112">
        <f t="shared" si="208"/>
        <v>0</v>
      </c>
      <c r="AU101" s="112">
        <f t="shared" si="209"/>
        <v>0</v>
      </c>
      <c r="AV101" s="112">
        <f t="shared" si="210"/>
        <v>0</v>
      </c>
      <c r="AW101" s="112">
        <f t="shared" si="211"/>
        <v>0</v>
      </c>
      <c r="AX101" s="112">
        <f t="shared" si="212"/>
        <v>0</v>
      </c>
      <c r="AY101" s="112">
        <f t="shared" si="213"/>
        <v>0</v>
      </c>
      <c r="AZ101" s="73"/>
      <c r="BA101" s="64">
        <f>IF($A101="N/A"," ",(IF(MONTH(A101)&gt;=4,IF(MONTH(A101)&lt;=10,Inputs!$F$13,Inputs!$F$14),Inputs!$F$14)))</f>
        <v>119</v>
      </c>
      <c r="BB101" s="65">
        <f t="shared" si="189"/>
        <v>914512.80799999996</v>
      </c>
      <c r="BC101" s="65">
        <f t="shared" si="190"/>
        <v>914512.80799999996</v>
      </c>
      <c r="BD101" s="65">
        <f t="shared" si="156"/>
        <v>0</v>
      </c>
      <c r="BE101" s="65">
        <f t="shared" si="157"/>
        <v>0</v>
      </c>
      <c r="BF101" s="65">
        <f t="shared" si="158"/>
        <v>0</v>
      </c>
      <c r="BG101" s="65">
        <f t="shared" si="159"/>
        <v>0</v>
      </c>
      <c r="BH101" s="65">
        <f t="shared" si="160"/>
        <v>0</v>
      </c>
      <c r="BI101" s="65">
        <f t="shared" si="161"/>
        <v>1829025.6159999999</v>
      </c>
      <c r="BJ101" s="94">
        <f t="shared" si="162"/>
        <v>1689566.3839999998</v>
      </c>
      <c r="BK101" s="94">
        <f t="shared" si="163"/>
        <v>1605797.4239999996</v>
      </c>
      <c r="BL101" s="94">
        <f t="shared" si="164"/>
        <v>49008.959999999999</v>
      </c>
      <c r="BM101" s="94">
        <f t="shared" si="165"/>
        <v>34760</v>
      </c>
    </row>
    <row r="102" spans="1:65">
      <c r="A102" s="45">
        <f>IF(A101="N/A","N/A",IF(EDATE(A101,1)&gt;Inputs!$K$3,"N/A",EDATE(A101,1)))</f>
        <v>39661</v>
      </c>
      <c r="B102" s="59">
        <f t="shared" si="138"/>
        <v>2008</v>
      </c>
      <c r="C102" s="46">
        <f t="shared" si="139"/>
        <v>3.0480000000000005</v>
      </c>
      <c r="D102" s="47">
        <f>IF(A102="N/A"," ",(VLOOKUP(MONTH($A102),Inputs!$A$14:$B$25,2))/1000)</f>
        <v>12.6</v>
      </c>
      <c r="E102" s="97">
        <f t="shared" si="140"/>
        <v>38.404800000000002</v>
      </c>
      <c r="F102" s="48">
        <f>IF(A102="N/A"," ",Inputs!$F$6)</f>
        <v>1.17</v>
      </c>
      <c r="G102" s="48">
        <f>IF(A102="N/A"," ",Inputs!$F$9/IF(AND('Pricing Inputs'!$AA$3&gt;=4,'Pricing Inputs'!$AA$3&lt;=6),16,IF(AND('Pricing Inputs'!$AA$3&gt;=7,'Pricing Inputs'!$AA$3&lt;=9),8,24))/(BA102))</f>
        <v>0.82983193277310929</v>
      </c>
      <c r="H102" s="49">
        <f t="shared" si="141"/>
        <v>40.404631932773114</v>
      </c>
      <c r="I102" s="52">
        <f>VLOOKUP(A102,ScaledPrice,(IF(AND('Pricing Inputs'!$AA$3&gt;=4,'Pricing Inputs'!$AA$3&lt;=6),2,4)))</f>
        <v>84</v>
      </c>
      <c r="J102" s="52">
        <f>IF(A102="N/A"," ",IF(AND('Pricing Inputs'!$AA$3&gt;=4,'Pricing Inputs'!$AA$3&lt;=6),I102,(VLOOKUP(A102,ScaledPrice,2))*(2-(VLOOKUP(A102,ScaledPrice,3)))))</f>
        <v>84</v>
      </c>
      <c r="K102" s="52">
        <f>IF(A102="N/A"," ",IF(OR('Pricing Inputs'!$AA$3=5,'Pricing Inputs'!$AA$3=6,'Pricing Inputs'!$AA$3=8,'Pricing Inputs'!$AA$3=9),VLOOKUP(A102,ScaledPrice,IF(AND('Pricing Inputs'!$AA$3&gt;=4,'Pricing Inputs'!$AA$3&lt;=6),5,6)),0))</f>
        <v>35.000003814697266</v>
      </c>
      <c r="L102" s="52">
        <f>IF(A102="N/A"," ",IF(OR('Pricing Inputs'!$AA$3=5,'Pricing Inputs'!$AA$3=6,'Pricing Inputs'!$AA$3=8,'Pricing Inputs'!$AA$3=9),IF(AND('Pricing Inputs'!$AA$3&gt;=4,'Pricing Inputs'!$AA$3&lt;=6),K102,(VLOOKUP(A102,ScaledPrice,5))*(2-(VLOOKUP(A102,ScaledPrice,3)))),0))</f>
        <v>35.000003814697266</v>
      </c>
      <c r="M102" s="52">
        <f>IF(A102="N/A"," ",IF(OR('Pricing Inputs'!$AA$3=6,'Pricing Inputs'!$AA$3=9),(VLOOKUP(A102,ScaledPrice,IF(AND('Pricing Inputs'!$AA$3&gt;=4,'Pricing Inputs'!$AA$3&lt;=6),7,8))),0))</f>
        <v>31</v>
      </c>
      <c r="N102" s="52">
        <f>IF(A102="N/A"," ",IF(OR('Pricing Inputs'!$AA$3=6,'Pricing Inputs'!$AA$3=9),IF(AND('Pricing Inputs'!$AA$3&gt;=4,'Pricing Inputs'!$AA$3&lt;=6),M102,(VLOOKUP(A102,ScaledPrice,7))*(2-(VLOOKUP(A102,ScaledPrice,3)))),0))</f>
        <v>31</v>
      </c>
      <c r="O102" s="52">
        <f t="shared" si="142"/>
        <v>19.350000381469727</v>
      </c>
      <c r="P102" s="108">
        <f t="shared" si="143"/>
        <v>43.595368067226886</v>
      </c>
      <c r="Q102" s="108">
        <f t="shared" si="144"/>
        <v>43.595368067226886</v>
      </c>
      <c r="R102" s="108">
        <f t="shared" si="145"/>
        <v>0</v>
      </c>
      <c r="S102" s="108">
        <f t="shared" si="146"/>
        <v>0</v>
      </c>
      <c r="T102" s="108">
        <f t="shared" si="147"/>
        <v>0</v>
      </c>
      <c r="U102" s="108">
        <f t="shared" si="148"/>
        <v>0</v>
      </c>
      <c r="V102" s="56">
        <f t="shared" si="149"/>
        <v>0</v>
      </c>
      <c r="W102" s="99">
        <f t="shared" si="150"/>
        <v>168</v>
      </c>
      <c r="X102" s="99">
        <f t="shared" si="151"/>
        <v>168</v>
      </c>
      <c r="Y102" s="99">
        <f t="shared" si="152"/>
        <v>0</v>
      </c>
      <c r="Z102" s="99">
        <f t="shared" si="153"/>
        <v>0</v>
      </c>
      <c r="AA102" s="99">
        <f t="shared" si="166"/>
        <v>0</v>
      </c>
      <c r="AB102" s="99">
        <f t="shared" si="154"/>
        <v>0</v>
      </c>
      <c r="AC102" s="99">
        <f t="shared" si="155"/>
        <v>0</v>
      </c>
      <c r="AD102" s="71">
        <f t="shared" si="214"/>
        <v>3</v>
      </c>
      <c r="AE102" s="72">
        <f t="shared" si="215"/>
        <v>3</v>
      </c>
      <c r="AF102" s="72">
        <f t="shared" si="216"/>
        <v>7</v>
      </c>
      <c r="AG102" s="72">
        <f t="shared" si="217"/>
        <v>7</v>
      </c>
      <c r="AH102" s="72">
        <f t="shared" si="218"/>
        <v>7</v>
      </c>
      <c r="AI102" s="72">
        <f t="shared" si="219"/>
        <v>7</v>
      </c>
      <c r="AJ102" s="73">
        <f t="shared" si="220"/>
        <v>7</v>
      </c>
      <c r="AK102" s="102">
        <f t="shared" si="182"/>
        <v>168</v>
      </c>
      <c r="AL102" s="103">
        <f t="shared" si="183"/>
        <v>168</v>
      </c>
      <c r="AM102" s="103">
        <f t="shared" si="184"/>
        <v>0</v>
      </c>
      <c r="AN102" s="103">
        <f t="shared" si="185"/>
        <v>0</v>
      </c>
      <c r="AO102" s="103">
        <f t="shared" si="186"/>
        <v>0</v>
      </c>
      <c r="AP102" s="103">
        <f t="shared" si="187"/>
        <v>0</v>
      </c>
      <c r="AQ102" s="103">
        <f t="shared" si="188"/>
        <v>0</v>
      </c>
      <c r="AR102" s="73"/>
      <c r="AS102" s="109">
        <f t="shared" si="207"/>
        <v>0</v>
      </c>
      <c r="AT102" s="112">
        <f t="shared" si="208"/>
        <v>0</v>
      </c>
      <c r="AU102" s="112">
        <f t="shared" si="209"/>
        <v>0</v>
      </c>
      <c r="AV102" s="112">
        <f t="shared" si="210"/>
        <v>0</v>
      </c>
      <c r="AW102" s="112">
        <f t="shared" si="211"/>
        <v>0</v>
      </c>
      <c r="AX102" s="112">
        <f t="shared" si="212"/>
        <v>0</v>
      </c>
      <c r="AY102" s="112">
        <f t="shared" si="213"/>
        <v>0</v>
      </c>
      <c r="AZ102" s="73"/>
      <c r="BA102" s="64">
        <f>IF($A102="N/A"," ",(IF(MONTH(A102)&gt;=4,IF(MONTH(A102)&lt;=10,Inputs!$F$13,Inputs!$F$14),Inputs!$F$14)))</f>
        <v>119</v>
      </c>
      <c r="BB102" s="65">
        <f t="shared" si="189"/>
        <v>871558.5983999999</v>
      </c>
      <c r="BC102" s="65">
        <f t="shared" si="190"/>
        <v>871558.5983999999</v>
      </c>
      <c r="BD102" s="65">
        <f t="shared" si="156"/>
        <v>0</v>
      </c>
      <c r="BE102" s="65">
        <f t="shared" si="157"/>
        <v>0</v>
      </c>
      <c r="BF102" s="65">
        <f t="shared" si="158"/>
        <v>0</v>
      </c>
      <c r="BG102" s="65">
        <f t="shared" si="159"/>
        <v>0</v>
      </c>
      <c r="BH102" s="65">
        <f t="shared" si="160"/>
        <v>0</v>
      </c>
      <c r="BI102" s="65">
        <f t="shared" si="161"/>
        <v>1743117.1967999998</v>
      </c>
      <c r="BJ102" s="94">
        <f t="shared" si="162"/>
        <v>1615538.8032000002</v>
      </c>
      <c r="BK102" s="94">
        <f t="shared" si="163"/>
        <v>1535577.5231999999</v>
      </c>
      <c r="BL102" s="94">
        <f t="shared" si="164"/>
        <v>46781.279999999999</v>
      </c>
      <c r="BM102" s="94">
        <f t="shared" si="165"/>
        <v>33180</v>
      </c>
    </row>
    <row r="103" spans="1:65">
      <c r="A103" s="45">
        <f>IF(A102="N/A","N/A",IF(EDATE(A102,1)&gt;Inputs!$K$3,"N/A",EDATE(A102,1)))</f>
        <v>39692</v>
      </c>
      <c r="B103" s="59">
        <f t="shared" si="138"/>
        <v>2008</v>
      </c>
      <c r="C103" s="46">
        <f t="shared" si="139"/>
        <v>3.0485000000000002</v>
      </c>
      <c r="D103" s="47">
        <f>IF(A103="N/A"," ",(VLOOKUP(MONTH($A103),Inputs!$A$14:$B$25,2))/1000)</f>
        <v>12.6</v>
      </c>
      <c r="E103" s="97">
        <f t="shared" si="140"/>
        <v>38.411100000000005</v>
      </c>
      <c r="F103" s="48">
        <f>IF(A103="N/A"," ",Inputs!$F$6)</f>
        <v>1.17</v>
      </c>
      <c r="G103" s="48">
        <f>IF(A103="N/A"," ",Inputs!$F$9/IF(AND('Pricing Inputs'!$AA$3&gt;=4,'Pricing Inputs'!$AA$3&lt;=6),16,IF(AND('Pricing Inputs'!$AA$3&gt;=7,'Pricing Inputs'!$AA$3&lt;=9),8,24))/(BA103))</f>
        <v>0.82983193277310929</v>
      </c>
      <c r="H103" s="49">
        <f t="shared" si="141"/>
        <v>40.410931932773117</v>
      </c>
      <c r="I103" s="52">
        <f>VLOOKUP(A103,ScaledPrice,(IF(AND('Pricing Inputs'!$AA$3&gt;=4,'Pricing Inputs'!$AA$3&lt;=6),2,4)))</f>
        <v>34</v>
      </c>
      <c r="J103" s="52">
        <f>IF(A103="N/A"," ",IF(AND('Pricing Inputs'!$AA$3&gt;=4,'Pricing Inputs'!$AA$3&lt;=6),I103,(VLOOKUP(A103,ScaledPrice,2))*(2-(VLOOKUP(A103,ScaledPrice,3)))))</f>
        <v>34</v>
      </c>
      <c r="K103" s="52">
        <f>IF(A103="N/A"," ",IF(OR('Pricing Inputs'!$AA$3=5,'Pricing Inputs'!$AA$3=6,'Pricing Inputs'!$AA$3=8,'Pricing Inputs'!$AA$3=9),VLOOKUP(A103,ScaledPrice,IF(AND('Pricing Inputs'!$AA$3&gt;=4,'Pricing Inputs'!$AA$3&lt;=6),5,6)),0))</f>
        <v>25</v>
      </c>
      <c r="L103" s="52">
        <f>IF(A103="N/A"," ",IF(OR('Pricing Inputs'!$AA$3=5,'Pricing Inputs'!$AA$3=6,'Pricing Inputs'!$AA$3=8,'Pricing Inputs'!$AA$3=9),IF(AND('Pricing Inputs'!$AA$3&gt;=4,'Pricing Inputs'!$AA$3&lt;=6),K103,(VLOOKUP(A103,ScaledPrice,5))*(2-(VLOOKUP(A103,ScaledPrice,3)))),0))</f>
        <v>25</v>
      </c>
      <c r="M103" s="52">
        <f>IF(A103="N/A"," ",IF(OR('Pricing Inputs'!$AA$3=6,'Pricing Inputs'!$AA$3=9),(VLOOKUP(A103,ScaledPrice,IF(AND('Pricing Inputs'!$AA$3&gt;=4,'Pricing Inputs'!$AA$3&lt;=6),7,8))),0))</f>
        <v>24</v>
      </c>
      <c r="N103" s="52">
        <f>IF(A103="N/A"," ",IF(OR('Pricing Inputs'!$AA$3=6,'Pricing Inputs'!$AA$3=9),IF(AND('Pricing Inputs'!$AA$3&gt;=4,'Pricing Inputs'!$AA$3&lt;=6),M103,(VLOOKUP(A103,ScaledPrice,7))*(2-(VLOOKUP(A103,ScaledPrice,3)))),0))</f>
        <v>24</v>
      </c>
      <c r="O103" s="52">
        <f t="shared" si="142"/>
        <v>19.5</v>
      </c>
      <c r="P103" s="108">
        <f t="shared" si="143"/>
        <v>0</v>
      </c>
      <c r="Q103" s="108">
        <f t="shared" si="144"/>
        <v>0</v>
      </c>
      <c r="R103" s="108">
        <f t="shared" si="145"/>
        <v>0</v>
      </c>
      <c r="S103" s="108">
        <f t="shared" si="146"/>
        <v>0</v>
      </c>
      <c r="T103" s="108">
        <f t="shared" si="147"/>
        <v>0</v>
      </c>
      <c r="U103" s="108">
        <f t="shared" si="148"/>
        <v>0</v>
      </c>
      <c r="V103" s="56">
        <f t="shared" si="149"/>
        <v>0</v>
      </c>
      <c r="W103" s="99">
        <f t="shared" si="150"/>
        <v>0</v>
      </c>
      <c r="X103" s="99">
        <f t="shared" si="151"/>
        <v>0</v>
      </c>
      <c r="Y103" s="99">
        <f t="shared" si="152"/>
        <v>0</v>
      </c>
      <c r="Z103" s="99">
        <f t="shared" si="153"/>
        <v>0</v>
      </c>
      <c r="AA103" s="99">
        <f t="shared" si="166"/>
        <v>0</v>
      </c>
      <c r="AB103" s="99">
        <f t="shared" si="154"/>
        <v>0</v>
      </c>
      <c r="AC103" s="99">
        <f t="shared" si="155"/>
        <v>0</v>
      </c>
      <c r="AD103" s="71">
        <f t="shared" si="214"/>
        <v>7</v>
      </c>
      <c r="AE103" s="72">
        <f t="shared" si="215"/>
        <v>7</v>
      </c>
      <c r="AF103" s="72">
        <f t="shared" si="216"/>
        <v>7</v>
      </c>
      <c r="AG103" s="72">
        <f t="shared" si="217"/>
        <v>7</v>
      </c>
      <c r="AH103" s="72">
        <f t="shared" si="218"/>
        <v>7</v>
      </c>
      <c r="AI103" s="72">
        <f t="shared" si="219"/>
        <v>7</v>
      </c>
      <c r="AJ103" s="73">
        <f t="shared" si="220"/>
        <v>7</v>
      </c>
      <c r="AK103" s="102">
        <f t="shared" si="182"/>
        <v>0</v>
      </c>
      <c r="AL103" s="103">
        <f t="shared" si="183"/>
        <v>0</v>
      </c>
      <c r="AM103" s="103">
        <f t="shared" si="184"/>
        <v>0</v>
      </c>
      <c r="AN103" s="103">
        <f t="shared" si="185"/>
        <v>0</v>
      </c>
      <c r="AO103" s="103">
        <f t="shared" si="186"/>
        <v>0</v>
      </c>
      <c r="AP103" s="103">
        <f t="shared" si="187"/>
        <v>0</v>
      </c>
      <c r="AQ103" s="103">
        <f t="shared" si="188"/>
        <v>0</v>
      </c>
      <c r="AR103" s="73"/>
      <c r="AS103" s="109">
        <f t="shared" si="207"/>
        <v>0</v>
      </c>
      <c r="AT103" s="112">
        <f t="shared" si="208"/>
        <v>0</v>
      </c>
      <c r="AU103" s="112">
        <f t="shared" si="209"/>
        <v>0</v>
      </c>
      <c r="AV103" s="112">
        <f t="shared" si="210"/>
        <v>0</v>
      </c>
      <c r="AW103" s="112">
        <f t="shared" si="211"/>
        <v>0</v>
      </c>
      <c r="AX103" s="112">
        <f t="shared" si="212"/>
        <v>0</v>
      </c>
      <c r="AY103" s="112">
        <f t="shared" si="213"/>
        <v>0</v>
      </c>
      <c r="AZ103" s="73"/>
      <c r="BA103" s="64">
        <f>IF($A103="N/A"," ",(IF(MONTH(A103)&gt;=4,IF(MONTH(A103)&lt;=10,Inputs!$F$13,Inputs!$F$14),Inputs!$F$14)))</f>
        <v>119</v>
      </c>
      <c r="BB103" s="65">
        <f t="shared" si="189"/>
        <v>0</v>
      </c>
      <c r="BC103" s="65">
        <f t="shared" si="190"/>
        <v>0</v>
      </c>
      <c r="BD103" s="65">
        <f t="shared" si="156"/>
        <v>0</v>
      </c>
      <c r="BE103" s="65">
        <f t="shared" si="157"/>
        <v>0</v>
      </c>
      <c r="BF103" s="65">
        <f t="shared" si="158"/>
        <v>0</v>
      </c>
      <c r="BG103" s="65">
        <f t="shared" si="159"/>
        <v>0</v>
      </c>
      <c r="BH103" s="65">
        <f t="shared" si="160"/>
        <v>0</v>
      </c>
      <c r="BI103" s="65">
        <f t="shared" si="161"/>
        <v>0</v>
      </c>
      <c r="BJ103" s="94">
        <f t="shared" si="162"/>
        <v>0</v>
      </c>
      <c r="BK103" s="94">
        <f t="shared" si="163"/>
        <v>0</v>
      </c>
      <c r="BL103" s="94">
        <f t="shared" si="164"/>
        <v>0</v>
      </c>
      <c r="BM103" s="94">
        <f t="shared" si="165"/>
        <v>0</v>
      </c>
    </row>
    <row r="104" spans="1:65">
      <c r="A104" s="45">
        <f>IF(A103="N/A","N/A",IF(EDATE(A103,1)&gt;Inputs!$K$3,"N/A",EDATE(A103,1)))</f>
        <v>39722</v>
      </c>
      <c r="B104" s="59">
        <f t="shared" si="138"/>
        <v>2008</v>
      </c>
      <c r="C104" s="46">
        <f t="shared" si="139"/>
        <v>3.0975000000000001</v>
      </c>
      <c r="D104" s="47">
        <f>IF(A104="N/A"," ",(VLOOKUP(MONTH($A104),Inputs!$A$14:$B$25,2))/1000)</f>
        <v>12.6</v>
      </c>
      <c r="E104" s="97">
        <f t="shared" si="140"/>
        <v>39.028500000000001</v>
      </c>
      <c r="F104" s="48">
        <f>IF(A104="N/A"," ",Inputs!$F$6)</f>
        <v>1.17</v>
      </c>
      <c r="G104" s="48">
        <f>IF(A104="N/A"," ",Inputs!$F$9/IF(AND('Pricing Inputs'!$AA$3&gt;=4,'Pricing Inputs'!$AA$3&lt;=6),16,IF(AND('Pricing Inputs'!$AA$3&gt;=7,'Pricing Inputs'!$AA$3&lt;=9),8,24))/(BA104))</f>
        <v>0.82983193277310929</v>
      </c>
      <c r="H104" s="49">
        <f t="shared" si="141"/>
        <v>41.028331932773114</v>
      </c>
      <c r="I104" s="52">
        <f>VLOOKUP(A104,ScaledPrice,(IF(AND('Pricing Inputs'!$AA$3&gt;=4,'Pricing Inputs'!$AA$3&lt;=6),2,4)))</f>
        <v>26.799997329711914</v>
      </c>
      <c r="J104" s="52">
        <f>IF(A104="N/A"," ",IF(AND('Pricing Inputs'!$AA$3&gt;=4,'Pricing Inputs'!$AA$3&lt;=6),I104,(VLOOKUP(A104,ScaledPrice,2))*(2-(VLOOKUP(A104,ScaledPrice,3)))))</f>
        <v>26.799997329711914</v>
      </c>
      <c r="K104" s="52">
        <f>IF(A104="N/A"," ",IF(OR('Pricing Inputs'!$AA$3=5,'Pricing Inputs'!$AA$3=6,'Pricing Inputs'!$AA$3=8,'Pricing Inputs'!$AA$3=9),VLOOKUP(A104,ScaledPrice,IF(AND('Pricing Inputs'!$AA$3&gt;=4,'Pricing Inputs'!$AA$3&lt;=6),5,6)),0))</f>
        <v>19.996000289916992</v>
      </c>
      <c r="L104" s="52">
        <f>IF(A104="N/A"," ",IF(OR('Pricing Inputs'!$AA$3=5,'Pricing Inputs'!$AA$3=6,'Pricing Inputs'!$AA$3=8,'Pricing Inputs'!$AA$3=9),IF(AND('Pricing Inputs'!$AA$3&gt;=4,'Pricing Inputs'!$AA$3&lt;=6),K104,(VLOOKUP(A104,ScaledPrice,5))*(2-(VLOOKUP(A104,ScaledPrice,3)))),0))</f>
        <v>19.996000289916992</v>
      </c>
      <c r="M104" s="52">
        <f>IF(A104="N/A"," ",IF(OR('Pricing Inputs'!$AA$3=6,'Pricing Inputs'!$AA$3=9),(VLOOKUP(A104,ScaledPrice,IF(AND('Pricing Inputs'!$AA$3&gt;=4,'Pricing Inputs'!$AA$3&lt;=6),7,8))),0))</f>
        <v>18.996500015258789</v>
      </c>
      <c r="N104" s="52">
        <f>IF(A104="N/A"," ",IF(OR('Pricing Inputs'!$AA$3=6,'Pricing Inputs'!$AA$3=9),IF(AND('Pricing Inputs'!$AA$3&gt;=4,'Pricing Inputs'!$AA$3&lt;=6),M104,(VLOOKUP(A104,ScaledPrice,7))*(2-(VLOOKUP(A104,ScaledPrice,3)))),0))</f>
        <v>18.996500015258789</v>
      </c>
      <c r="O104" s="52">
        <f t="shared" si="142"/>
        <v>20.900001525878906</v>
      </c>
      <c r="P104" s="108">
        <f t="shared" si="143"/>
        <v>0</v>
      </c>
      <c r="Q104" s="108">
        <f t="shared" si="144"/>
        <v>0</v>
      </c>
      <c r="R104" s="108">
        <f t="shared" si="145"/>
        <v>0</v>
      </c>
      <c r="S104" s="108">
        <f t="shared" si="146"/>
        <v>0</v>
      </c>
      <c r="T104" s="108">
        <f t="shared" si="147"/>
        <v>0</v>
      </c>
      <c r="U104" s="108">
        <f t="shared" si="148"/>
        <v>0</v>
      </c>
      <c r="V104" s="56">
        <f t="shared" si="149"/>
        <v>0</v>
      </c>
      <c r="W104" s="99">
        <f t="shared" si="150"/>
        <v>0</v>
      </c>
      <c r="X104" s="99">
        <f t="shared" si="151"/>
        <v>0</v>
      </c>
      <c r="Y104" s="99">
        <f t="shared" si="152"/>
        <v>0</v>
      </c>
      <c r="Z104" s="99">
        <f t="shared" si="153"/>
        <v>0</v>
      </c>
      <c r="AA104" s="99">
        <f t="shared" si="166"/>
        <v>0</v>
      </c>
      <c r="AB104" s="99">
        <f t="shared" si="154"/>
        <v>0</v>
      </c>
      <c r="AC104" s="99">
        <f t="shared" si="155"/>
        <v>0</v>
      </c>
      <c r="AD104" s="71">
        <f t="shared" si="214"/>
        <v>7</v>
      </c>
      <c r="AE104" s="72">
        <f t="shared" si="215"/>
        <v>7</v>
      </c>
      <c r="AF104" s="72">
        <f t="shared" si="216"/>
        <v>7</v>
      </c>
      <c r="AG104" s="72">
        <f t="shared" si="217"/>
        <v>7</v>
      </c>
      <c r="AH104" s="72">
        <f t="shared" si="218"/>
        <v>7</v>
      </c>
      <c r="AI104" s="72">
        <f t="shared" si="219"/>
        <v>7</v>
      </c>
      <c r="AJ104" s="73">
        <f t="shared" si="220"/>
        <v>7</v>
      </c>
      <c r="AK104" s="102">
        <f t="shared" si="182"/>
        <v>0</v>
      </c>
      <c r="AL104" s="103">
        <f t="shared" si="183"/>
        <v>0</v>
      </c>
      <c r="AM104" s="103">
        <f t="shared" si="184"/>
        <v>0</v>
      </c>
      <c r="AN104" s="103">
        <f t="shared" si="185"/>
        <v>0</v>
      </c>
      <c r="AO104" s="103">
        <f t="shared" si="186"/>
        <v>0</v>
      </c>
      <c r="AP104" s="103">
        <f t="shared" si="187"/>
        <v>0</v>
      </c>
      <c r="AQ104" s="103">
        <f t="shared" si="188"/>
        <v>0</v>
      </c>
      <c r="AR104" s="73"/>
      <c r="AS104" s="109">
        <f t="shared" si="207"/>
        <v>0</v>
      </c>
      <c r="AT104" s="112">
        <f t="shared" si="208"/>
        <v>0</v>
      </c>
      <c r="AU104" s="112">
        <f t="shared" si="209"/>
        <v>0</v>
      </c>
      <c r="AV104" s="112">
        <f t="shared" si="210"/>
        <v>0</v>
      </c>
      <c r="AW104" s="112">
        <f t="shared" si="211"/>
        <v>0</v>
      </c>
      <c r="AX104" s="112">
        <f t="shared" si="212"/>
        <v>0</v>
      </c>
      <c r="AY104" s="112">
        <f t="shared" si="213"/>
        <v>0</v>
      </c>
      <c r="AZ104" s="73"/>
      <c r="BA104" s="64">
        <f>IF($A104="N/A"," ",(IF(MONTH(A104)&gt;=4,IF(MONTH(A104)&lt;=10,Inputs!$F$13,Inputs!$F$14),Inputs!$F$14)))</f>
        <v>119</v>
      </c>
      <c r="BB104" s="65">
        <f t="shared" si="189"/>
        <v>0</v>
      </c>
      <c r="BC104" s="65">
        <f t="shared" si="190"/>
        <v>0</v>
      </c>
      <c r="BD104" s="65">
        <f t="shared" si="156"/>
        <v>0</v>
      </c>
      <c r="BE104" s="65">
        <f t="shared" si="157"/>
        <v>0</v>
      </c>
      <c r="BF104" s="65">
        <f t="shared" si="158"/>
        <v>0</v>
      </c>
      <c r="BG104" s="65">
        <f t="shared" si="159"/>
        <v>0</v>
      </c>
      <c r="BH104" s="65">
        <f t="shared" si="160"/>
        <v>0</v>
      </c>
      <c r="BI104" s="65">
        <f t="shared" si="161"/>
        <v>0</v>
      </c>
      <c r="BJ104" s="94">
        <f t="shared" si="162"/>
        <v>0</v>
      </c>
      <c r="BK104" s="94">
        <f t="shared" si="163"/>
        <v>0</v>
      </c>
      <c r="BL104" s="94">
        <f t="shared" si="164"/>
        <v>0</v>
      </c>
      <c r="BM104" s="94">
        <f t="shared" si="165"/>
        <v>0</v>
      </c>
    </row>
    <row r="105" spans="1:65">
      <c r="A105" s="45">
        <f>IF(A104="N/A","N/A",IF(EDATE(A104,1)&gt;Inputs!$K$3,"N/A",EDATE(A104,1)))</f>
        <v>39753</v>
      </c>
      <c r="B105" s="59">
        <f t="shared" si="138"/>
        <v>2008</v>
      </c>
      <c r="C105" s="46">
        <f t="shared" si="139"/>
        <v>3.3130000000000002</v>
      </c>
      <c r="D105" s="47">
        <f>IF(A105="N/A"," ",(VLOOKUP(MONTH($A105),Inputs!$A$14:$B$25,2))/1000)</f>
        <v>12.6</v>
      </c>
      <c r="E105" s="97">
        <f t="shared" si="140"/>
        <v>41.7438</v>
      </c>
      <c r="F105" s="48">
        <f>IF(A105="N/A"," ",Inputs!$F$6)</f>
        <v>1.17</v>
      </c>
      <c r="G105" s="48">
        <f>IF(A105="N/A"," ",Inputs!$F$9/IF(AND('Pricing Inputs'!$AA$3&gt;=4,'Pricing Inputs'!$AA$3&lt;=6),16,IF(AND('Pricing Inputs'!$AA$3&gt;=7,'Pricing Inputs'!$AA$3&lt;=9),8,24))/(BA105))</f>
        <v>0.82983193277310929</v>
      </c>
      <c r="H105" s="49">
        <f t="shared" si="141"/>
        <v>43.743631932773113</v>
      </c>
      <c r="I105" s="52">
        <f>VLOOKUP(A105,ScaledPrice,(IF(AND('Pricing Inputs'!$AA$3&gt;=4,'Pricing Inputs'!$AA$3&lt;=6),2,4)))</f>
        <v>26.679998397827148</v>
      </c>
      <c r="J105" s="52">
        <f>IF(A105="N/A"," ",IF(AND('Pricing Inputs'!$AA$3&gt;=4,'Pricing Inputs'!$AA$3&lt;=6),I105,(VLOOKUP(A105,ScaledPrice,2))*(2-(VLOOKUP(A105,ScaledPrice,3)))))</f>
        <v>26.679998397827148</v>
      </c>
      <c r="K105" s="52">
        <f>IF(A105="N/A"," ",IF(OR('Pricing Inputs'!$AA$3=5,'Pricing Inputs'!$AA$3=6,'Pricing Inputs'!$AA$3=8,'Pricing Inputs'!$AA$3=9),VLOOKUP(A105,ScaledPrice,IF(AND('Pricing Inputs'!$AA$3&gt;=4,'Pricing Inputs'!$AA$3&lt;=6),5,6)),0))</f>
        <v>20</v>
      </c>
      <c r="L105" s="52">
        <f>IF(A105="N/A"," ",IF(OR('Pricing Inputs'!$AA$3=5,'Pricing Inputs'!$AA$3=6,'Pricing Inputs'!$AA$3=8,'Pricing Inputs'!$AA$3=9),IF(AND('Pricing Inputs'!$AA$3&gt;=4,'Pricing Inputs'!$AA$3&lt;=6),K105,(VLOOKUP(A105,ScaledPrice,5))*(2-(VLOOKUP(A105,ScaledPrice,3)))),0))</f>
        <v>20</v>
      </c>
      <c r="M105" s="52">
        <f>IF(A105="N/A"," ",IF(OR('Pricing Inputs'!$AA$3=6,'Pricing Inputs'!$AA$3=9),(VLOOKUP(A105,ScaledPrice,IF(AND('Pricing Inputs'!$AA$3&gt;=4,'Pricing Inputs'!$AA$3&lt;=6),7,8))),0))</f>
        <v>19</v>
      </c>
      <c r="N105" s="52">
        <f>IF(A105="N/A"," ",IF(OR('Pricing Inputs'!$AA$3=6,'Pricing Inputs'!$AA$3=9),IF(AND('Pricing Inputs'!$AA$3&gt;=4,'Pricing Inputs'!$AA$3&lt;=6),M105,(VLOOKUP(A105,ScaledPrice,7))*(2-(VLOOKUP(A105,ScaledPrice,3)))),0))</f>
        <v>19</v>
      </c>
      <c r="O105" s="52">
        <f t="shared" si="142"/>
        <v>21.299999237060547</v>
      </c>
      <c r="P105" s="108">
        <f t="shared" si="143"/>
        <v>0</v>
      </c>
      <c r="Q105" s="108">
        <f t="shared" si="144"/>
        <v>0</v>
      </c>
      <c r="R105" s="108">
        <f t="shared" si="145"/>
        <v>0</v>
      </c>
      <c r="S105" s="108">
        <f t="shared" si="146"/>
        <v>0</v>
      </c>
      <c r="T105" s="108">
        <f t="shared" si="147"/>
        <v>0</v>
      </c>
      <c r="U105" s="108">
        <f t="shared" si="148"/>
        <v>0</v>
      </c>
      <c r="V105" s="56">
        <f t="shared" si="149"/>
        <v>0</v>
      </c>
      <c r="W105" s="99">
        <f t="shared" si="150"/>
        <v>0</v>
      </c>
      <c r="X105" s="99">
        <f t="shared" si="151"/>
        <v>0</v>
      </c>
      <c r="Y105" s="99">
        <f t="shared" si="152"/>
        <v>0</v>
      </c>
      <c r="Z105" s="99">
        <f t="shared" si="153"/>
        <v>0</v>
      </c>
      <c r="AA105" s="99">
        <f t="shared" si="166"/>
        <v>0</v>
      </c>
      <c r="AB105" s="99">
        <f t="shared" si="154"/>
        <v>0</v>
      </c>
      <c r="AC105" s="99">
        <f t="shared" si="155"/>
        <v>0</v>
      </c>
      <c r="AD105" s="71">
        <f t="shared" si="214"/>
        <v>7</v>
      </c>
      <c r="AE105" s="72">
        <f t="shared" si="215"/>
        <v>7</v>
      </c>
      <c r="AF105" s="72">
        <f t="shared" si="216"/>
        <v>7</v>
      </c>
      <c r="AG105" s="72">
        <f t="shared" si="217"/>
        <v>7</v>
      </c>
      <c r="AH105" s="72">
        <f t="shared" si="218"/>
        <v>7</v>
      </c>
      <c r="AI105" s="72">
        <f t="shared" si="219"/>
        <v>7</v>
      </c>
      <c r="AJ105" s="73">
        <f t="shared" si="220"/>
        <v>7</v>
      </c>
      <c r="AK105" s="102">
        <f t="shared" si="182"/>
        <v>0</v>
      </c>
      <c r="AL105" s="103">
        <f t="shared" si="183"/>
        <v>0</v>
      </c>
      <c r="AM105" s="103">
        <f t="shared" si="184"/>
        <v>0</v>
      </c>
      <c r="AN105" s="103">
        <f t="shared" si="185"/>
        <v>0</v>
      </c>
      <c r="AO105" s="103">
        <f t="shared" si="186"/>
        <v>0</v>
      </c>
      <c r="AP105" s="103">
        <f t="shared" si="187"/>
        <v>0</v>
      </c>
      <c r="AQ105" s="103">
        <f t="shared" si="188"/>
        <v>0</v>
      </c>
      <c r="AR105" s="73"/>
      <c r="AS105" s="109">
        <f t="shared" si="207"/>
        <v>0</v>
      </c>
      <c r="AT105" s="112">
        <f t="shared" si="208"/>
        <v>0</v>
      </c>
      <c r="AU105" s="112">
        <f t="shared" si="209"/>
        <v>0</v>
      </c>
      <c r="AV105" s="112">
        <f t="shared" si="210"/>
        <v>0</v>
      </c>
      <c r="AW105" s="112">
        <f t="shared" si="211"/>
        <v>0</v>
      </c>
      <c r="AX105" s="112">
        <f t="shared" si="212"/>
        <v>0</v>
      </c>
      <c r="AY105" s="112">
        <f t="shared" si="213"/>
        <v>0</v>
      </c>
      <c r="AZ105" s="73"/>
      <c r="BA105" s="64">
        <f>IF($A105="N/A"," ",(IF(MONTH(A105)&gt;=4,IF(MONTH(A105)&lt;=10,Inputs!$F$13,Inputs!$F$14),Inputs!$F$14)))</f>
        <v>119</v>
      </c>
      <c r="BB105" s="65">
        <f t="shared" si="189"/>
        <v>0</v>
      </c>
      <c r="BC105" s="65">
        <f t="shared" si="190"/>
        <v>0</v>
      </c>
      <c r="BD105" s="65">
        <f t="shared" si="156"/>
        <v>0</v>
      </c>
      <c r="BE105" s="65">
        <f t="shared" si="157"/>
        <v>0</v>
      </c>
      <c r="BF105" s="65">
        <f t="shared" si="158"/>
        <v>0</v>
      </c>
      <c r="BG105" s="65">
        <f t="shared" si="159"/>
        <v>0</v>
      </c>
      <c r="BH105" s="65">
        <f t="shared" si="160"/>
        <v>0</v>
      </c>
      <c r="BI105" s="65">
        <f t="shared" si="161"/>
        <v>0</v>
      </c>
      <c r="BJ105" s="94">
        <f t="shared" si="162"/>
        <v>0</v>
      </c>
      <c r="BK105" s="94">
        <f t="shared" si="163"/>
        <v>0</v>
      </c>
      <c r="BL105" s="94">
        <f t="shared" si="164"/>
        <v>0</v>
      </c>
      <c r="BM105" s="94">
        <f t="shared" si="165"/>
        <v>0</v>
      </c>
    </row>
    <row r="106" spans="1:65">
      <c r="A106" s="45">
        <f>IF(A105="N/A","N/A",IF(EDATE(A105,1)&gt;Inputs!$K$3,"N/A",EDATE(A105,1)))</f>
        <v>39783</v>
      </c>
      <c r="B106" s="59">
        <f t="shared" si="138"/>
        <v>2008</v>
      </c>
      <c r="C106" s="46">
        <f t="shared" si="139"/>
        <v>3.4790000000000005</v>
      </c>
      <c r="D106" s="47">
        <f>IF(A106="N/A"," ",(VLOOKUP(MONTH($A106),Inputs!$A$14:$B$25,2))/1000)</f>
        <v>12.6</v>
      </c>
      <c r="E106" s="97">
        <f t="shared" si="140"/>
        <v>43.835400000000007</v>
      </c>
      <c r="F106" s="48">
        <f>IF(A106="N/A"," ",Inputs!$F$6)</f>
        <v>1.17</v>
      </c>
      <c r="G106" s="48">
        <f>IF(A106="N/A"," ",Inputs!$F$9/IF(AND('Pricing Inputs'!$AA$3&gt;=4,'Pricing Inputs'!$AA$3&lt;=6),16,IF(AND('Pricing Inputs'!$AA$3&gt;=7,'Pricing Inputs'!$AA$3&lt;=9),8,24))/(BA106))</f>
        <v>0.82983193277310929</v>
      </c>
      <c r="H106" s="49">
        <f t="shared" si="141"/>
        <v>45.835231932773119</v>
      </c>
      <c r="I106" s="52">
        <f>VLOOKUP(A106,ScaledPrice,(IF(AND('Pricing Inputs'!$AA$3&gt;=4,'Pricing Inputs'!$AA$3&lt;=6),2,4)))</f>
        <v>27.149997711181641</v>
      </c>
      <c r="J106" s="52">
        <f>IF(A106="N/A"," ",IF(AND('Pricing Inputs'!$AA$3&gt;=4,'Pricing Inputs'!$AA$3&lt;=6),I106,(VLOOKUP(A106,ScaledPrice,2))*(2-(VLOOKUP(A106,ScaledPrice,3)))))</f>
        <v>27.149997711181641</v>
      </c>
      <c r="K106" s="52">
        <f>IF(A106="N/A"," ",IF(OR('Pricing Inputs'!$AA$3=5,'Pricing Inputs'!$AA$3=6,'Pricing Inputs'!$AA$3=8,'Pricing Inputs'!$AA$3=9),VLOOKUP(A106,ScaledPrice,IF(AND('Pricing Inputs'!$AA$3&gt;=4,'Pricing Inputs'!$AA$3&lt;=6),5,6)),0))</f>
        <v>20</v>
      </c>
      <c r="L106" s="52">
        <f>IF(A106="N/A"," ",IF(OR('Pricing Inputs'!$AA$3=5,'Pricing Inputs'!$AA$3=6,'Pricing Inputs'!$AA$3=8,'Pricing Inputs'!$AA$3=9),IF(AND('Pricing Inputs'!$AA$3&gt;=4,'Pricing Inputs'!$AA$3&lt;=6),K106,(VLOOKUP(A106,ScaledPrice,5))*(2-(VLOOKUP(A106,ScaledPrice,3)))),0))</f>
        <v>20</v>
      </c>
      <c r="M106" s="52">
        <f>IF(A106="N/A"," ",IF(OR('Pricing Inputs'!$AA$3=6,'Pricing Inputs'!$AA$3=9),(VLOOKUP(A106,ScaledPrice,IF(AND('Pricing Inputs'!$AA$3&gt;=4,'Pricing Inputs'!$AA$3&lt;=6),7,8))),0))</f>
        <v>19</v>
      </c>
      <c r="N106" s="52">
        <f>IF(A106="N/A"," ",IF(OR('Pricing Inputs'!$AA$3=6,'Pricing Inputs'!$AA$3=9),IF(AND('Pricing Inputs'!$AA$3&gt;=4,'Pricing Inputs'!$AA$3&lt;=6),M106,(VLOOKUP(A106,ScaledPrice,7))*(2-(VLOOKUP(A106,ScaledPrice,3)))),0))</f>
        <v>19</v>
      </c>
      <c r="O106" s="52">
        <f t="shared" si="142"/>
        <v>21.450000762939453</v>
      </c>
      <c r="P106" s="108">
        <f t="shared" si="143"/>
        <v>0</v>
      </c>
      <c r="Q106" s="108">
        <f t="shared" si="144"/>
        <v>0</v>
      </c>
      <c r="R106" s="108">
        <f t="shared" si="145"/>
        <v>0</v>
      </c>
      <c r="S106" s="108">
        <f t="shared" si="146"/>
        <v>0</v>
      </c>
      <c r="T106" s="108">
        <f t="shared" si="147"/>
        <v>0</v>
      </c>
      <c r="U106" s="108">
        <f t="shared" si="148"/>
        <v>0</v>
      </c>
      <c r="V106" s="56">
        <f t="shared" si="149"/>
        <v>0</v>
      </c>
      <c r="W106" s="99">
        <f t="shared" si="150"/>
        <v>0</v>
      </c>
      <c r="X106" s="99">
        <f t="shared" si="151"/>
        <v>0</v>
      </c>
      <c r="Y106" s="99">
        <f t="shared" si="152"/>
        <v>0</v>
      </c>
      <c r="Z106" s="99">
        <f t="shared" si="153"/>
        <v>0</v>
      </c>
      <c r="AA106" s="99">
        <f t="shared" si="166"/>
        <v>0</v>
      </c>
      <c r="AB106" s="99">
        <f t="shared" si="154"/>
        <v>0</v>
      </c>
      <c r="AC106" s="99">
        <f t="shared" si="155"/>
        <v>0</v>
      </c>
      <c r="AD106" s="71">
        <f t="shared" si="214"/>
        <v>7</v>
      </c>
      <c r="AE106" s="72">
        <f t="shared" si="215"/>
        <v>7</v>
      </c>
      <c r="AF106" s="72">
        <f t="shared" si="216"/>
        <v>7</v>
      </c>
      <c r="AG106" s="72">
        <f t="shared" si="217"/>
        <v>7</v>
      </c>
      <c r="AH106" s="72">
        <f t="shared" si="218"/>
        <v>7</v>
      </c>
      <c r="AI106" s="72">
        <f t="shared" si="219"/>
        <v>7</v>
      </c>
      <c r="AJ106" s="73">
        <f t="shared" si="220"/>
        <v>7</v>
      </c>
      <c r="AK106" s="102">
        <f t="shared" si="182"/>
        <v>0</v>
      </c>
      <c r="AL106" s="103">
        <f t="shared" si="183"/>
        <v>0</v>
      </c>
      <c r="AM106" s="103">
        <f t="shared" si="184"/>
        <v>0</v>
      </c>
      <c r="AN106" s="103">
        <f t="shared" si="185"/>
        <v>0</v>
      </c>
      <c r="AO106" s="103">
        <f t="shared" si="186"/>
        <v>0</v>
      </c>
      <c r="AP106" s="103">
        <f t="shared" si="187"/>
        <v>0</v>
      </c>
      <c r="AQ106" s="103">
        <f t="shared" si="188"/>
        <v>0</v>
      </c>
      <c r="AR106" s="73"/>
      <c r="AS106" s="109">
        <f t="shared" si="207"/>
        <v>0</v>
      </c>
      <c r="AT106" s="112">
        <f t="shared" si="208"/>
        <v>0</v>
      </c>
      <c r="AU106" s="112">
        <f t="shared" si="209"/>
        <v>0</v>
      </c>
      <c r="AV106" s="112">
        <f t="shared" si="210"/>
        <v>0</v>
      </c>
      <c r="AW106" s="112">
        <f t="shared" si="211"/>
        <v>0</v>
      </c>
      <c r="AX106" s="112">
        <f t="shared" si="212"/>
        <v>0</v>
      </c>
      <c r="AY106" s="112">
        <f t="shared" si="213"/>
        <v>0</v>
      </c>
      <c r="AZ106" s="73"/>
      <c r="BA106" s="64">
        <f>IF($A106="N/A"," ",(IF(MONTH(A106)&gt;=4,IF(MONTH(A106)&lt;=10,Inputs!$F$13,Inputs!$F$14),Inputs!$F$14)))</f>
        <v>119</v>
      </c>
      <c r="BB106" s="65">
        <f t="shared" si="189"/>
        <v>0</v>
      </c>
      <c r="BC106" s="65">
        <f t="shared" si="190"/>
        <v>0</v>
      </c>
      <c r="BD106" s="65">
        <f t="shared" si="156"/>
        <v>0</v>
      </c>
      <c r="BE106" s="65">
        <f t="shared" si="157"/>
        <v>0</v>
      </c>
      <c r="BF106" s="65">
        <f t="shared" si="158"/>
        <v>0</v>
      </c>
      <c r="BG106" s="65">
        <f t="shared" si="159"/>
        <v>0</v>
      </c>
      <c r="BH106" s="65">
        <f t="shared" si="160"/>
        <v>0</v>
      </c>
      <c r="BI106" s="65">
        <f t="shared" si="161"/>
        <v>0</v>
      </c>
      <c r="BJ106" s="94">
        <f t="shared" si="162"/>
        <v>0</v>
      </c>
      <c r="BK106" s="94">
        <f t="shared" si="163"/>
        <v>0</v>
      </c>
      <c r="BL106" s="94">
        <f t="shared" si="164"/>
        <v>0</v>
      </c>
      <c r="BM106" s="94">
        <f t="shared" si="165"/>
        <v>0</v>
      </c>
    </row>
    <row r="107" spans="1:65">
      <c r="A107" s="45">
        <f>IF(A106="N/A","N/A",IF(EDATE(A106,1)&gt;Inputs!$K$3,"N/A",EDATE(A106,1)))</f>
        <v>39814</v>
      </c>
      <c r="B107" s="59">
        <f t="shared" si="138"/>
        <v>2009</v>
      </c>
      <c r="C107" s="46">
        <f t="shared" si="139"/>
        <v>3.6150000000000002</v>
      </c>
      <c r="D107" s="47">
        <f>IF(A107="N/A"," ",(VLOOKUP(MONTH($A107),Inputs!$A$14:$B$25,2))/1000)</f>
        <v>12.6</v>
      </c>
      <c r="E107" s="97">
        <f t="shared" si="140"/>
        <v>45.548999999999999</v>
      </c>
      <c r="F107" s="48">
        <f>IF(A107="N/A"," ",Inputs!$F$6)</f>
        <v>1.17</v>
      </c>
      <c r="G107" s="48">
        <f>IF(A107="N/A"," ",Inputs!$F$9/IF(AND('Pricing Inputs'!$AA$3&gt;=4,'Pricing Inputs'!$AA$3&lt;=6),16,IF(AND('Pricing Inputs'!$AA$3&gt;=7,'Pricing Inputs'!$AA$3&lt;=9),8,24))/(BA107))</f>
        <v>0.82983193277310929</v>
      </c>
      <c r="H107" s="49">
        <f t="shared" si="141"/>
        <v>47.548831932773112</v>
      </c>
      <c r="I107" s="52">
        <f>VLOOKUP(A107,ScaledPrice,(IF(AND('Pricing Inputs'!$AA$3&gt;=4,'Pricing Inputs'!$AA$3&lt;=6),2,4)))</f>
        <v>31.399999618530273</v>
      </c>
      <c r="J107" s="52">
        <f>IF(A107="N/A"," ",IF(AND('Pricing Inputs'!$AA$3&gt;=4,'Pricing Inputs'!$AA$3&lt;=6),I107,(VLOOKUP(A107,ScaledPrice,2))*(2-(VLOOKUP(A107,ScaledPrice,3)))))</f>
        <v>31.399999618530273</v>
      </c>
      <c r="K107" s="52">
        <f>IF(A107="N/A"," ",IF(OR('Pricing Inputs'!$AA$3=5,'Pricing Inputs'!$AA$3=6,'Pricing Inputs'!$AA$3=8,'Pricing Inputs'!$AA$3=9),VLOOKUP(A107,ScaledPrice,IF(AND('Pricing Inputs'!$AA$3&gt;=4,'Pricing Inputs'!$AA$3&lt;=6),5,6)),0))</f>
        <v>22</v>
      </c>
      <c r="L107" s="52">
        <f>IF(A107="N/A"," ",IF(OR('Pricing Inputs'!$AA$3=5,'Pricing Inputs'!$AA$3=6,'Pricing Inputs'!$AA$3=8,'Pricing Inputs'!$AA$3=9),IF(AND('Pricing Inputs'!$AA$3&gt;=4,'Pricing Inputs'!$AA$3&lt;=6),K107,(VLOOKUP(A107,ScaledPrice,5))*(2-(VLOOKUP(A107,ScaledPrice,3)))),0))</f>
        <v>22</v>
      </c>
      <c r="M107" s="52">
        <f>IF(A107="N/A"," ",IF(OR('Pricing Inputs'!$AA$3=6,'Pricing Inputs'!$AA$3=9),(VLOOKUP(A107,ScaledPrice,IF(AND('Pricing Inputs'!$AA$3&gt;=4,'Pricing Inputs'!$AA$3&lt;=6),7,8))),0))</f>
        <v>21</v>
      </c>
      <c r="N107" s="52">
        <f>IF(A107="N/A"," ",IF(OR('Pricing Inputs'!$AA$3=6,'Pricing Inputs'!$AA$3=9),IF(AND('Pricing Inputs'!$AA$3&gt;=4,'Pricing Inputs'!$AA$3&lt;=6),M107,(VLOOKUP(A107,ScaledPrice,7))*(2-(VLOOKUP(A107,ScaledPrice,3)))),0))</f>
        <v>21</v>
      </c>
      <c r="O107" s="52">
        <f t="shared" si="142"/>
        <v>21.700000762939453</v>
      </c>
      <c r="P107" s="108">
        <f t="shared" si="143"/>
        <v>0</v>
      </c>
      <c r="Q107" s="108">
        <f t="shared" si="144"/>
        <v>0</v>
      </c>
      <c r="R107" s="108">
        <f t="shared" si="145"/>
        <v>0</v>
      </c>
      <c r="S107" s="108">
        <f t="shared" si="146"/>
        <v>0</v>
      </c>
      <c r="T107" s="108">
        <f t="shared" si="147"/>
        <v>0</v>
      </c>
      <c r="U107" s="108">
        <f t="shared" si="148"/>
        <v>0</v>
      </c>
      <c r="V107" s="56">
        <f t="shared" si="149"/>
        <v>0</v>
      </c>
      <c r="W107" s="99">
        <f t="shared" si="150"/>
        <v>0</v>
      </c>
      <c r="X107" s="99">
        <f t="shared" si="151"/>
        <v>0</v>
      </c>
      <c r="Y107" s="99">
        <f t="shared" si="152"/>
        <v>0</v>
      </c>
      <c r="Z107" s="99">
        <f t="shared" si="153"/>
        <v>0</v>
      </c>
      <c r="AA107" s="99">
        <f t="shared" si="166"/>
        <v>0</v>
      </c>
      <c r="AB107" s="99">
        <f t="shared" si="154"/>
        <v>0</v>
      </c>
      <c r="AC107" s="99">
        <f t="shared" si="155"/>
        <v>0</v>
      </c>
      <c r="AD107" s="71">
        <f t="shared" si="214"/>
        <v>7</v>
      </c>
      <c r="AE107" s="72">
        <f t="shared" si="215"/>
        <v>7</v>
      </c>
      <c r="AF107" s="72">
        <f t="shared" si="216"/>
        <v>7</v>
      </c>
      <c r="AG107" s="72">
        <f t="shared" si="217"/>
        <v>7</v>
      </c>
      <c r="AH107" s="72">
        <f t="shared" si="218"/>
        <v>7</v>
      </c>
      <c r="AI107" s="72">
        <f t="shared" si="219"/>
        <v>7</v>
      </c>
      <c r="AJ107" s="73">
        <f t="shared" si="220"/>
        <v>7</v>
      </c>
      <c r="AK107" s="102">
        <f t="shared" si="182"/>
        <v>0</v>
      </c>
      <c r="AL107" s="103">
        <f t="shared" si="183"/>
        <v>0</v>
      </c>
      <c r="AM107" s="103">
        <f t="shared" si="184"/>
        <v>0</v>
      </c>
      <c r="AN107" s="103">
        <f t="shared" si="185"/>
        <v>0</v>
      </c>
      <c r="AO107" s="103">
        <f t="shared" si="186"/>
        <v>0</v>
      </c>
      <c r="AP107" s="103">
        <f t="shared" si="187"/>
        <v>0</v>
      </c>
      <c r="AQ107" s="103">
        <f t="shared" si="188"/>
        <v>0</v>
      </c>
      <c r="AR107" s="73"/>
      <c r="AS107" s="109">
        <f t="shared" si="207"/>
        <v>0</v>
      </c>
      <c r="AT107" s="112">
        <f t="shared" si="208"/>
        <v>0</v>
      </c>
      <c r="AU107" s="112">
        <f t="shared" si="209"/>
        <v>0</v>
      </c>
      <c r="AV107" s="112">
        <f t="shared" si="210"/>
        <v>0</v>
      </c>
      <c r="AW107" s="112">
        <f t="shared" si="211"/>
        <v>0</v>
      </c>
      <c r="AX107" s="112">
        <f t="shared" si="212"/>
        <v>0</v>
      </c>
      <c r="AY107" s="112">
        <f t="shared" si="213"/>
        <v>0</v>
      </c>
      <c r="AZ107" s="73"/>
      <c r="BA107" s="64">
        <f>IF($A107="N/A"," ",(IF(MONTH(A107)&gt;=4,IF(MONTH(A107)&lt;=10,Inputs!$F$13,Inputs!$F$14),Inputs!$F$14)))</f>
        <v>119</v>
      </c>
      <c r="BB107" s="65">
        <f t="shared" si="189"/>
        <v>0</v>
      </c>
      <c r="BC107" s="65">
        <f t="shared" si="190"/>
        <v>0</v>
      </c>
      <c r="BD107" s="65">
        <f t="shared" si="156"/>
        <v>0</v>
      </c>
      <c r="BE107" s="65">
        <f t="shared" si="157"/>
        <v>0</v>
      </c>
      <c r="BF107" s="65">
        <f t="shared" si="158"/>
        <v>0</v>
      </c>
      <c r="BG107" s="65">
        <f t="shared" si="159"/>
        <v>0</v>
      </c>
      <c r="BH107" s="65">
        <f t="shared" si="160"/>
        <v>0</v>
      </c>
      <c r="BI107" s="65">
        <f t="shared" si="161"/>
        <v>0</v>
      </c>
      <c r="BJ107" s="94">
        <f t="shared" si="162"/>
        <v>0</v>
      </c>
      <c r="BK107" s="94">
        <f t="shared" si="163"/>
        <v>0</v>
      </c>
      <c r="BL107" s="94">
        <f t="shared" si="164"/>
        <v>0</v>
      </c>
      <c r="BM107" s="94">
        <f t="shared" si="165"/>
        <v>0</v>
      </c>
    </row>
    <row r="108" spans="1:65">
      <c r="A108" s="45">
        <f>IF(A107="N/A","N/A",IF(EDATE(A107,1)&gt;Inputs!$K$3,"N/A",EDATE(A107,1)))</f>
        <v>39845</v>
      </c>
      <c r="B108" s="59">
        <f t="shared" si="138"/>
        <v>2009</v>
      </c>
      <c r="C108" s="46">
        <f t="shared" si="139"/>
        <v>3.472</v>
      </c>
      <c r="D108" s="47">
        <f>IF(A108="N/A"," ",(VLOOKUP(MONTH($A108),Inputs!$A$14:$B$25,2))/1000)</f>
        <v>12.6</v>
      </c>
      <c r="E108" s="97">
        <f t="shared" si="140"/>
        <v>43.747199999999999</v>
      </c>
      <c r="F108" s="48">
        <f>IF(A108="N/A"," ",Inputs!$F$6)</f>
        <v>1.17</v>
      </c>
      <c r="G108" s="48">
        <f>IF(A108="N/A"," ",Inputs!$F$9/IF(AND('Pricing Inputs'!$AA$3&gt;=4,'Pricing Inputs'!$AA$3&lt;=6),16,IF(AND('Pricing Inputs'!$AA$3&gt;=7,'Pricing Inputs'!$AA$3&lt;=9),8,24))/(BA108))</f>
        <v>0.82983193277310929</v>
      </c>
      <c r="H108" s="49">
        <f t="shared" si="141"/>
        <v>45.747031932773112</v>
      </c>
      <c r="I108" s="52">
        <f>VLOOKUP(A108,ScaledPrice,(IF(AND('Pricing Inputs'!$AA$3&gt;=4,'Pricing Inputs'!$AA$3&lt;=6),2,4)))</f>
        <v>31.5</v>
      </c>
      <c r="J108" s="52">
        <f>IF(A108="N/A"," ",IF(AND('Pricing Inputs'!$AA$3&gt;=4,'Pricing Inputs'!$AA$3&lt;=6),I108,(VLOOKUP(A108,ScaledPrice,2))*(2-(VLOOKUP(A108,ScaledPrice,3)))))</f>
        <v>31.5</v>
      </c>
      <c r="K108" s="52">
        <f>IF(A108="N/A"," ",IF(OR('Pricing Inputs'!$AA$3=5,'Pricing Inputs'!$AA$3=6,'Pricing Inputs'!$AA$3=8,'Pricing Inputs'!$AA$3=9),VLOOKUP(A108,ScaledPrice,IF(AND('Pricing Inputs'!$AA$3&gt;=4,'Pricing Inputs'!$AA$3&lt;=6),5,6)),0))</f>
        <v>21.996000289916992</v>
      </c>
      <c r="L108" s="52">
        <f>IF(A108="N/A"," ",IF(OR('Pricing Inputs'!$AA$3=5,'Pricing Inputs'!$AA$3=6,'Pricing Inputs'!$AA$3=8,'Pricing Inputs'!$AA$3=9),IF(AND('Pricing Inputs'!$AA$3&gt;=4,'Pricing Inputs'!$AA$3&lt;=6),K108,(VLOOKUP(A108,ScaledPrice,5))*(2-(VLOOKUP(A108,ScaledPrice,3)))),0))</f>
        <v>21.996000289916992</v>
      </c>
      <c r="M108" s="52">
        <f>IF(A108="N/A"," ",IF(OR('Pricing Inputs'!$AA$3=6,'Pricing Inputs'!$AA$3=9),(VLOOKUP(A108,ScaledPrice,IF(AND('Pricing Inputs'!$AA$3&gt;=4,'Pricing Inputs'!$AA$3&lt;=6),7,8))),0))</f>
        <v>20.996501922607422</v>
      </c>
      <c r="N108" s="52">
        <f>IF(A108="N/A"," ",IF(OR('Pricing Inputs'!$AA$3=6,'Pricing Inputs'!$AA$3=9),IF(AND('Pricing Inputs'!$AA$3&gt;=4,'Pricing Inputs'!$AA$3&lt;=6),M108,(VLOOKUP(A108,ScaledPrice,7))*(2-(VLOOKUP(A108,ScaledPrice,3)))),0))</f>
        <v>20.996501922607422</v>
      </c>
      <c r="O108" s="52">
        <f t="shared" si="142"/>
        <v>20</v>
      </c>
      <c r="P108" s="108">
        <f t="shared" si="143"/>
        <v>0</v>
      </c>
      <c r="Q108" s="108">
        <f t="shared" si="144"/>
        <v>0</v>
      </c>
      <c r="R108" s="108">
        <f t="shared" si="145"/>
        <v>0</v>
      </c>
      <c r="S108" s="108">
        <f t="shared" si="146"/>
        <v>0</v>
      </c>
      <c r="T108" s="108">
        <f t="shared" si="147"/>
        <v>0</v>
      </c>
      <c r="U108" s="108">
        <f t="shared" si="148"/>
        <v>0</v>
      </c>
      <c r="V108" s="56">
        <f t="shared" si="149"/>
        <v>0</v>
      </c>
      <c r="W108" s="99">
        <f t="shared" si="150"/>
        <v>0</v>
      </c>
      <c r="X108" s="99">
        <f t="shared" si="151"/>
        <v>0</v>
      </c>
      <c r="Y108" s="99">
        <f t="shared" si="152"/>
        <v>0</v>
      </c>
      <c r="Z108" s="99">
        <f t="shared" si="153"/>
        <v>0</v>
      </c>
      <c r="AA108" s="99">
        <f t="shared" si="166"/>
        <v>0</v>
      </c>
      <c r="AB108" s="99">
        <f t="shared" si="154"/>
        <v>0</v>
      </c>
      <c r="AC108" s="99">
        <f t="shared" si="155"/>
        <v>0</v>
      </c>
      <c r="AD108" s="71">
        <f t="shared" si="214"/>
        <v>7</v>
      </c>
      <c r="AE108" s="72">
        <f t="shared" si="215"/>
        <v>7</v>
      </c>
      <c r="AF108" s="72">
        <f t="shared" si="216"/>
        <v>7</v>
      </c>
      <c r="AG108" s="72">
        <f t="shared" si="217"/>
        <v>7</v>
      </c>
      <c r="AH108" s="72">
        <f t="shared" si="218"/>
        <v>7</v>
      </c>
      <c r="AI108" s="72">
        <f t="shared" si="219"/>
        <v>7</v>
      </c>
      <c r="AJ108" s="73">
        <f t="shared" si="220"/>
        <v>7</v>
      </c>
      <c r="AK108" s="102">
        <f t="shared" si="182"/>
        <v>0</v>
      </c>
      <c r="AL108" s="103">
        <f t="shared" si="183"/>
        <v>0</v>
      </c>
      <c r="AM108" s="103">
        <f t="shared" si="184"/>
        <v>0</v>
      </c>
      <c r="AN108" s="103">
        <f t="shared" si="185"/>
        <v>0</v>
      </c>
      <c r="AO108" s="103">
        <f t="shared" si="186"/>
        <v>0</v>
      </c>
      <c r="AP108" s="103">
        <f t="shared" si="187"/>
        <v>0</v>
      </c>
      <c r="AQ108" s="103">
        <f t="shared" si="188"/>
        <v>0</v>
      </c>
      <c r="AR108" s="73"/>
      <c r="AS108" s="109">
        <f t="shared" si="207"/>
        <v>0</v>
      </c>
      <c r="AT108" s="112">
        <f t="shared" si="208"/>
        <v>0</v>
      </c>
      <c r="AU108" s="112">
        <f t="shared" si="209"/>
        <v>0</v>
      </c>
      <c r="AV108" s="112">
        <f t="shared" si="210"/>
        <v>0</v>
      </c>
      <c r="AW108" s="112">
        <f t="shared" si="211"/>
        <v>0</v>
      </c>
      <c r="AX108" s="112">
        <f t="shared" si="212"/>
        <v>0</v>
      </c>
      <c r="AY108" s="112">
        <f t="shared" si="213"/>
        <v>0</v>
      </c>
      <c r="AZ108" s="73"/>
      <c r="BA108" s="64">
        <f>IF($A108="N/A"," ",(IF(MONTH(A108)&gt;=4,IF(MONTH(A108)&lt;=10,Inputs!$F$13,Inputs!$F$14),Inputs!$F$14)))</f>
        <v>119</v>
      </c>
      <c r="BB108" s="65">
        <f t="shared" si="189"/>
        <v>0</v>
      </c>
      <c r="BC108" s="65">
        <f t="shared" si="190"/>
        <v>0</v>
      </c>
      <c r="BD108" s="65">
        <f t="shared" si="156"/>
        <v>0</v>
      </c>
      <c r="BE108" s="65">
        <f t="shared" si="157"/>
        <v>0</v>
      </c>
      <c r="BF108" s="65">
        <f t="shared" si="158"/>
        <v>0</v>
      </c>
      <c r="BG108" s="65">
        <f t="shared" si="159"/>
        <v>0</v>
      </c>
      <c r="BH108" s="65">
        <f t="shared" si="160"/>
        <v>0</v>
      </c>
      <c r="BI108" s="65">
        <f t="shared" si="161"/>
        <v>0</v>
      </c>
      <c r="BJ108" s="94">
        <f t="shared" si="162"/>
        <v>0</v>
      </c>
      <c r="BK108" s="94">
        <f t="shared" si="163"/>
        <v>0</v>
      </c>
      <c r="BL108" s="94">
        <f t="shared" si="164"/>
        <v>0</v>
      </c>
      <c r="BM108" s="94">
        <f t="shared" si="165"/>
        <v>0</v>
      </c>
    </row>
    <row r="109" spans="1:65">
      <c r="A109" s="45">
        <f>IF(A108="N/A","N/A",IF(EDATE(A108,1)&gt;Inputs!$K$3,"N/A",EDATE(A108,1)))</f>
        <v>39873</v>
      </c>
      <c r="B109" s="59">
        <f t="shared" si="138"/>
        <v>2009</v>
      </c>
      <c r="C109" s="46">
        <f t="shared" si="139"/>
        <v>3.3880000000000003</v>
      </c>
      <c r="D109" s="47">
        <f>IF(A109="N/A"," ",(VLOOKUP(MONTH($A109),Inputs!$A$14:$B$25,2))/1000)</f>
        <v>12.6</v>
      </c>
      <c r="E109" s="97">
        <f t="shared" si="140"/>
        <v>42.688800000000001</v>
      </c>
      <c r="F109" s="48">
        <f>IF(A109="N/A"," ",Inputs!$F$6)</f>
        <v>1.17</v>
      </c>
      <c r="G109" s="48">
        <f>IF(A109="N/A"," ",Inputs!$F$9/IF(AND('Pricing Inputs'!$AA$3&gt;=4,'Pricing Inputs'!$AA$3&lt;=6),16,IF(AND('Pricing Inputs'!$AA$3&gt;=7,'Pricing Inputs'!$AA$3&lt;=9),8,24))/(BA109))</f>
        <v>0.82983193277310929</v>
      </c>
      <c r="H109" s="49">
        <f t="shared" si="141"/>
        <v>44.688631932773113</v>
      </c>
      <c r="I109" s="52">
        <f>VLOOKUP(A109,ScaledPrice,(IF(AND('Pricing Inputs'!$AA$3&gt;=4,'Pricing Inputs'!$AA$3&lt;=6),2,4)))</f>
        <v>27</v>
      </c>
      <c r="J109" s="52">
        <f>IF(A109="N/A"," ",IF(AND('Pricing Inputs'!$AA$3&gt;=4,'Pricing Inputs'!$AA$3&lt;=6),I109,(VLOOKUP(A109,ScaledPrice,2))*(2-(VLOOKUP(A109,ScaledPrice,3)))))</f>
        <v>27</v>
      </c>
      <c r="K109" s="52">
        <f>IF(A109="N/A"," ",IF(OR('Pricing Inputs'!$AA$3=5,'Pricing Inputs'!$AA$3=6,'Pricing Inputs'!$AA$3=8,'Pricing Inputs'!$AA$3=9),VLOOKUP(A109,ScaledPrice,IF(AND('Pricing Inputs'!$AA$3&gt;=4,'Pricing Inputs'!$AA$3&lt;=6),5,6)),0))</f>
        <v>20</v>
      </c>
      <c r="L109" s="52">
        <f>IF(A109="N/A"," ",IF(OR('Pricing Inputs'!$AA$3=5,'Pricing Inputs'!$AA$3=6,'Pricing Inputs'!$AA$3=8,'Pricing Inputs'!$AA$3=9),IF(AND('Pricing Inputs'!$AA$3&gt;=4,'Pricing Inputs'!$AA$3&lt;=6),K109,(VLOOKUP(A109,ScaledPrice,5))*(2-(VLOOKUP(A109,ScaledPrice,3)))),0))</f>
        <v>20</v>
      </c>
      <c r="M109" s="52">
        <f>IF(A109="N/A"," ",IF(OR('Pricing Inputs'!$AA$3=6,'Pricing Inputs'!$AA$3=9),(VLOOKUP(A109,ScaledPrice,IF(AND('Pricing Inputs'!$AA$3&gt;=4,'Pricing Inputs'!$AA$3&lt;=6),7,8))),0))</f>
        <v>19</v>
      </c>
      <c r="N109" s="52">
        <f>IF(A109="N/A"," ",IF(OR('Pricing Inputs'!$AA$3=6,'Pricing Inputs'!$AA$3=9),IF(AND('Pricing Inputs'!$AA$3&gt;=4,'Pricing Inputs'!$AA$3&lt;=6),M109,(VLOOKUP(A109,ScaledPrice,7))*(2-(VLOOKUP(A109,ScaledPrice,3)))),0))</f>
        <v>19</v>
      </c>
      <c r="O109" s="52">
        <f t="shared" si="142"/>
        <v>20.400001525878906</v>
      </c>
      <c r="P109" s="108">
        <f t="shared" si="143"/>
        <v>0</v>
      </c>
      <c r="Q109" s="108">
        <f t="shared" si="144"/>
        <v>0</v>
      </c>
      <c r="R109" s="108">
        <f t="shared" si="145"/>
        <v>0</v>
      </c>
      <c r="S109" s="108">
        <f t="shared" si="146"/>
        <v>0</v>
      </c>
      <c r="T109" s="108">
        <f t="shared" si="147"/>
        <v>0</v>
      </c>
      <c r="U109" s="108">
        <f t="shared" si="148"/>
        <v>0</v>
      </c>
      <c r="V109" s="56">
        <f t="shared" si="149"/>
        <v>0</v>
      </c>
      <c r="W109" s="99">
        <f t="shared" si="150"/>
        <v>0</v>
      </c>
      <c r="X109" s="99">
        <f t="shared" si="151"/>
        <v>0</v>
      </c>
      <c r="Y109" s="99">
        <f t="shared" si="152"/>
        <v>0</v>
      </c>
      <c r="Z109" s="99">
        <f t="shared" si="153"/>
        <v>0</v>
      </c>
      <c r="AA109" s="99">
        <f t="shared" si="166"/>
        <v>0</v>
      </c>
      <c r="AB109" s="99">
        <f t="shared" si="154"/>
        <v>0</v>
      </c>
      <c r="AC109" s="99">
        <f t="shared" si="155"/>
        <v>0</v>
      </c>
      <c r="AD109" s="71">
        <f t="shared" si="214"/>
        <v>7</v>
      </c>
      <c r="AE109" s="72">
        <f t="shared" si="215"/>
        <v>7</v>
      </c>
      <c r="AF109" s="72">
        <f t="shared" si="216"/>
        <v>7</v>
      </c>
      <c r="AG109" s="72">
        <f t="shared" si="217"/>
        <v>7</v>
      </c>
      <c r="AH109" s="72">
        <f t="shared" si="218"/>
        <v>7</v>
      </c>
      <c r="AI109" s="72">
        <f t="shared" si="219"/>
        <v>7</v>
      </c>
      <c r="AJ109" s="73">
        <f t="shared" si="220"/>
        <v>7</v>
      </c>
      <c r="AK109" s="102">
        <f t="shared" si="182"/>
        <v>0</v>
      </c>
      <c r="AL109" s="103">
        <f t="shared" si="183"/>
        <v>0</v>
      </c>
      <c r="AM109" s="103">
        <f t="shared" si="184"/>
        <v>0</v>
      </c>
      <c r="AN109" s="103">
        <f t="shared" si="185"/>
        <v>0</v>
      </c>
      <c r="AO109" s="103">
        <f t="shared" si="186"/>
        <v>0</v>
      </c>
      <c r="AP109" s="103">
        <f t="shared" si="187"/>
        <v>0</v>
      </c>
      <c r="AQ109" s="103">
        <f t="shared" si="188"/>
        <v>0</v>
      </c>
      <c r="AR109" s="81" t="s">
        <v>46</v>
      </c>
      <c r="AS109" s="109">
        <f t="shared" si="207"/>
        <v>0</v>
      </c>
      <c r="AT109" s="112">
        <f t="shared" si="208"/>
        <v>0</v>
      </c>
      <c r="AU109" s="112">
        <f t="shared" si="209"/>
        <v>0</v>
      </c>
      <c r="AV109" s="112">
        <f t="shared" si="210"/>
        <v>0</v>
      </c>
      <c r="AW109" s="112">
        <f t="shared" si="211"/>
        <v>0</v>
      </c>
      <c r="AX109" s="112">
        <f t="shared" si="212"/>
        <v>0</v>
      </c>
      <c r="AY109" s="112">
        <f t="shared" si="213"/>
        <v>0</v>
      </c>
      <c r="AZ109" s="80" t="s">
        <v>53</v>
      </c>
      <c r="BA109" s="64">
        <f>IF($A109="N/A"," ",(IF(MONTH(A109)&gt;=4,IF(MONTH(A109)&lt;=10,Inputs!$F$13,Inputs!$F$14),Inputs!$F$14)))</f>
        <v>119</v>
      </c>
      <c r="BB109" s="65">
        <f t="shared" si="189"/>
        <v>0</v>
      </c>
      <c r="BC109" s="65">
        <f t="shared" si="190"/>
        <v>0</v>
      </c>
      <c r="BD109" s="65">
        <f t="shared" si="156"/>
        <v>0</v>
      </c>
      <c r="BE109" s="65">
        <f t="shared" si="157"/>
        <v>0</v>
      </c>
      <c r="BF109" s="65">
        <f t="shared" si="158"/>
        <v>0</v>
      </c>
      <c r="BG109" s="65">
        <f t="shared" si="159"/>
        <v>0</v>
      </c>
      <c r="BH109" s="65">
        <f t="shared" si="160"/>
        <v>0</v>
      </c>
      <c r="BI109" s="65">
        <f t="shared" si="161"/>
        <v>0</v>
      </c>
      <c r="BJ109" s="94">
        <f t="shared" si="162"/>
        <v>0</v>
      </c>
      <c r="BK109" s="94">
        <f t="shared" si="163"/>
        <v>0</v>
      </c>
      <c r="BL109" s="94">
        <f t="shared" si="164"/>
        <v>0</v>
      </c>
      <c r="BM109" s="94">
        <f t="shared" si="165"/>
        <v>0</v>
      </c>
    </row>
    <row r="110" spans="1:65">
      <c r="A110" s="45">
        <f>IF(A109="N/A","N/A",IF(EDATE(A109,1)&gt;Inputs!$K$3,"N/A",EDATE(A109,1)))</f>
        <v>39904</v>
      </c>
      <c r="B110" s="59">
        <f t="shared" si="138"/>
        <v>2009</v>
      </c>
      <c r="C110" s="46">
        <f t="shared" si="139"/>
        <v>3.1895000000000002</v>
      </c>
      <c r="D110" s="47">
        <f>IF(A110="N/A"," ",(VLOOKUP(MONTH($A110),Inputs!$A$14:$B$25,2))/1000)</f>
        <v>12.6</v>
      </c>
      <c r="E110" s="97">
        <f t="shared" si="140"/>
        <v>40.1877</v>
      </c>
      <c r="F110" s="48">
        <f>IF(A110="N/A"," ",Inputs!$F$6)</f>
        <v>1.17</v>
      </c>
      <c r="G110" s="48">
        <f>IF(A110="N/A"," ",Inputs!$F$9/IF(AND('Pricing Inputs'!$AA$3&gt;=4,'Pricing Inputs'!$AA$3&lt;=6),16,IF(AND('Pricing Inputs'!$AA$3&gt;=7,'Pricing Inputs'!$AA$3&lt;=9),8,24))/(BA110))</f>
        <v>0.82983193277310929</v>
      </c>
      <c r="H110" s="49">
        <f t="shared" si="141"/>
        <v>42.187531932773112</v>
      </c>
      <c r="I110" s="52">
        <f>VLOOKUP(A110,ScaledPrice,(IF(AND('Pricing Inputs'!$AA$3&gt;=4,'Pricing Inputs'!$AA$3&lt;=6),2,4)))</f>
        <v>27.75</v>
      </c>
      <c r="J110" s="52">
        <f>IF(A110="N/A"," ",IF(AND('Pricing Inputs'!$AA$3&gt;=4,'Pricing Inputs'!$AA$3&lt;=6),I110,(VLOOKUP(A110,ScaledPrice,2))*(2-(VLOOKUP(A110,ScaledPrice,3)))))</f>
        <v>27.75</v>
      </c>
      <c r="K110" s="52">
        <f>IF(A110="N/A"," ",IF(OR('Pricing Inputs'!$AA$3=5,'Pricing Inputs'!$AA$3=6,'Pricing Inputs'!$AA$3=8,'Pricing Inputs'!$AA$3=9),VLOOKUP(A110,ScaledPrice,IF(AND('Pricing Inputs'!$AA$3&gt;=4,'Pricing Inputs'!$AA$3&lt;=6),5,6)),0))</f>
        <v>20</v>
      </c>
      <c r="L110" s="52">
        <f>IF(A110="N/A"," ",IF(OR('Pricing Inputs'!$AA$3=5,'Pricing Inputs'!$AA$3=6,'Pricing Inputs'!$AA$3=8,'Pricing Inputs'!$AA$3=9),IF(AND('Pricing Inputs'!$AA$3&gt;=4,'Pricing Inputs'!$AA$3&lt;=6),K110,(VLOOKUP(A110,ScaledPrice,5))*(2-(VLOOKUP(A110,ScaledPrice,3)))),0))</f>
        <v>20</v>
      </c>
      <c r="M110" s="52">
        <f>IF(A110="N/A"," ",IF(OR('Pricing Inputs'!$AA$3=6,'Pricing Inputs'!$AA$3=9),(VLOOKUP(A110,ScaledPrice,IF(AND('Pricing Inputs'!$AA$3&gt;=4,'Pricing Inputs'!$AA$3&lt;=6),7,8))),0))</f>
        <v>18.995000839233398</v>
      </c>
      <c r="N110" s="52">
        <f>IF(A110="N/A"," ",IF(OR('Pricing Inputs'!$AA$3=6,'Pricing Inputs'!$AA$3=9),IF(AND('Pricing Inputs'!$AA$3&gt;=4,'Pricing Inputs'!$AA$3&lt;=6),M110,(VLOOKUP(A110,ScaledPrice,7))*(2-(VLOOKUP(A110,ScaledPrice,3)))),0))</f>
        <v>18.995000839233398</v>
      </c>
      <c r="O110" s="52">
        <f t="shared" si="142"/>
        <v>19.600000381469727</v>
      </c>
      <c r="P110" s="108">
        <f t="shared" si="143"/>
        <v>0</v>
      </c>
      <c r="Q110" s="108">
        <f t="shared" si="144"/>
        <v>0</v>
      </c>
      <c r="R110" s="108">
        <f t="shared" si="145"/>
        <v>0</v>
      </c>
      <c r="S110" s="108">
        <f t="shared" si="146"/>
        <v>0</v>
      </c>
      <c r="T110" s="108">
        <f t="shared" si="147"/>
        <v>0</v>
      </c>
      <c r="U110" s="108">
        <f t="shared" si="148"/>
        <v>0</v>
      </c>
      <c r="V110" s="56">
        <f t="shared" si="149"/>
        <v>0</v>
      </c>
      <c r="W110" s="99">
        <f t="shared" si="150"/>
        <v>0</v>
      </c>
      <c r="X110" s="99">
        <f t="shared" si="151"/>
        <v>0</v>
      </c>
      <c r="Y110" s="99">
        <f t="shared" si="152"/>
        <v>0</v>
      </c>
      <c r="Z110" s="99">
        <f t="shared" si="153"/>
        <v>0</v>
      </c>
      <c r="AA110" s="99">
        <f t="shared" si="166"/>
        <v>0</v>
      </c>
      <c r="AB110" s="99">
        <f t="shared" si="154"/>
        <v>0</v>
      </c>
      <c r="AC110" s="99">
        <f t="shared" si="155"/>
        <v>0</v>
      </c>
      <c r="AD110" s="71">
        <f t="shared" si="214"/>
        <v>7</v>
      </c>
      <c r="AE110" s="72">
        <f t="shared" si="215"/>
        <v>7</v>
      </c>
      <c r="AF110" s="72">
        <f t="shared" si="216"/>
        <v>7</v>
      </c>
      <c r="AG110" s="72">
        <f t="shared" si="217"/>
        <v>7</v>
      </c>
      <c r="AH110" s="72">
        <f t="shared" si="218"/>
        <v>7</v>
      </c>
      <c r="AI110" s="72">
        <f t="shared" si="219"/>
        <v>7</v>
      </c>
      <c r="AJ110" s="73">
        <f t="shared" si="220"/>
        <v>7</v>
      </c>
      <c r="AK110" s="102">
        <f t="shared" si="182"/>
        <v>0</v>
      </c>
      <c r="AL110" s="103">
        <f t="shared" si="183"/>
        <v>0</v>
      </c>
      <c r="AM110" s="103">
        <f t="shared" si="184"/>
        <v>0</v>
      </c>
      <c r="AN110" s="103">
        <f t="shared" si="185"/>
        <v>0</v>
      </c>
      <c r="AO110" s="103">
        <f t="shared" si="186"/>
        <v>0</v>
      </c>
      <c r="AP110" s="103">
        <f t="shared" si="187"/>
        <v>0</v>
      </c>
      <c r="AQ110" s="103">
        <f t="shared" si="188"/>
        <v>0</v>
      </c>
      <c r="AR110" s="73">
        <f>SUM(AK100:AQ111)</f>
        <v>1024</v>
      </c>
      <c r="AS110" s="109">
        <f t="shared" si="207"/>
        <v>0</v>
      </c>
      <c r="AT110" s="112">
        <f t="shared" si="208"/>
        <v>0</v>
      </c>
      <c r="AU110" s="112">
        <f t="shared" si="209"/>
        <v>0</v>
      </c>
      <c r="AV110" s="112">
        <f t="shared" si="210"/>
        <v>0</v>
      </c>
      <c r="AW110" s="112">
        <f t="shared" si="211"/>
        <v>0</v>
      </c>
      <c r="AX110" s="112">
        <f t="shared" si="212"/>
        <v>0</v>
      </c>
      <c r="AY110" s="112">
        <f t="shared" si="213"/>
        <v>0</v>
      </c>
      <c r="AZ110" s="73">
        <f>SUM(AS100:AY111)</f>
        <v>0</v>
      </c>
      <c r="BA110" s="64">
        <f>IF($A110="N/A"," ",(IF(MONTH(A110)&gt;=4,IF(MONTH(A110)&lt;=10,Inputs!$F$13,Inputs!$F$14),Inputs!$F$14)))</f>
        <v>119</v>
      </c>
      <c r="BB110" s="65">
        <f t="shared" si="189"/>
        <v>0</v>
      </c>
      <c r="BC110" s="65">
        <f t="shared" si="190"/>
        <v>0</v>
      </c>
      <c r="BD110" s="65">
        <f t="shared" si="156"/>
        <v>0</v>
      </c>
      <c r="BE110" s="65">
        <f t="shared" si="157"/>
        <v>0</v>
      </c>
      <c r="BF110" s="65">
        <f t="shared" si="158"/>
        <v>0</v>
      </c>
      <c r="BG110" s="65">
        <f t="shared" si="159"/>
        <v>0</v>
      </c>
      <c r="BH110" s="65">
        <f t="shared" si="160"/>
        <v>0</v>
      </c>
      <c r="BI110" s="65">
        <f t="shared" si="161"/>
        <v>0</v>
      </c>
      <c r="BJ110" s="94">
        <f t="shared" si="162"/>
        <v>0</v>
      </c>
      <c r="BK110" s="94">
        <f t="shared" si="163"/>
        <v>0</v>
      </c>
      <c r="BL110" s="94">
        <f t="shared" si="164"/>
        <v>0</v>
      </c>
      <c r="BM110" s="94">
        <f t="shared" si="165"/>
        <v>0</v>
      </c>
    </row>
    <row r="111" spans="1:65">
      <c r="A111" s="45">
        <f>IF(A110="N/A","N/A",IF(EDATE(A110,1)&gt;Inputs!$K$3,"N/A",EDATE(A110,1)))</f>
        <v>39934</v>
      </c>
      <c r="B111" s="59">
        <f t="shared" si="138"/>
        <v>2009</v>
      </c>
      <c r="C111" s="46">
        <f t="shared" si="139"/>
        <v>3.1730000000000005</v>
      </c>
      <c r="D111" s="47">
        <f>IF(A111="N/A"," ",(VLOOKUP(MONTH($A111),Inputs!$A$14:$B$25,2))/1000)</f>
        <v>12.6</v>
      </c>
      <c r="E111" s="97">
        <f t="shared" si="140"/>
        <v>39.979800000000004</v>
      </c>
      <c r="F111" s="48">
        <f>IF(A111="N/A"," ",Inputs!$F$6)</f>
        <v>1.17</v>
      </c>
      <c r="G111" s="48">
        <f>IF(A111="N/A"," ",Inputs!$F$9/IF(AND('Pricing Inputs'!$AA$3&gt;=4,'Pricing Inputs'!$AA$3&lt;=6),16,IF(AND('Pricing Inputs'!$AA$3&gt;=7,'Pricing Inputs'!$AA$3&lt;=9),8,24))/(BA111))</f>
        <v>0.82983193277310929</v>
      </c>
      <c r="H111" s="49">
        <f t="shared" si="141"/>
        <v>41.979631932773117</v>
      </c>
      <c r="I111" s="52">
        <f>VLOOKUP(A111,ScaledPrice,(IF(AND('Pricing Inputs'!$AA$3&gt;=4,'Pricing Inputs'!$AA$3&lt;=6),2,4)))</f>
        <v>32.25</v>
      </c>
      <c r="J111" s="52">
        <f>IF(A111="N/A"," ",IF(AND('Pricing Inputs'!$AA$3&gt;=4,'Pricing Inputs'!$AA$3&lt;=6),I111,(VLOOKUP(A111,ScaledPrice,2))*(2-(VLOOKUP(A111,ScaledPrice,3)))))</f>
        <v>32.25</v>
      </c>
      <c r="K111" s="52">
        <f>IF(A111="N/A"," ",IF(OR('Pricing Inputs'!$AA$3=5,'Pricing Inputs'!$AA$3=6,'Pricing Inputs'!$AA$3=8,'Pricing Inputs'!$AA$3=9),VLOOKUP(A111,ScaledPrice,IF(AND('Pricing Inputs'!$AA$3&gt;=4,'Pricing Inputs'!$AA$3&lt;=6),5,6)),0))</f>
        <v>21</v>
      </c>
      <c r="L111" s="52">
        <f>IF(A111="N/A"," ",IF(OR('Pricing Inputs'!$AA$3=5,'Pricing Inputs'!$AA$3=6,'Pricing Inputs'!$AA$3=8,'Pricing Inputs'!$AA$3=9),IF(AND('Pricing Inputs'!$AA$3&gt;=4,'Pricing Inputs'!$AA$3&lt;=6),K111,(VLOOKUP(A111,ScaledPrice,5))*(2-(VLOOKUP(A111,ScaledPrice,3)))),0))</f>
        <v>21</v>
      </c>
      <c r="M111" s="52">
        <f>IF(A111="N/A"," ",IF(OR('Pricing Inputs'!$AA$3=6,'Pricing Inputs'!$AA$3=9),(VLOOKUP(A111,ScaledPrice,IF(AND('Pricing Inputs'!$AA$3&gt;=4,'Pricing Inputs'!$AA$3&lt;=6),7,8))),0))</f>
        <v>20.004999160766602</v>
      </c>
      <c r="N111" s="52">
        <f>IF(A111="N/A"," ",IF(OR('Pricing Inputs'!$AA$3=6,'Pricing Inputs'!$AA$3=9),IF(AND('Pricing Inputs'!$AA$3&gt;=4,'Pricing Inputs'!$AA$3&lt;=6),M111,(VLOOKUP(A111,ScaledPrice,7))*(2-(VLOOKUP(A111,ScaledPrice,3)))),0))</f>
        <v>20.004999160766602</v>
      </c>
      <c r="O111" s="52">
        <f t="shared" si="142"/>
        <v>19.450000762939453</v>
      </c>
      <c r="P111" s="108">
        <f t="shared" si="143"/>
        <v>0</v>
      </c>
      <c r="Q111" s="108">
        <f t="shared" si="144"/>
        <v>0</v>
      </c>
      <c r="R111" s="108">
        <f t="shared" si="145"/>
        <v>0</v>
      </c>
      <c r="S111" s="108">
        <f t="shared" si="146"/>
        <v>0</v>
      </c>
      <c r="T111" s="108">
        <f t="shared" si="147"/>
        <v>0</v>
      </c>
      <c r="U111" s="108">
        <f t="shared" si="148"/>
        <v>0</v>
      </c>
      <c r="V111" s="56">
        <f t="shared" si="149"/>
        <v>0</v>
      </c>
      <c r="W111" s="99">
        <f t="shared" si="150"/>
        <v>0</v>
      </c>
      <c r="X111" s="99">
        <f t="shared" si="151"/>
        <v>0</v>
      </c>
      <c r="Y111" s="99">
        <f t="shared" si="152"/>
        <v>0</v>
      </c>
      <c r="Z111" s="99">
        <f t="shared" si="153"/>
        <v>0</v>
      </c>
      <c r="AA111" s="99">
        <f t="shared" si="166"/>
        <v>0</v>
      </c>
      <c r="AB111" s="99">
        <f t="shared" si="154"/>
        <v>0</v>
      </c>
      <c r="AC111" s="99">
        <f t="shared" si="155"/>
        <v>0</v>
      </c>
      <c r="AD111" s="74">
        <f t="shared" si="214"/>
        <v>7</v>
      </c>
      <c r="AE111" s="75">
        <f t="shared" si="215"/>
        <v>7</v>
      </c>
      <c r="AF111" s="75">
        <f t="shared" si="216"/>
        <v>7</v>
      </c>
      <c r="AG111" s="75">
        <f t="shared" si="217"/>
        <v>7</v>
      </c>
      <c r="AH111" s="75">
        <f t="shared" si="218"/>
        <v>7</v>
      </c>
      <c r="AI111" s="75">
        <f t="shared" si="219"/>
        <v>7</v>
      </c>
      <c r="AJ111" s="76">
        <f t="shared" si="220"/>
        <v>7</v>
      </c>
      <c r="AK111" s="104">
        <f t="shared" si="182"/>
        <v>0</v>
      </c>
      <c r="AL111" s="105">
        <f t="shared" si="183"/>
        <v>0</v>
      </c>
      <c r="AM111" s="105">
        <f t="shared" si="184"/>
        <v>0</v>
      </c>
      <c r="AN111" s="105">
        <f t="shared" si="185"/>
        <v>0</v>
      </c>
      <c r="AO111" s="105">
        <f t="shared" si="186"/>
        <v>0</v>
      </c>
      <c r="AP111" s="105">
        <f t="shared" si="187"/>
        <v>0</v>
      </c>
      <c r="AQ111" s="105">
        <f t="shared" si="188"/>
        <v>0</v>
      </c>
      <c r="AR111" s="76">
        <f>IF(($AP$2-AR110)&gt;=0,$AP$2-AR110,0)</f>
        <v>376</v>
      </c>
      <c r="AS111" s="113">
        <f t="shared" si="207"/>
        <v>0</v>
      </c>
      <c r="AT111" s="114">
        <f t="shared" si="208"/>
        <v>0</v>
      </c>
      <c r="AU111" s="114">
        <f t="shared" si="209"/>
        <v>0</v>
      </c>
      <c r="AV111" s="114">
        <f t="shared" si="210"/>
        <v>0</v>
      </c>
      <c r="AW111" s="114">
        <f t="shared" si="211"/>
        <v>0</v>
      </c>
      <c r="AX111" s="114">
        <f t="shared" si="212"/>
        <v>0</v>
      </c>
      <c r="AY111" s="114">
        <f t="shared" si="213"/>
        <v>0</v>
      </c>
      <c r="AZ111" s="82">
        <f>AR110+AZ110</f>
        <v>1024</v>
      </c>
      <c r="BA111" s="64">
        <f>IF($A111="N/A"," ",(IF(MONTH(A111)&gt;=4,IF(MONTH(A111)&lt;=10,Inputs!$F$13,Inputs!$F$14),Inputs!$F$14)))</f>
        <v>119</v>
      </c>
      <c r="BB111" s="65">
        <f t="shared" si="189"/>
        <v>0</v>
      </c>
      <c r="BC111" s="65">
        <f t="shared" si="190"/>
        <v>0</v>
      </c>
      <c r="BD111" s="65">
        <f t="shared" si="156"/>
        <v>0</v>
      </c>
      <c r="BE111" s="65">
        <f t="shared" si="157"/>
        <v>0</v>
      </c>
      <c r="BF111" s="65">
        <f t="shared" si="158"/>
        <v>0</v>
      </c>
      <c r="BG111" s="65">
        <f t="shared" si="159"/>
        <v>0</v>
      </c>
      <c r="BH111" s="65">
        <f t="shared" si="160"/>
        <v>0</v>
      </c>
      <c r="BI111" s="65">
        <f t="shared" si="161"/>
        <v>0</v>
      </c>
      <c r="BJ111" s="94">
        <f t="shared" si="162"/>
        <v>0</v>
      </c>
      <c r="BK111" s="94">
        <f t="shared" si="163"/>
        <v>0</v>
      </c>
      <c r="BL111" s="94">
        <f t="shared" si="164"/>
        <v>0</v>
      </c>
      <c r="BM111" s="94">
        <f t="shared" si="165"/>
        <v>0</v>
      </c>
    </row>
    <row r="112" spans="1:65">
      <c r="A112" s="45">
        <f>IF(A111="N/A","N/A",IF(EDATE(A111,1)&gt;Inputs!$K$3,"N/A",EDATE(A111,1)))</f>
        <v>39965</v>
      </c>
      <c r="B112" s="59">
        <f t="shared" si="138"/>
        <v>2009</v>
      </c>
      <c r="C112" s="46">
        <f t="shared" si="139"/>
        <v>3.1790000000000007</v>
      </c>
      <c r="D112" s="47">
        <f>IF(A112="N/A"," ",(VLOOKUP(MONTH($A112),Inputs!$A$14:$B$25,2))/1000)</f>
        <v>12.6</v>
      </c>
      <c r="E112" s="97">
        <f t="shared" si="140"/>
        <v>40.055400000000006</v>
      </c>
      <c r="F112" s="48">
        <f>IF(A112="N/A"," ",Inputs!$F$6)</f>
        <v>1.17</v>
      </c>
      <c r="G112" s="48">
        <f>IF(A112="N/A"," ",Inputs!$F$9/IF(AND('Pricing Inputs'!$AA$3&gt;=4,'Pricing Inputs'!$AA$3&lt;=6),16,IF(AND('Pricing Inputs'!$AA$3&gt;=7,'Pricing Inputs'!$AA$3&lt;=9),8,24))/(BA112))</f>
        <v>0.82983193277310929</v>
      </c>
      <c r="H112" s="49">
        <f t="shared" si="141"/>
        <v>42.055231932773118</v>
      </c>
      <c r="I112" s="52">
        <f>VLOOKUP(A112,ScaledPrice,(IF(AND('Pricing Inputs'!$AA$3&gt;=4,'Pricing Inputs'!$AA$3&lt;=6),2,4)))</f>
        <v>52.5</v>
      </c>
      <c r="J112" s="52">
        <f>IF(A112="N/A"," ",IF(AND('Pricing Inputs'!$AA$3&gt;=4,'Pricing Inputs'!$AA$3&lt;=6),I112,(VLOOKUP(A112,ScaledPrice,2))*(2-(VLOOKUP(A112,ScaledPrice,3)))))</f>
        <v>52.5</v>
      </c>
      <c r="K112" s="52">
        <f>IF(A112="N/A"," ",IF(OR('Pricing Inputs'!$AA$3=5,'Pricing Inputs'!$AA$3=6,'Pricing Inputs'!$AA$3=8,'Pricing Inputs'!$AA$3=9),VLOOKUP(A112,ScaledPrice,IF(AND('Pricing Inputs'!$AA$3&gt;=4,'Pricing Inputs'!$AA$3&lt;=6),5,6)),0))</f>
        <v>26</v>
      </c>
      <c r="L112" s="52">
        <f>IF(A112="N/A"," ",IF(OR('Pricing Inputs'!$AA$3=5,'Pricing Inputs'!$AA$3=6,'Pricing Inputs'!$AA$3=8,'Pricing Inputs'!$AA$3=9),IF(AND('Pricing Inputs'!$AA$3&gt;=4,'Pricing Inputs'!$AA$3&lt;=6),K112,(VLOOKUP(A112,ScaledPrice,5))*(2-(VLOOKUP(A112,ScaledPrice,3)))),0))</f>
        <v>26</v>
      </c>
      <c r="M112" s="52">
        <f>IF(A112="N/A"," ",IF(OR('Pricing Inputs'!$AA$3=6,'Pricing Inputs'!$AA$3=9),(VLOOKUP(A112,ScaledPrice,IF(AND('Pricing Inputs'!$AA$3&gt;=4,'Pricing Inputs'!$AA$3&lt;=6),7,8))),0))</f>
        <v>24</v>
      </c>
      <c r="N112" s="52">
        <f>IF(A112="N/A"," ",IF(OR('Pricing Inputs'!$AA$3=6,'Pricing Inputs'!$AA$3=9),IF(AND('Pricing Inputs'!$AA$3&gt;=4,'Pricing Inputs'!$AA$3&lt;=6),M112,(VLOOKUP(A112,ScaledPrice,7))*(2-(VLOOKUP(A112,ScaledPrice,3)))),0))</f>
        <v>24</v>
      </c>
      <c r="O112" s="52">
        <f t="shared" si="142"/>
        <v>18.949999809265137</v>
      </c>
      <c r="P112" s="108">
        <f t="shared" si="143"/>
        <v>10.444768067226882</v>
      </c>
      <c r="Q112" s="108">
        <f t="shared" si="144"/>
        <v>10.444768067226882</v>
      </c>
      <c r="R112" s="108">
        <f t="shared" si="145"/>
        <v>0</v>
      </c>
      <c r="S112" s="108">
        <f t="shared" si="146"/>
        <v>0</v>
      </c>
      <c r="T112" s="108">
        <f t="shared" si="147"/>
        <v>0</v>
      </c>
      <c r="U112" s="108">
        <f t="shared" si="148"/>
        <v>0</v>
      </c>
      <c r="V112" s="56">
        <f t="shared" si="149"/>
        <v>0</v>
      </c>
      <c r="W112" s="99">
        <f t="shared" si="150"/>
        <v>176</v>
      </c>
      <c r="X112" s="99">
        <f t="shared" si="151"/>
        <v>176</v>
      </c>
      <c r="Y112" s="99">
        <f t="shared" si="152"/>
        <v>0</v>
      </c>
      <c r="Z112" s="99">
        <f t="shared" si="153"/>
        <v>0</v>
      </c>
      <c r="AA112" s="99">
        <f t="shared" si="166"/>
        <v>0</v>
      </c>
      <c r="AB112" s="99">
        <f t="shared" si="154"/>
        <v>0</v>
      </c>
      <c r="AC112" s="99">
        <f t="shared" si="155"/>
        <v>0</v>
      </c>
      <c r="AD112" s="68">
        <f t="shared" ref="AD112:AJ112" si="221">IF($A112="N/A"," ",RANK(P112,$P$112:$V$123))</f>
        <v>5</v>
      </c>
      <c r="AE112" s="69">
        <f t="shared" si="221"/>
        <v>5</v>
      </c>
      <c r="AF112" s="69">
        <f t="shared" si="221"/>
        <v>7</v>
      </c>
      <c r="AG112" s="69">
        <f t="shared" si="221"/>
        <v>7</v>
      </c>
      <c r="AH112" s="69">
        <f t="shared" si="221"/>
        <v>7</v>
      </c>
      <c r="AI112" s="69">
        <f t="shared" si="221"/>
        <v>7</v>
      </c>
      <c r="AJ112" s="70">
        <f t="shared" si="221"/>
        <v>7</v>
      </c>
      <c r="AK112" s="100">
        <f t="shared" si="182"/>
        <v>176</v>
      </c>
      <c r="AL112" s="101">
        <f t="shared" si="183"/>
        <v>176</v>
      </c>
      <c r="AM112" s="101">
        <f t="shared" si="184"/>
        <v>0</v>
      </c>
      <c r="AN112" s="101">
        <f t="shared" si="185"/>
        <v>0</v>
      </c>
      <c r="AO112" s="101">
        <f t="shared" si="186"/>
        <v>0</v>
      </c>
      <c r="AP112" s="101">
        <f t="shared" si="187"/>
        <v>0</v>
      </c>
      <c r="AQ112" s="101">
        <f t="shared" si="188"/>
        <v>0</v>
      </c>
      <c r="AR112" s="70"/>
      <c r="AS112" s="115">
        <f t="shared" ref="AS112:AS123" si="222">IF($A112="N/A"," ",IF(AND(AD112=$AJ$2+1,AK112=0),MIN($AR$123,W112),0))</f>
        <v>0</v>
      </c>
      <c r="AT112" s="110">
        <f t="shared" ref="AT112:AT123" si="223">IF($A112="N/A"," ",IF(AND(AE112=$AJ$2+1,AL112=0),MIN($AR$123,X112),0))</f>
        <v>0</v>
      </c>
      <c r="AU112" s="110">
        <f t="shared" ref="AU112:AU123" si="224">IF($A112="N/A"," ",IF(AND(AF112=$AJ$2+1,AM112=0),MIN($AR$123,Y112),0))</f>
        <v>0</v>
      </c>
      <c r="AV112" s="110">
        <f t="shared" ref="AV112:AV123" si="225">IF($A112="N/A"," ",IF(AND(AG112=$AJ$2+1,AN112=0),MIN($AR$123,Z112),0))</f>
        <v>0</v>
      </c>
      <c r="AW112" s="110">
        <f t="shared" ref="AW112:AW123" si="226">IF($A112="N/A"," ",IF(AND(AH112=$AJ$2+1,AO112=0),MIN($AR$123,AA112),0))</f>
        <v>0</v>
      </c>
      <c r="AX112" s="110">
        <f t="shared" ref="AX112:AX123" si="227">IF($A112="N/A"," ",IF(AND(AI112=$AJ$2+1,AP112=0),MIN($AR$123,AB112),0))</f>
        <v>0</v>
      </c>
      <c r="AY112" s="110">
        <f t="shared" ref="AY112:AY123" si="228">IF($A112="N/A"," ",IF(AND(AJ112=$AJ$2+1,AQ112=0),MIN($AR$123,AC112),0))</f>
        <v>0</v>
      </c>
      <c r="AZ112" s="70"/>
      <c r="BA112" s="64">
        <f>IF($A112="N/A"," ",(IF(MONTH(A112)&gt;=4,IF(MONTH(A112)&lt;=10,Inputs!$F$13,Inputs!$F$14),Inputs!$F$14)))</f>
        <v>119</v>
      </c>
      <c r="BB112" s="65">
        <f t="shared" si="189"/>
        <v>218755.22239999982</v>
      </c>
      <c r="BC112" s="65">
        <f t="shared" si="190"/>
        <v>218755.22239999982</v>
      </c>
      <c r="BD112" s="65">
        <f t="shared" si="156"/>
        <v>0</v>
      </c>
      <c r="BE112" s="65">
        <f t="shared" si="157"/>
        <v>0</v>
      </c>
      <c r="BF112" s="65">
        <f t="shared" si="158"/>
        <v>0</v>
      </c>
      <c r="BG112" s="65">
        <f t="shared" si="159"/>
        <v>0</v>
      </c>
      <c r="BH112" s="65">
        <f t="shared" si="160"/>
        <v>0</v>
      </c>
      <c r="BI112" s="65">
        <f t="shared" si="161"/>
        <v>437510.44479999965</v>
      </c>
      <c r="BJ112" s="94">
        <f t="shared" si="162"/>
        <v>1761609.5552000003</v>
      </c>
      <c r="BK112" s="94">
        <f t="shared" si="163"/>
        <v>1677840.5952000001</v>
      </c>
      <c r="BL112" s="94">
        <f t="shared" si="164"/>
        <v>49008.959999999999</v>
      </c>
      <c r="BM112" s="94">
        <f t="shared" si="165"/>
        <v>34760</v>
      </c>
    </row>
    <row r="113" spans="1:65">
      <c r="A113" s="45">
        <f>IF(A112="N/A","N/A",IF(EDATE(A112,1)&gt;Inputs!$K$3,"N/A",EDATE(A112,1)))</f>
        <v>39995</v>
      </c>
      <c r="B113" s="59">
        <f t="shared" si="138"/>
        <v>2009</v>
      </c>
      <c r="C113" s="46">
        <f t="shared" si="139"/>
        <v>3.1749999999999998</v>
      </c>
      <c r="D113" s="47">
        <f>IF(A113="N/A"," ",(VLOOKUP(MONTH($A113),Inputs!$A$14:$B$25,2))/1000)</f>
        <v>12.6</v>
      </c>
      <c r="E113" s="97">
        <f t="shared" si="140"/>
        <v>40.004999999999995</v>
      </c>
      <c r="F113" s="48">
        <f>IF(A113="N/A"," ",Inputs!$F$6)</f>
        <v>1.17</v>
      </c>
      <c r="G113" s="48">
        <f>IF(A113="N/A"," ",Inputs!$F$9/IF(AND('Pricing Inputs'!$AA$3&gt;=4,'Pricing Inputs'!$AA$3&lt;=6),16,IF(AND('Pricing Inputs'!$AA$3&gt;=7,'Pricing Inputs'!$AA$3&lt;=9),8,24))/(BA113))</f>
        <v>0.82983193277310929</v>
      </c>
      <c r="H113" s="49">
        <f t="shared" si="141"/>
        <v>42.004831932773108</v>
      </c>
      <c r="I113" s="52">
        <f>VLOOKUP(A113,ScaledPrice,(IF(AND('Pricing Inputs'!$AA$3&gt;=4,'Pricing Inputs'!$AA$3&lt;=6),2,4)))</f>
        <v>87</v>
      </c>
      <c r="J113" s="52">
        <f>IF(A113="N/A"," ",IF(AND('Pricing Inputs'!$AA$3&gt;=4,'Pricing Inputs'!$AA$3&lt;=6),I113,(VLOOKUP(A113,ScaledPrice,2))*(2-(VLOOKUP(A113,ScaledPrice,3)))))</f>
        <v>87</v>
      </c>
      <c r="K113" s="52">
        <f>IF(A113="N/A"," ",IF(OR('Pricing Inputs'!$AA$3=5,'Pricing Inputs'!$AA$3=6,'Pricing Inputs'!$AA$3=8,'Pricing Inputs'!$AA$3=9),VLOOKUP(A113,ScaledPrice,IF(AND('Pricing Inputs'!$AA$3&gt;=4,'Pricing Inputs'!$AA$3&lt;=6),5,6)),0))</f>
        <v>35</v>
      </c>
      <c r="L113" s="52">
        <f>IF(A113="N/A"," ",IF(OR('Pricing Inputs'!$AA$3=5,'Pricing Inputs'!$AA$3=6,'Pricing Inputs'!$AA$3=8,'Pricing Inputs'!$AA$3=9),IF(AND('Pricing Inputs'!$AA$3&gt;=4,'Pricing Inputs'!$AA$3&lt;=6),K113,(VLOOKUP(A113,ScaledPrice,5))*(2-(VLOOKUP(A113,ScaledPrice,3)))),0))</f>
        <v>35</v>
      </c>
      <c r="M113" s="52">
        <f>IF(A113="N/A"," ",IF(OR('Pricing Inputs'!$AA$3=6,'Pricing Inputs'!$AA$3=9),(VLOOKUP(A113,ScaledPrice,IF(AND('Pricing Inputs'!$AA$3&gt;=4,'Pricing Inputs'!$AA$3&lt;=6),7,8))),0))</f>
        <v>30.999998092651367</v>
      </c>
      <c r="N113" s="52">
        <f>IF(A113="N/A"," ",IF(OR('Pricing Inputs'!$AA$3=6,'Pricing Inputs'!$AA$3=9),IF(AND('Pricing Inputs'!$AA$3&gt;=4,'Pricing Inputs'!$AA$3&lt;=6),M113,(VLOOKUP(A113,ScaledPrice,7))*(2-(VLOOKUP(A113,ScaledPrice,3)))),0))</f>
        <v>30.999998092651367</v>
      </c>
      <c r="O113" s="52">
        <f t="shared" si="142"/>
        <v>19.850000381469727</v>
      </c>
      <c r="P113" s="108">
        <f t="shared" si="143"/>
        <v>44.995168067226892</v>
      </c>
      <c r="Q113" s="108">
        <f t="shared" si="144"/>
        <v>44.995168067226892</v>
      </c>
      <c r="R113" s="108">
        <f t="shared" si="145"/>
        <v>0</v>
      </c>
      <c r="S113" s="108">
        <f t="shared" si="146"/>
        <v>0</v>
      </c>
      <c r="T113" s="108">
        <f t="shared" si="147"/>
        <v>0</v>
      </c>
      <c r="U113" s="108">
        <f t="shared" si="148"/>
        <v>0</v>
      </c>
      <c r="V113" s="56">
        <f t="shared" si="149"/>
        <v>0</v>
      </c>
      <c r="W113" s="99">
        <f t="shared" si="150"/>
        <v>184</v>
      </c>
      <c r="X113" s="99">
        <f t="shared" si="151"/>
        <v>184</v>
      </c>
      <c r="Y113" s="99">
        <f t="shared" si="152"/>
        <v>0</v>
      </c>
      <c r="Z113" s="99">
        <f t="shared" si="153"/>
        <v>0</v>
      </c>
      <c r="AA113" s="99">
        <f t="shared" si="166"/>
        <v>0</v>
      </c>
      <c r="AB113" s="99">
        <f t="shared" si="154"/>
        <v>0</v>
      </c>
      <c r="AC113" s="99">
        <f t="shared" si="155"/>
        <v>0</v>
      </c>
      <c r="AD113" s="71">
        <f t="shared" ref="AD113:AD123" si="229">IF($A113="N/A"," ",RANK(P113,$P$112:$V$123))</f>
        <v>1</v>
      </c>
      <c r="AE113" s="72">
        <f t="shared" ref="AE113:AE123" si="230">IF($A113="N/A"," ",RANK(Q113,$P$112:$V$123))</f>
        <v>1</v>
      </c>
      <c r="AF113" s="72">
        <f t="shared" ref="AF113:AF123" si="231">IF($A113="N/A"," ",RANK(R113,$P$112:$V$123))</f>
        <v>7</v>
      </c>
      <c r="AG113" s="72">
        <f t="shared" ref="AG113:AG123" si="232">IF($A113="N/A"," ",RANK(S113,$P$112:$V$123))</f>
        <v>7</v>
      </c>
      <c r="AH113" s="72">
        <f t="shared" ref="AH113:AH123" si="233">IF($A113="N/A"," ",RANK(T113,$P$112:$V$123))</f>
        <v>7</v>
      </c>
      <c r="AI113" s="72">
        <f t="shared" ref="AI113:AI123" si="234">IF($A113="N/A"," ",RANK(U113,$P$112:$V$123))</f>
        <v>7</v>
      </c>
      <c r="AJ113" s="73">
        <f t="shared" ref="AJ113:AJ123" si="235">IF($A113="N/A"," ",RANK(V113,$P$112:$V$123))</f>
        <v>7</v>
      </c>
      <c r="AK113" s="102">
        <f t="shared" si="182"/>
        <v>184</v>
      </c>
      <c r="AL113" s="103">
        <f t="shared" si="183"/>
        <v>184</v>
      </c>
      <c r="AM113" s="103">
        <f t="shared" si="184"/>
        <v>0</v>
      </c>
      <c r="AN113" s="103">
        <f t="shared" si="185"/>
        <v>0</v>
      </c>
      <c r="AO113" s="103">
        <f t="shared" si="186"/>
        <v>0</v>
      </c>
      <c r="AP113" s="103">
        <f t="shared" si="187"/>
        <v>0</v>
      </c>
      <c r="AQ113" s="103">
        <f t="shared" si="188"/>
        <v>0</v>
      </c>
      <c r="AR113" s="73"/>
      <c r="AS113" s="109">
        <f t="shared" si="222"/>
        <v>0</v>
      </c>
      <c r="AT113" s="112">
        <f t="shared" si="223"/>
        <v>0</v>
      </c>
      <c r="AU113" s="112">
        <f t="shared" si="224"/>
        <v>0</v>
      </c>
      <c r="AV113" s="112">
        <f t="shared" si="225"/>
        <v>0</v>
      </c>
      <c r="AW113" s="112">
        <f t="shared" si="226"/>
        <v>0</v>
      </c>
      <c r="AX113" s="112">
        <f t="shared" si="227"/>
        <v>0</v>
      </c>
      <c r="AY113" s="112">
        <f t="shared" si="228"/>
        <v>0</v>
      </c>
      <c r="AZ113" s="73"/>
      <c r="BA113" s="64">
        <f>IF($A113="N/A"," ",(IF(MONTH(A113)&gt;=4,IF(MONTH(A113)&lt;=10,Inputs!$F$13,Inputs!$F$14),Inputs!$F$14)))</f>
        <v>119</v>
      </c>
      <c r="BB113" s="65">
        <f t="shared" si="189"/>
        <v>985214.20000000007</v>
      </c>
      <c r="BC113" s="65">
        <f t="shared" si="190"/>
        <v>985214.20000000007</v>
      </c>
      <c r="BD113" s="65">
        <f t="shared" si="156"/>
        <v>0</v>
      </c>
      <c r="BE113" s="65">
        <f t="shared" si="157"/>
        <v>0</v>
      </c>
      <c r="BF113" s="65">
        <f t="shared" si="158"/>
        <v>0</v>
      </c>
      <c r="BG113" s="65">
        <f t="shared" si="159"/>
        <v>0</v>
      </c>
      <c r="BH113" s="65">
        <f t="shared" si="160"/>
        <v>0</v>
      </c>
      <c r="BI113" s="65">
        <f t="shared" si="161"/>
        <v>1970428.4000000001</v>
      </c>
      <c r="BJ113" s="94">
        <f t="shared" si="162"/>
        <v>1839475.5999999999</v>
      </c>
      <c r="BK113" s="94">
        <f t="shared" si="163"/>
        <v>1751898.9599999997</v>
      </c>
      <c r="BL113" s="94">
        <f t="shared" si="164"/>
        <v>51236.639999999992</v>
      </c>
      <c r="BM113" s="94">
        <f t="shared" si="165"/>
        <v>36340.000000000007</v>
      </c>
    </row>
    <row r="114" spans="1:65">
      <c r="A114" s="45">
        <f>IF(A113="N/A","N/A",IF(EDATE(A113,1)&gt;Inputs!$K$3,"N/A",EDATE(A113,1)))</f>
        <v>40026</v>
      </c>
      <c r="B114" s="59">
        <f t="shared" si="138"/>
        <v>2009</v>
      </c>
      <c r="C114" s="46">
        <f t="shared" si="139"/>
        <v>3.1805000000000003</v>
      </c>
      <c r="D114" s="47">
        <f>IF(A114="N/A"," ",(VLOOKUP(MONTH($A114),Inputs!$A$14:$B$25,2))/1000)</f>
        <v>12.6</v>
      </c>
      <c r="E114" s="97">
        <f t="shared" si="140"/>
        <v>40.074300000000001</v>
      </c>
      <c r="F114" s="48">
        <f>IF(A114="N/A"," ",Inputs!$F$6)</f>
        <v>1.17</v>
      </c>
      <c r="G114" s="48">
        <f>IF(A114="N/A"," ",Inputs!$F$9/IF(AND('Pricing Inputs'!$AA$3&gt;=4,'Pricing Inputs'!$AA$3&lt;=6),16,IF(AND('Pricing Inputs'!$AA$3&gt;=7,'Pricing Inputs'!$AA$3&lt;=9),8,24))/(BA114))</f>
        <v>0.82983193277310929</v>
      </c>
      <c r="H114" s="49">
        <f t="shared" si="141"/>
        <v>42.074131932773113</v>
      </c>
      <c r="I114" s="52">
        <f>VLOOKUP(A114,ScaledPrice,(IF(AND('Pricing Inputs'!$AA$3&gt;=4,'Pricing Inputs'!$AA$3&lt;=6),2,4)))</f>
        <v>87</v>
      </c>
      <c r="J114" s="52">
        <f>IF(A114="N/A"," ",IF(AND('Pricing Inputs'!$AA$3&gt;=4,'Pricing Inputs'!$AA$3&lt;=6),I114,(VLOOKUP(A114,ScaledPrice,2))*(2-(VLOOKUP(A114,ScaledPrice,3)))))</f>
        <v>87</v>
      </c>
      <c r="K114" s="52">
        <f>IF(A114="N/A"," ",IF(OR('Pricing Inputs'!$AA$3=5,'Pricing Inputs'!$AA$3=6,'Pricing Inputs'!$AA$3=8,'Pricing Inputs'!$AA$3=9),VLOOKUP(A114,ScaledPrice,IF(AND('Pricing Inputs'!$AA$3&gt;=4,'Pricing Inputs'!$AA$3&lt;=6),5,6)),0))</f>
        <v>35.000003814697266</v>
      </c>
      <c r="L114" s="52">
        <f>IF(A114="N/A"," ",IF(OR('Pricing Inputs'!$AA$3=5,'Pricing Inputs'!$AA$3=6,'Pricing Inputs'!$AA$3=8,'Pricing Inputs'!$AA$3=9),IF(AND('Pricing Inputs'!$AA$3&gt;=4,'Pricing Inputs'!$AA$3&lt;=6),K114,(VLOOKUP(A114,ScaledPrice,5))*(2-(VLOOKUP(A114,ScaledPrice,3)))),0))</f>
        <v>35.000003814697266</v>
      </c>
      <c r="M114" s="52">
        <f>IF(A114="N/A"," ",IF(OR('Pricing Inputs'!$AA$3=6,'Pricing Inputs'!$AA$3=9),(VLOOKUP(A114,ScaledPrice,IF(AND('Pricing Inputs'!$AA$3&gt;=4,'Pricing Inputs'!$AA$3&lt;=6),7,8))),0))</f>
        <v>31</v>
      </c>
      <c r="N114" s="52">
        <f>IF(A114="N/A"," ",IF(OR('Pricing Inputs'!$AA$3=6,'Pricing Inputs'!$AA$3=9),IF(AND('Pricing Inputs'!$AA$3&gt;=4,'Pricing Inputs'!$AA$3&lt;=6),M114,(VLOOKUP(A114,ScaledPrice,7))*(2-(VLOOKUP(A114,ScaledPrice,3)))),0))</f>
        <v>31</v>
      </c>
      <c r="O114" s="52">
        <f t="shared" si="142"/>
        <v>19.850000381469727</v>
      </c>
      <c r="P114" s="108">
        <f t="shared" si="143"/>
        <v>44.925868067226887</v>
      </c>
      <c r="Q114" s="108">
        <f t="shared" si="144"/>
        <v>44.925868067226887</v>
      </c>
      <c r="R114" s="108">
        <f t="shared" si="145"/>
        <v>0</v>
      </c>
      <c r="S114" s="108">
        <f t="shared" si="146"/>
        <v>0</v>
      </c>
      <c r="T114" s="108">
        <f t="shared" si="147"/>
        <v>0</v>
      </c>
      <c r="U114" s="108">
        <f t="shared" si="148"/>
        <v>0</v>
      </c>
      <c r="V114" s="56">
        <f t="shared" si="149"/>
        <v>0</v>
      </c>
      <c r="W114" s="99">
        <f t="shared" si="150"/>
        <v>168</v>
      </c>
      <c r="X114" s="99">
        <f t="shared" si="151"/>
        <v>168</v>
      </c>
      <c r="Y114" s="99">
        <f t="shared" si="152"/>
        <v>0</v>
      </c>
      <c r="Z114" s="99">
        <f t="shared" si="153"/>
        <v>0</v>
      </c>
      <c r="AA114" s="99">
        <f t="shared" si="166"/>
        <v>0</v>
      </c>
      <c r="AB114" s="99">
        <f t="shared" si="154"/>
        <v>0</v>
      </c>
      <c r="AC114" s="99">
        <f t="shared" si="155"/>
        <v>0</v>
      </c>
      <c r="AD114" s="71">
        <f t="shared" si="229"/>
        <v>3</v>
      </c>
      <c r="AE114" s="72">
        <f t="shared" si="230"/>
        <v>3</v>
      </c>
      <c r="AF114" s="72">
        <f t="shared" si="231"/>
        <v>7</v>
      </c>
      <c r="AG114" s="72">
        <f t="shared" si="232"/>
        <v>7</v>
      </c>
      <c r="AH114" s="72">
        <f t="shared" si="233"/>
        <v>7</v>
      </c>
      <c r="AI114" s="72">
        <f t="shared" si="234"/>
        <v>7</v>
      </c>
      <c r="AJ114" s="73">
        <f t="shared" si="235"/>
        <v>7</v>
      </c>
      <c r="AK114" s="102">
        <f t="shared" si="182"/>
        <v>168</v>
      </c>
      <c r="AL114" s="103">
        <f t="shared" si="183"/>
        <v>168</v>
      </c>
      <c r="AM114" s="103">
        <f t="shared" si="184"/>
        <v>0</v>
      </c>
      <c r="AN114" s="103">
        <f t="shared" si="185"/>
        <v>0</v>
      </c>
      <c r="AO114" s="103">
        <f t="shared" si="186"/>
        <v>0</v>
      </c>
      <c r="AP114" s="103">
        <f t="shared" si="187"/>
        <v>0</v>
      </c>
      <c r="AQ114" s="103">
        <f t="shared" si="188"/>
        <v>0</v>
      </c>
      <c r="AR114" s="73"/>
      <c r="AS114" s="109">
        <f t="shared" si="222"/>
        <v>0</v>
      </c>
      <c r="AT114" s="112">
        <f t="shared" si="223"/>
        <v>0</v>
      </c>
      <c r="AU114" s="112">
        <f t="shared" si="224"/>
        <v>0</v>
      </c>
      <c r="AV114" s="112">
        <f t="shared" si="225"/>
        <v>0</v>
      </c>
      <c r="AW114" s="112">
        <f t="shared" si="226"/>
        <v>0</v>
      </c>
      <c r="AX114" s="112">
        <f t="shared" si="227"/>
        <v>0</v>
      </c>
      <c r="AY114" s="112">
        <f t="shared" si="228"/>
        <v>0</v>
      </c>
      <c r="AZ114" s="73"/>
      <c r="BA114" s="64">
        <f>IF($A114="N/A"," ",(IF(MONTH(A114)&gt;=4,IF(MONTH(A114)&lt;=10,Inputs!$F$13,Inputs!$F$14),Inputs!$F$14)))</f>
        <v>119</v>
      </c>
      <c r="BB114" s="65">
        <f t="shared" si="189"/>
        <v>898157.95439999993</v>
      </c>
      <c r="BC114" s="65">
        <f t="shared" si="190"/>
        <v>898157.95439999993</v>
      </c>
      <c r="BD114" s="65">
        <f t="shared" si="156"/>
        <v>0</v>
      </c>
      <c r="BE114" s="65">
        <f t="shared" si="157"/>
        <v>0</v>
      </c>
      <c r="BF114" s="65">
        <f t="shared" si="158"/>
        <v>0</v>
      </c>
      <c r="BG114" s="65">
        <f t="shared" si="159"/>
        <v>0</v>
      </c>
      <c r="BH114" s="65">
        <f t="shared" si="160"/>
        <v>0</v>
      </c>
      <c r="BI114" s="65">
        <f t="shared" si="161"/>
        <v>1796315.9087999999</v>
      </c>
      <c r="BJ114" s="94">
        <f t="shared" si="162"/>
        <v>1682292.0912000001</v>
      </c>
      <c r="BK114" s="94">
        <f t="shared" si="163"/>
        <v>1602330.8111999999</v>
      </c>
      <c r="BL114" s="94">
        <f t="shared" si="164"/>
        <v>46781.279999999999</v>
      </c>
      <c r="BM114" s="94">
        <f t="shared" si="165"/>
        <v>33180</v>
      </c>
    </row>
    <row r="115" spans="1:65">
      <c r="A115" s="45">
        <f>IF(A114="N/A","N/A",IF(EDATE(A114,1)&gt;Inputs!$K$3,"N/A",EDATE(A114,1)))</f>
        <v>40057</v>
      </c>
      <c r="B115" s="59">
        <f t="shared" si="138"/>
        <v>2009</v>
      </c>
      <c r="C115" s="46">
        <f t="shared" si="139"/>
        <v>3.1810000000000005</v>
      </c>
      <c r="D115" s="47">
        <f>IF(A115="N/A"," ",(VLOOKUP(MONTH($A115),Inputs!$A$14:$B$25,2))/1000)</f>
        <v>12.6</v>
      </c>
      <c r="E115" s="97">
        <f t="shared" si="140"/>
        <v>40.080600000000004</v>
      </c>
      <c r="F115" s="48">
        <f>IF(A115="N/A"," ",Inputs!$F$6)</f>
        <v>1.17</v>
      </c>
      <c r="G115" s="48">
        <f>IF(A115="N/A"," ",Inputs!$F$9/IF(AND('Pricing Inputs'!$AA$3&gt;=4,'Pricing Inputs'!$AA$3&lt;=6),16,IF(AND('Pricing Inputs'!$AA$3&gt;=7,'Pricing Inputs'!$AA$3&lt;=9),8,24))/(BA115))</f>
        <v>0.82983193277310929</v>
      </c>
      <c r="H115" s="49">
        <f t="shared" si="141"/>
        <v>42.080431932773116</v>
      </c>
      <c r="I115" s="52">
        <f>VLOOKUP(A115,ScaledPrice,(IF(AND('Pricing Inputs'!$AA$3&gt;=4,'Pricing Inputs'!$AA$3&lt;=6),2,4)))</f>
        <v>34.5</v>
      </c>
      <c r="J115" s="52">
        <f>IF(A115="N/A"," ",IF(AND('Pricing Inputs'!$AA$3&gt;=4,'Pricing Inputs'!$AA$3&lt;=6),I115,(VLOOKUP(A115,ScaledPrice,2))*(2-(VLOOKUP(A115,ScaledPrice,3)))))</f>
        <v>34.5</v>
      </c>
      <c r="K115" s="52">
        <f>IF(A115="N/A"," ",IF(OR('Pricing Inputs'!$AA$3=5,'Pricing Inputs'!$AA$3=6,'Pricing Inputs'!$AA$3=8,'Pricing Inputs'!$AA$3=9),VLOOKUP(A115,ScaledPrice,IF(AND('Pricing Inputs'!$AA$3&gt;=4,'Pricing Inputs'!$AA$3&lt;=6),5,6)),0))</f>
        <v>25</v>
      </c>
      <c r="L115" s="52">
        <f>IF(A115="N/A"," ",IF(OR('Pricing Inputs'!$AA$3=5,'Pricing Inputs'!$AA$3=6,'Pricing Inputs'!$AA$3=8,'Pricing Inputs'!$AA$3=9),IF(AND('Pricing Inputs'!$AA$3&gt;=4,'Pricing Inputs'!$AA$3&lt;=6),K115,(VLOOKUP(A115,ScaledPrice,5))*(2-(VLOOKUP(A115,ScaledPrice,3)))),0))</f>
        <v>25</v>
      </c>
      <c r="M115" s="52">
        <f>IF(A115="N/A"," ",IF(OR('Pricing Inputs'!$AA$3=6,'Pricing Inputs'!$AA$3=9),(VLOOKUP(A115,ScaledPrice,IF(AND('Pricing Inputs'!$AA$3&gt;=4,'Pricing Inputs'!$AA$3&lt;=6),7,8))),0))</f>
        <v>24</v>
      </c>
      <c r="N115" s="52">
        <f>IF(A115="N/A"," ",IF(OR('Pricing Inputs'!$AA$3=6,'Pricing Inputs'!$AA$3=9),IF(AND('Pricing Inputs'!$AA$3&gt;=4,'Pricing Inputs'!$AA$3&lt;=6),M115,(VLOOKUP(A115,ScaledPrice,7))*(2-(VLOOKUP(A115,ScaledPrice,3)))),0))</f>
        <v>24</v>
      </c>
      <c r="O115" s="52">
        <f t="shared" si="142"/>
        <v>20</v>
      </c>
      <c r="P115" s="108">
        <f t="shared" si="143"/>
        <v>0</v>
      </c>
      <c r="Q115" s="108">
        <f t="shared" si="144"/>
        <v>0</v>
      </c>
      <c r="R115" s="108">
        <f t="shared" si="145"/>
        <v>0</v>
      </c>
      <c r="S115" s="108">
        <f t="shared" si="146"/>
        <v>0</v>
      </c>
      <c r="T115" s="108">
        <f t="shared" si="147"/>
        <v>0</v>
      </c>
      <c r="U115" s="108">
        <f t="shared" si="148"/>
        <v>0</v>
      </c>
      <c r="V115" s="56">
        <f t="shared" si="149"/>
        <v>0</v>
      </c>
      <c r="W115" s="99">
        <f t="shared" si="150"/>
        <v>0</v>
      </c>
      <c r="X115" s="99">
        <f t="shared" si="151"/>
        <v>0</v>
      </c>
      <c r="Y115" s="99">
        <f t="shared" si="152"/>
        <v>0</v>
      </c>
      <c r="Z115" s="99">
        <f t="shared" si="153"/>
        <v>0</v>
      </c>
      <c r="AA115" s="99">
        <f t="shared" si="166"/>
        <v>0</v>
      </c>
      <c r="AB115" s="99">
        <f t="shared" si="154"/>
        <v>0</v>
      </c>
      <c r="AC115" s="99">
        <f t="shared" si="155"/>
        <v>0</v>
      </c>
      <c r="AD115" s="71">
        <f t="shared" si="229"/>
        <v>7</v>
      </c>
      <c r="AE115" s="72">
        <f t="shared" si="230"/>
        <v>7</v>
      </c>
      <c r="AF115" s="72">
        <f t="shared" si="231"/>
        <v>7</v>
      </c>
      <c r="AG115" s="72">
        <f t="shared" si="232"/>
        <v>7</v>
      </c>
      <c r="AH115" s="72">
        <f t="shared" si="233"/>
        <v>7</v>
      </c>
      <c r="AI115" s="72">
        <f t="shared" si="234"/>
        <v>7</v>
      </c>
      <c r="AJ115" s="73">
        <f t="shared" si="235"/>
        <v>7</v>
      </c>
      <c r="AK115" s="102">
        <f t="shared" si="182"/>
        <v>0</v>
      </c>
      <c r="AL115" s="103">
        <f t="shared" si="183"/>
        <v>0</v>
      </c>
      <c r="AM115" s="103">
        <f t="shared" si="184"/>
        <v>0</v>
      </c>
      <c r="AN115" s="103">
        <f t="shared" si="185"/>
        <v>0</v>
      </c>
      <c r="AO115" s="103">
        <f t="shared" si="186"/>
        <v>0</v>
      </c>
      <c r="AP115" s="103">
        <f t="shared" si="187"/>
        <v>0</v>
      </c>
      <c r="AQ115" s="103">
        <f t="shared" si="188"/>
        <v>0</v>
      </c>
      <c r="AR115" s="73"/>
      <c r="AS115" s="109">
        <f t="shared" si="222"/>
        <v>0</v>
      </c>
      <c r="AT115" s="112">
        <f t="shared" si="223"/>
        <v>0</v>
      </c>
      <c r="AU115" s="112">
        <f t="shared" si="224"/>
        <v>0</v>
      </c>
      <c r="AV115" s="112">
        <f t="shared" si="225"/>
        <v>0</v>
      </c>
      <c r="AW115" s="112">
        <f t="shared" si="226"/>
        <v>0</v>
      </c>
      <c r="AX115" s="112">
        <f t="shared" si="227"/>
        <v>0</v>
      </c>
      <c r="AY115" s="112">
        <f t="shared" si="228"/>
        <v>0</v>
      </c>
      <c r="AZ115" s="73"/>
      <c r="BA115" s="64">
        <f>IF($A115="N/A"," ",(IF(MONTH(A115)&gt;=4,IF(MONTH(A115)&lt;=10,Inputs!$F$13,Inputs!$F$14),Inputs!$F$14)))</f>
        <v>119</v>
      </c>
      <c r="BB115" s="65">
        <f t="shared" si="189"/>
        <v>0</v>
      </c>
      <c r="BC115" s="65">
        <f t="shared" si="190"/>
        <v>0</v>
      </c>
      <c r="BD115" s="65">
        <f t="shared" si="156"/>
        <v>0</v>
      </c>
      <c r="BE115" s="65">
        <f t="shared" si="157"/>
        <v>0</v>
      </c>
      <c r="BF115" s="65">
        <f t="shared" si="158"/>
        <v>0</v>
      </c>
      <c r="BG115" s="65">
        <f t="shared" si="159"/>
        <v>0</v>
      </c>
      <c r="BH115" s="65">
        <f t="shared" si="160"/>
        <v>0</v>
      </c>
      <c r="BI115" s="65">
        <f t="shared" si="161"/>
        <v>0</v>
      </c>
      <c r="BJ115" s="94">
        <f t="shared" si="162"/>
        <v>0</v>
      </c>
      <c r="BK115" s="94">
        <f t="shared" si="163"/>
        <v>0</v>
      </c>
      <c r="BL115" s="94">
        <f t="shared" si="164"/>
        <v>0</v>
      </c>
      <c r="BM115" s="94">
        <f t="shared" si="165"/>
        <v>0</v>
      </c>
    </row>
    <row r="116" spans="1:65">
      <c r="A116" s="45">
        <f>IF(A115="N/A","N/A",IF(EDATE(A115,1)&gt;Inputs!$K$3,"N/A",EDATE(A115,1)))</f>
        <v>40087</v>
      </c>
      <c r="B116" s="59">
        <f t="shared" si="138"/>
        <v>2009</v>
      </c>
      <c r="C116" s="46">
        <f t="shared" si="139"/>
        <v>3.23</v>
      </c>
      <c r="D116" s="47">
        <f>IF(A116="N/A"," ",(VLOOKUP(MONTH($A116),Inputs!$A$14:$B$25,2))/1000)</f>
        <v>12.6</v>
      </c>
      <c r="E116" s="97">
        <f t="shared" si="140"/>
        <v>40.698</v>
      </c>
      <c r="F116" s="48">
        <f>IF(A116="N/A"," ",Inputs!$F$6)</f>
        <v>1.17</v>
      </c>
      <c r="G116" s="48">
        <f>IF(A116="N/A"," ",Inputs!$F$9/IF(AND('Pricing Inputs'!$AA$3&gt;=4,'Pricing Inputs'!$AA$3&lt;=6),16,IF(AND('Pricing Inputs'!$AA$3&gt;=7,'Pricing Inputs'!$AA$3&lt;=9),8,24))/(BA116))</f>
        <v>0.82983193277310929</v>
      </c>
      <c r="H116" s="49">
        <f t="shared" si="141"/>
        <v>42.697831932773113</v>
      </c>
      <c r="I116" s="52">
        <f>VLOOKUP(A116,ScaledPrice,(IF(AND('Pricing Inputs'!$AA$3&gt;=4,'Pricing Inputs'!$AA$3&lt;=6),2,4)))</f>
        <v>27.299997329711914</v>
      </c>
      <c r="J116" s="52">
        <f>IF(A116="N/A"," ",IF(AND('Pricing Inputs'!$AA$3&gt;=4,'Pricing Inputs'!$AA$3&lt;=6),I116,(VLOOKUP(A116,ScaledPrice,2))*(2-(VLOOKUP(A116,ScaledPrice,3)))))</f>
        <v>27.299997329711914</v>
      </c>
      <c r="K116" s="52">
        <f>IF(A116="N/A"," ",IF(OR('Pricing Inputs'!$AA$3=5,'Pricing Inputs'!$AA$3=6,'Pricing Inputs'!$AA$3=8,'Pricing Inputs'!$AA$3=9),VLOOKUP(A116,ScaledPrice,IF(AND('Pricing Inputs'!$AA$3&gt;=4,'Pricing Inputs'!$AA$3&lt;=6),5,6)),0))</f>
        <v>19.996000289916992</v>
      </c>
      <c r="L116" s="52">
        <f>IF(A116="N/A"," ",IF(OR('Pricing Inputs'!$AA$3=5,'Pricing Inputs'!$AA$3=6,'Pricing Inputs'!$AA$3=8,'Pricing Inputs'!$AA$3=9),IF(AND('Pricing Inputs'!$AA$3&gt;=4,'Pricing Inputs'!$AA$3&lt;=6),K116,(VLOOKUP(A116,ScaledPrice,5))*(2-(VLOOKUP(A116,ScaledPrice,3)))),0))</f>
        <v>19.996000289916992</v>
      </c>
      <c r="M116" s="52">
        <f>IF(A116="N/A"," ",IF(OR('Pricing Inputs'!$AA$3=6,'Pricing Inputs'!$AA$3=9),(VLOOKUP(A116,ScaledPrice,IF(AND('Pricing Inputs'!$AA$3&gt;=4,'Pricing Inputs'!$AA$3&lt;=6),7,8))),0))</f>
        <v>18.996500015258789</v>
      </c>
      <c r="N116" s="52">
        <f>IF(A116="N/A"," ",IF(OR('Pricing Inputs'!$AA$3=6,'Pricing Inputs'!$AA$3=9),IF(AND('Pricing Inputs'!$AA$3&gt;=4,'Pricing Inputs'!$AA$3&lt;=6),M116,(VLOOKUP(A116,ScaledPrice,7))*(2-(VLOOKUP(A116,ScaledPrice,3)))),0))</f>
        <v>18.996500015258789</v>
      </c>
      <c r="O116" s="52">
        <f t="shared" si="142"/>
        <v>21.400001525878906</v>
      </c>
      <c r="P116" s="108">
        <f t="shared" si="143"/>
        <v>0</v>
      </c>
      <c r="Q116" s="108">
        <f t="shared" si="144"/>
        <v>0</v>
      </c>
      <c r="R116" s="108">
        <f t="shared" si="145"/>
        <v>0</v>
      </c>
      <c r="S116" s="108">
        <f t="shared" si="146"/>
        <v>0</v>
      </c>
      <c r="T116" s="108">
        <f t="shared" si="147"/>
        <v>0</v>
      </c>
      <c r="U116" s="108">
        <f t="shared" si="148"/>
        <v>0</v>
      </c>
      <c r="V116" s="56">
        <f t="shared" si="149"/>
        <v>0</v>
      </c>
      <c r="W116" s="99">
        <f t="shared" si="150"/>
        <v>0</v>
      </c>
      <c r="X116" s="99">
        <f t="shared" si="151"/>
        <v>0</v>
      </c>
      <c r="Y116" s="99">
        <f t="shared" si="152"/>
        <v>0</v>
      </c>
      <c r="Z116" s="99">
        <f t="shared" si="153"/>
        <v>0</v>
      </c>
      <c r="AA116" s="99">
        <f t="shared" si="166"/>
        <v>0</v>
      </c>
      <c r="AB116" s="99">
        <f t="shared" si="154"/>
        <v>0</v>
      </c>
      <c r="AC116" s="99">
        <f t="shared" si="155"/>
        <v>0</v>
      </c>
      <c r="AD116" s="71">
        <f t="shared" si="229"/>
        <v>7</v>
      </c>
      <c r="AE116" s="72">
        <f t="shared" si="230"/>
        <v>7</v>
      </c>
      <c r="AF116" s="72">
        <f t="shared" si="231"/>
        <v>7</v>
      </c>
      <c r="AG116" s="72">
        <f t="shared" si="232"/>
        <v>7</v>
      </c>
      <c r="AH116" s="72">
        <f t="shared" si="233"/>
        <v>7</v>
      </c>
      <c r="AI116" s="72">
        <f t="shared" si="234"/>
        <v>7</v>
      </c>
      <c r="AJ116" s="73">
        <f t="shared" si="235"/>
        <v>7</v>
      </c>
      <c r="AK116" s="102">
        <f t="shared" si="182"/>
        <v>0</v>
      </c>
      <c r="AL116" s="103">
        <f t="shared" si="183"/>
        <v>0</v>
      </c>
      <c r="AM116" s="103">
        <f t="shared" si="184"/>
        <v>0</v>
      </c>
      <c r="AN116" s="103">
        <f t="shared" si="185"/>
        <v>0</v>
      </c>
      <c r="AO116" s="103">
        <f t="shared" si="186"/>
        <v>0</v>
      </c>
      <c r="AP116" s="103">
        <f t="shared" si="187"/>
        <v>0</v>
      </c>
      <c r="AQ116" s="103">
        <f t="shared" si="188"/>
        <v>0</v>
      </c>
      <c r="AR116" s="73"/>
      <c r="AS116" s="109">
        <f t="shared" si="222"/>
        <v>0</v>
      </c>
      <c r="AT116" s="112">
        <f t="shared" si="223"/>
        <v>0</v>
      </c>
      <c r="AU116" s="112">
        <f t="shared" si="224"/>
        <v>0</v>
      </c>
      <c r="AV116" s="112">
        <f t="shared" si="225"/>
        <v>0</v>
      </c>
      <c r="AW116" s="112">
        <f t="shared" si="226"/>
        <v>0</v>
      </c>
      <c r="AX116" s="112">
        <f t="shared" si="227"/>
        <v>0</v>
      </c>
      <c r="AY116" s="112">
        <f t="shared" si="228"/>
        <v>0</v>
      </c>
      <c r="AZ116" s="73"/>
      <c r="BA116" s="64">
        <f>IF($A116="N/A"," ",(IF(MONTH(A116)&gt;=4,IF(MONTH(A116)&lt;=10,Inputs!$F$13,Inputs!$F$14),Inputs!$F$14)))</f>
        <v>119</v>
      </c>
      <c r="BB116" s="65">
        <f t="shared" si="189"/>
        <v>0</v>
      </c>
      <c r="BC116" s="65">
        <f t="shared" si="190"/>
        <v>0</v>
      </c>
      <c r="BD116" s="65">
        <f t="shared" si="156"/>
        <v>0</v>
      </c>
      <c r="BE116" s="65">
        <f t="shared" si="157"/>
        <v>0</v>
      </c>
      <c r="BF116" s="65">
        <f t="shared" si="158"/>
        <v>0</v>
      </c>
      <c r="BG116" s="65">
        <f t="shared" si="159"/>
        <v>0</v>
      </c>
      <c r="BH116" s="65">
        <f t="shared" si="160"/>
        <v>0</v>
      </c>
      <c r="BI116" s="65">
        <f t="shared" si="161"/>
        <v>0</v>
      </c>
      <c r="BJ116" s="94">
        <f t="shared" si="162"/>
        <v>0</v>
      </c>
      <c r="BK116" s="94">
        <f t="shared" si="163"/>
        <v>0</v>
      </c>
      <c r="BL116" s="94">
        <f t="shared" si="164"/>
        <v>0</v>
      </c>
      <c r="BM116" s="94">
        <f t="shared" si="165"/>
        <v>0</v>
      </c>
    </row>
    <row r="117" spans="1:65">
      <c r="A117" s="45">
        <f>IF(A116="N/A","N/A",IF(EDATE(A116,1)&gt;Inputs!$K$3,"N/A",EDATE(A116,1)))</f>
        <v>40118</v>
      </c>
      <c r="B117" s="59">
        <f t="shared" si="138"/>
        <v>2009</v>
      </c>
      <c r="C117" s="46">
        <f t="shared" si="139"/>
        <v>3.4455</v>
      </c>
      <c r="D117" s="47">
        <f>IF(A117="N/A"," ",(VLOOKUP(MONTH($A117),Inputs!$A$14:$B$25,2))/1000)</f>
        <v>12.6</v>
      </c>
      <c r="E117" s="97">
        <f t="shared" si="140"/>
        <v>43.4133</v>
      </c>
      <c r="F117" s="48">
        <f>IF(A117="N/A"," ",Inputs!$F$6)</f>
        <v>1.17</v>
      </c>
      <c r="G117" s="48">
        <f>IF(A117="N/A"," ",Inputs!$F$9/IF(AND('Pricing Inputs'!$AA$3&gt;=4,'Pricing Inputs'!$AA$3&lt;=6),16,IF(AND('Pricing Inputs'!$AA$3&gt;=7,'Pricing Inputs'!$AA$3&lt;=9),8,24))/(BA117))</f>
        <v>0.82983193277310929</v>
      </c>
      <c r="H117" s="49">
        <f t="shared" si="141"/>
        <v>45.413131932773112</v>
      </c>
      <c r="I117" s="52">
        <f>VLOOKUP(A117,ScaledPrice,(IF(AND('Pricing Inputs'!$AA$3&gt;=4,'Pricing Inputs'!$AA$3&lt;=6),2,4)))</f>
        <v>27.179998397827148</v>
      </c>
      <c r="J117" s="52">
        <f>IF(A117="N/A"," ",IF(AND('Pricing Inputs'!$AA$3&gt;=4,'Pricing Inputs'!$AA$3&lt;=6),I117,(VLOOKUP(A117,ScaledPrice,2))*(2-(VLOOKUP(A117,ScaledPrice,3)))))</f>
        <v>27.179998397827148</v>
      </c>
      <c r="K117" s="52">
        <f>IF(A117="N/A"," ",IF(OR('Pricing Inputs'!$AA$3=5,'Pricing Inputs'!$AA$3=6,'Pricing Inputs'!$AA$3=8,'Pricing Inputs'!$AA$3=9),VLOOKUP(A117,ScaledPrice,IF(AND('Pricing Inputs'!$AA$3&gt;=4,'Pricing Inputs'!$AA$3&lt;=6),5,6)),0))</f>
        <v>20</v>
      </c>
      <c r="L117" s="52">
        <f>IF(A117="N/A"," ",IF(OR('Pricing Inputs'!$AA$3=5,'Pricing Inputs'!$AA$3=6,'Pricing Inputs'!$AA$3=8,'Pricing Inputs'!$AA$3=9),IF(AND('Pricing Inputs'!$AA$3&gt;=4,'Pricing Inputs'!$AA$3&lt;=6),K117,(VLOOKUP(A117,ScaledPrice,5))*(2-(VLOOKUP(A117,ScaledPrice,3)))),0))</f>
        <v>20</v>
      </c>
      <c r="M117" s="52">
        <f>IF(A117="N/A"," ",IF(OR('Pricing Inputs'!$AA$3=6,'Pricing Inputs'!$AA$3=9),(VLOOKUP(A117,ScaledPrice,IF(AND('Pricing Inputs'!$AA$3&gt;=4,'Pricing Inputs'!$AA$3&lt;=6),7,8))),0))</f>
        <v>19</v>
      </c>
      <c r="N117" s="52">
        <f>IF(A117="N/A"," ",IF(OR('Pricing Inputs'!$AA$3=6,'Pricing Inputs'!$AA$3=9),IF(AND('Pricing Inputs'!$AA$3&gt;=4,'Pricing Inputs'!$AA$3&lt;=6),M117,(VLOOKUP(A117,ScaledPrice,7))*(2-(VLOOKUP(A117,ScaledPrice,3)))),0))</f>
        <v>19</v>
      </c>
      <c r="O117" s="52">
        <f t="shared" si="142"/>
        <v>21.799999237060547</v>
      </c>
      <c r="P117" s="108">
        <f t="shared" si="143"/>
        <v>0</v>
      </c>
      <c r="Q117" s="108">
        <f t="shared" si="144"/>
        <v>0</v>
      </c>
      <c r="R117" s="108">
        <f t="shared" si="145"/>
        <v>0</v>
      </c>
      <c r="S117" s="108">
        <f t="shared" si="146"/>
        <v>0</v>
      </c>
      <c r="T117" s="108">
        <f t="shared" si="147"/>
        <v>0</v>
      </c>
      <c r="U117" s="108">
        <f t="shared" si="148"/>
        <v>0</v>
      </c>
      <c r="V117" s="56">
        <f t="shared" si="149"/>
        <v>0</v>
      </c>
      <c r="W117" s="99">
        <f t="shared" si="150"/>
        <v>0</v>
      </c>
      <c r="X117" s="99">
        <f t="shared" si="151"/>
        <v>0</v>
      </c>
      <c r="Y117" s="99">
        <f t="shared" si="152"/>
        <v>0</v>
      </c>
      <c r="Z117" s="99">
        <f t="shared" si="153"/>
        <v>0</v>
      </c>
      <c r="AA117" s="99">
        <f t="shared" si="166"/>
        <v>0</v>
      </c>
      <c r="AB117" s="99">
        <f t="shared" si="154"/>
        <v>0</v>
      </c>
      <c r="AC117" s="99">
        <f t="shared" si="155"/>
        <v>0</v>
      </c>
      <c r="AD117" s="71">
        <f t="shared" si="229"/>
        <v>7</v>
      </c>
      <c r="AE117" s="72">
        <f t="shared" si="230"/>
        <v>7</v>
      </c>
      <c r="AF117" s="72">
        <f t="shared" si="231"/>
        <v>7</v>
      </c>
      <c r="AG117" s="72">
        <f t="shared" si="232"/>
        <v>7</v>
      </c>
      <c r="AH117" s="72">
        <f t="shared" si="233"/>
        <v>7</v>
      </c>
      <c r="AI117" s="72">
        <f t="shared" si="234"/>
        <v>7</v>
      </c>
      <c r="AJ117" s="73">
        <f t="shared" si="235"/>
        <v>7</v>
      </c>
      <c r="AK117" s="102">
        <f t="shared" si="182"/>
        <v>0</v>
      </c>
      <c r="AL117" s="103">
        <f t="shared" si="183"/>
        <v>0</v>
      </c>
      <c r="AM117" s="103">
        <f t="shared" si="184"/>
        <v>0</v>
      </c>
      <c r="AN117" s="103">
        <f t="shared" si="185"/>
        <v>0</v>
      </c>
      <c r="AO117" s="103">
        <f t="shared" si="186"/>
        <v>0</v>
      </c>
      <c r="AP117" s="103">
        <f t="shared" si="187"/>
        <v>0</v>
      </c>
      <c r="AQ117" s="103">
        <f t="shared" si="188"/>
        <v>0</v>
      </c>
      <c r="AR117" s="73"/>
      <c r="AS117" s="109">
        <f t="shared" si="222"/>
        <v>0</v>
      </c>
      <c r="AT117" s="112">
        <f t="shared" si="223"/>
        <v>0</v>
      </c>
      <c r="AU117" s="112">
        <f t="shared" si="224"/>
        <v>0</v>
      </c>
      <c r="AV117" s="112">
        <f t="shared" si="225"/>
        <v>0</v>
      </c>
      <c r="AW117" s="112">
        <f t="shared" si="226"/>
        <v>0</v>
      </c>
      <c r="AX117" s="112">
        <f t="shared" si="227"/>
        <v>0</v>
      </c>
      <c r="AY117" s="112">
        <f t="shared" si="228"/>
        <v>0</v>
      </c>
      <c r="AZ117" s="73"/>
      <c r="BA117" s="64">
        <f>IF($A117="N/A"," ",(IF(MONTH(A117)&gt;=4,IF(MONTH(A117)&lt;=10,Inputs!$F$13,Inputs!$F$14),Inputs!$F$14)))</f>
        <v>119</v>
      </c>
      <c r="BB117" s="65">
        <f t="shared" si="189"/>
        <v>0</v>
      </c>
      <c r="BC117" s="65">
        <f t="shared" si="190"/>
        <v>0</v>
      </c>
      <c r="BD117" s="65">
        <f t="shared" si="156"/>
        <v>0</v>
      </c>
      <c r="BE117" s="65">
        <f t="shared" si="157"/>
        <v>0</v>
      </c>
      <c r="BF117" s="65">
        <f t="shared" si="158"/>
        <v>0</v>
      </c>
      <c r="BG117" s="65">
        <f t="shared" si="159"/>
        <v>0</v>
      </c>
      <c r="BH117" s="65">
        <f t="shared" si="160"/>
        <v>0</v>
      </c>
      <c r="BI117" s="65">
        <f t="shared" si="161"/>
        <v>0</v>
      </c>
      <c r="BJ117" s="94">
        <f t="shared" si="162"/>
        <v>0</v>
      </c>
      <c r="BK117" s="94">
        <f t="shared" si="163"/>
        <v>0</v>
      </c>
      <c r="BL117" s="94">
        <f t="shared" si="164"/>
        <v>0</v>
      </c>
      <c r="BM117" s="94">
        <f t="shared" si="165"/>
        <v>0</v>
      </c>
    </row>
    <row r="118" spans="1:65">
      <c r="A118" s="45">
        <f>IF(A117="N/A","N/A",IF(EDATE(A117,1)&gt;Inputs!$K$3,"N/A",EDATE(A117,1)))</f>
        <v>40148</v>
      </c>
      <c r="B118" s="59">
        <f t="shared" si="138"/>
        <v>2009</v>
      </c>
      <c r="C118" s="46">
        <f t="shared" si="139"/>
        <v>3.6115000000000004</v>
      </c>
      <c r="D118" s="47">
        <f>IF(A118="N/A"," ",(VLOOKUP(MONTH($A118),Inputs!$A$14:$B$25,2))/1000)</f>
        <v>12.6</v>
      </c>
      <c r="E118" s="97">
        <f t="shared" si="140"/>
        <v>45.504900000000006</v>
      </c>
      <c r="F118" s="48">
        <f>IF(A118="N/A"," ",Inputs!$F$6)</f>
        <v>1.17</v>
      </c>
      <c r="G118" s="48">
        <f>IF(A118="N/A"," ",Inputs!$F$9/IF(AND('Pricing Inputs'!$AA$3&gt;=4,'Pricing Inputs'!$AA$3&lt;=6),16,IF(AND('Pricing Inputs'!$AA$3&gt;=7,'Pricing Inputs'!$AA$3&lt;=9),8,24))/(BA118))</f>
        <v>0.82983193277310929</v>
      </c>
      <c r="H118" s="49">
        <f t="shared" si="141"/>
        <v>47.504731932773119</v>
      </c>
      <c r="I118" s="52">
        <f>VLOOKUP(A118,ScaledPrice,(IF(AND('Pricing Inputs'!$AA$3&gt;=4,'Pricing Inputs'!$AA$3&lt;=6),2,4)))</f>
        <v>27.649997711181641</v>
      </c>
      <c r="J118" s="52">
        <f>IF(A118="N/A"," ",IF(AND('Pricing Inputs'!$AA$3&gt;=4,'Pricing Inputs'!$AA$3&lt;=6),I118,(VLOOKUP(A118,ScaledPrice,2))*(2-(VLOOKUP(A118,ScaledPrice,3)))))</f>
        <v>27.649997711181641</v>
      </c>
      <c r="K118" s="52">
        <f>IF(A118="N/A"," ",IF(OR('Pricing Inputs'!$AA$3=5,'Pricing Inputs'!$AA$3=6,'Pricing Inputs'!$AA$3=8,'Pricing Inputs'!$AA$3=9),VLOOKUP(A118,ScaledPrice,IF(AND('Pricing Inputs'!$AA$3&gt;=4,'Pricing Inputs'!$AA$3&lt;=6),5,6)),0))</f>
        <v>20</v>
      </c>
      <c r="L118" s="52">
        <f>IF(A118="N/A"," ",IF(OR('Pricing Inputs'!$AA$3=5,'Pricing Inputs'!$AA$3=6,'Pricing Inputs'!$AA$3=8,'Pricing Inputs'!$AA$3=9),IF(AND('Pricing Inputs'!$AA$3&gt;=4,'Pricing Inputs'!$AA$3&lt;=6),K118,(VLOOKUP(A118,ScaledPrice,5))*(2-(VLOOKUP(A118,ScaledPrice,3)))),0))</f>
        <v>20</v>
      </c>
      <c r="M118" s="52">
        <f>IF(A118="N/A"," ",IF(OR('Pricing Inputs'!$AA$3=6,'Pricing Inputs'!$AA$3=9),(VLOOKUP(A118,ScaledPrice,IF(AND('Pricing Inputs'!$AA$3&gt;=4,'Pricing Inputs'!$AA$3&lt;=6),7,8))),0))</f>
        <v>19</v>
      </c>
      <c r="N118" s="52">
        <f>IF(A118="N/A"," ",IF(OR('Pricing Inputs'!$AA$3=6,'Pricing Inputs'!$AA$3=9),IF(AND('Pricing Inputs'!$AA$3&gt;=4,'Pricing Inputs'!$AA$3&lt;=6),M118,(VLOOKUP(A118,ScaledPrice,7))*(2-(VLOOKUP(A118,ScaledPrice,3)))),0))</f>
        <v>19</v>
      </c>
      <c r="O118" s="52">
        <f t="shared" si="142"/>
        <v>21.950000762939453</v>
      </c>
      <c r="P118" s="108">
        <f t="shared" si="143"/>
        <v>0</v>
      </c>
      <c r="Q118" s="108">
        <f t="shared" si="144"/>
        <v>0</v>
      </c>
      <c r="R118" s="108">
        <f t="shared" si="145"/>
        <v>0</v>
      </c>
      <c r="S118" s="108">
        <f t="shared" si="146"/>
        <v>0</v>
      </c>
      <c r="T118" s="108">
        <f t="shared" si="147"/>
        <v>0</v>
      </c>
      <c r="U118" s="108">
        <f t="shared" si="148"/>
        <v>0</v>
      </c>
      <c r="V118" s="56">
        <f t="shared" si="149"/>
        <v>0</v>
      </c>
      <c r="W118" s="99">
        <f t="shared" si="150"/>
        <v>0</v>
      </c>
      <c r="X118" s="99">
        <f t="shared" si="151"/>
        <v>0</v>
      </c>
      <c r="Y118" s="99">
        <f t="shared" si="152"/>
        <v>0</v>
      </c>
      <c r="Z118" s="99">
        <f t="shared" si="153"/>
        <v>0</v>
      </c>
      <c r="AA118" s="99">
        <f t="shared" si="166"/>
        <v>0</v>
      </c>
      <c r="AB118" s="99">
        <f t="shared" si="154"/>
        <v>0</v>
      </c>
      <c r="AC118" s="99">
        <f t="shared" si="155"/>
        <v>0</v>
      </c>
      <c r="AD118" s="71">
        <f t="shared" si="229"/>
        <v>7</v>
      </c>
      <c r="AE118" s="72">
        <f t="shared" si="230"/>
        <v>7</v>
      </c>
      <c r="AF118" s="72">
        <f t="shared" si="231"/>
        <v>7</v>
      </c>
      <c r="AG118" s="72">
        <f t="shared" si="232"/>
        <v>7</v>
      </c>
      <c r="AH118" s="72">
        <f t="shared" si="233"/>
        <v>7</v>
      </c>
      <c r="AI118" s="72">
        <f t="shared" si="234"/>
        <v>7</v>
      </c>
      <c r="AJ118" s="73">
        <f t="shared" si="235"/>
        <v>7</v>
      </c>
      <c r="AK118" s="102">
        <f t="shared" si="182"/>
        <v>0</v>
      </c>
      <c r="AL118" s="103">
        <f t="shared" si="183"/>
        <v>0</v>
      </c>
      <c r="AM118" s="103">
        <f t="shared" si="184"/>
        <v>0</v>
      </c>
      <c r="AN118" s="103">
        <f t="shared" si="185"/>
        <v>0</v>
      </c>
      <c r="AO118" s="103">
        <f t="shared" si="186"/>
        <v>0</v>
      </c>
      <c r="AP118" s="103">
        <f t="shared" si="187"/>
        <v>0</v>
      </c>
      <c r="AQ118" s="103">
        <f t="shared" si="188"/>
        <v>0</v>
      </c>
      <c r="AR118" s="73"/>
      <c r="AS118" s="109">
        <f t="shared" si="222"/>
        <v>0</v>
      </c>
      <c r="AT118" s="112">
        <f t="shared" si="223"/>
        <v>0</v>
      </c>
      <c r="AU118" s="112">
        <f t="shared" si="224"/>
        <v>0</v>
      </c>
      <c r="AV118" s="112">
        <f t="shared" si="225"/>
        <v>0</v>
      </c>
      <c r="AW118" s="112">
        <f t="shared" si="226"/>
        <v>0</v>
      </c>
      <c r="AX118" s="112">
        <f t="shared" si="227"/>
        <v>0</v>
      </c>
      <c r="AY118" s="112">
        <f t="shared" si="228"/>
        <v>0</v>
      </c>
      <c r="AZ118" s="73"/>
      <c r="BA118" s="64">
        <f>IF($A118="N/A"," ",(IF(MONTH(A118)&gt;=4,IF(MONTH(A118)&lt;=10,Inputs!$F$13,Inputs!$F$14),Inputs!$F$14)))</f>
        <v>119</v>
      </c>
      <c r="BB118" s="65">
        <f t="shared" si="189"/>
        <v>0</v>
      </c>
      <c r="BC118" s="65">
        <f t="shared" si="190"/>
        <v>0</v>
      </c>
      <c r="BD118" s="65">
        <f t="shared" si="156"/>
        <v>0</v>
      </c>
      <c r="BE118" s="65">
        <f t="shared" si="157"/>
        <v>0</v>
      </c>
      <c r="BF118" s="65">
        <f t="shared" si="158"/>
        <v>0</v>
      </c>
      <c r="BG118" s="65">
        <f t="shared" si="159"/>
        <v>0</v>
      </c>
      <c r="BH118" s="65">
        <f t="shared" si="160"/>
        <v>0</v>
      </c>
      <c r="BI118" s="65">
        <f t="shared" si="161"/>
        <v>0</v>
      </c>
      <c r="BJ118" s="94">
        <f t="shared" si="162"/>
        <v>0</v>
      </c>
      <c r="BK118" s="94">
        <f t="shared" si="163"/>
        <v>0</v>
      </c>
      <c r="BL118" s="94">
        <f t="shared" si="164"/>
        <v>0</v>
      </c>
      <c r="BM118" s="94">
        <f t="shared" si="165"/>
        <v>0</v>
      </c>
    </row>
    <row r="119" spans="1:65">
      <c r="A119" s="45">
        <f>IF(A118="N/A","N/A",IF(EDATE(A118,1)&gt;Inputs!$K$3,"N/A",EDATE(A118,1)))</f>
        <v>40179</v>
      </c>
      <c r="B119" s="59">
        <f t="shared" si="138"/>
        <v>2010</v>
      </c>
      <c r="C119" s="46">
        <f t="shared" si="139"/>
        <v>3.6974999999999998</v>
      </c>
      <c r="D119" s="47">
        <f>IF(A119="N/A"," ",(VLOOKUP(MONTH($A119),Inputs!$A$14:$B$25,2))/1000)</f>
        <v>12.6</v>
      </c>
      <c r="E119" s="97">
        <f t="shared" si="140"/>
        <v>46.588499999999996</v>
      </c>
      <c r="F119" s="48">
        <f>IF(A119="N/A"," ",Inputs!$F$6)</f>
        <v>1.17</v>
      </c>
      <c r="G119" s="48">
        <f>IF(A119="N/A"," ",Inputs!$F$9/IF(AND('Pricing Inputs'!$AA$3&gt;=4,'Pricing Inputs'!$AA$3&lt;=6),16,IF(AND('Pricing Inputs'!$AA$3&gt;=7,'Pricing Inputs'!$AA$3&lt;=9),8,24))/(BA119))</f>
        <v>0.82983193277310929</v>
      </c>
      <c r="H119" s="49">
        <f t="shared" si="141"/>
        <v>48.588331932773109</v>
      </c>
      <c r="I119" s="52">
        <f>VLOOKUP(A119,ScaledPrice,(IF(AND('Pricing Inputs'!$AA$3&gt;=4,'Pricing Inputs'!$AA$3&lt;=6),2,4)))</f>
        <v>31.899999618530273</v>
      </c>
      <c r="J119" s="52">
        <f>IF(A119="N/A"," ",IF(AND('Pricing Inputs'!$AA$3&gt;=4,'Pricing Inputs'!$AA$3&lt;=6),I119,(VLOOKUP(A119,ScaledPrice,2))*(2-(VLOOKUP(A119,ScaledPrice,3)))))</f>
        <v>31.899999618530273</v>
      </c>
      <c r="K119" s="52">
        <f>IF(A119="N/A"," ",IF(OR('Pricing Inputs'!$AA$3=5,'Pricing Inputs'!$AA$3=6,'Pricing Inputs'!$AA$3=8,'Pricing Inputs'!$AA$3=9),VLOOKUP(A119,ScaledPrice,IF(AND('Pricing Inputs'!$AA$3&gt;=4,'Pricing Inputs'!$AA$3&lt;=6),5,6)),0))</f>
        <v>22</v>
      </c>
      <c r="L119" s="52">
        <f>IF(A119="N/A"," ",IF(OR('Pricing Inputs'!$AA$3=5,'Pricing Inputs'!$AA$3=6,'Pricing Inputs'!$AA$3=8,'Pricing Inputs'!$AA$3=9),IF(AND('Pricing Inputs'!$AA$3&gt;=4,'Pricing Inputs'!$AA$3&lt;=6),K119,(VLOOKUP(A119,ScaledPrice,5))*(2-(VLOOKUP(A119,ScaledPrice,3)))),0))</f>
        <v>22</v>
      </c>
      <c r="M119" s="52">
        <f>IF(A119="N/A"," ",IF(OR('Pricing Inputs'!$AA$3=6,'Pricing Inputs'!$AA$3=9),(VLOOKUP(A119,ScaledPrice,IF(AND('Pricing Inputs'!$AA$3&gt;=4,'Pricing Inputs'!$AA$3&lt;=6),7,8))),0))</f>
        <v>21</v>
      </c>
      <c r="N119" s="52">
        <f>IF(A119="N/A"," ",IF(OR('Pricing Inputs'!$AA$3=6,'Pricing Inputs'!$AA$3=9),IF(AND('Pricing Inputs'!$AA$3&gt;=4,'Pricing Inputs'!$AA$3&lt;=6),M119,(VLOOKUP(A119,ScaledPrice,7))*(2-(VLOOKUP(A119,ScaledPrice,3)))),0))</f>
        <v>21</v>
      </c>
      <c r="O119" s="52">
        <f t="shared" si="142"/>
        <v>22.200000762939453</v>
      </c>
      <c r="P119" s="108">
        <f t="shared" si="143"/>
        <v>0</v>
      </c>
      <c r="Q119" s="108">
        <f t="shared" si="144"/>
        <v>0</v>
      </c>
      <c r="R119" s="108">
        <f t="shared" si="145"/>
        <v>0</v>
      </c>
      <c r="S119" s="108">
        <f t="shared" si="146"/>
        <v>0</v>
      </c>
      <c r="T119" s="108">
        <f t="shared" si="147"/>
        <v>0</v>
      </c>
      <c r="U119" s="108">
        <f t="shared" si="148"/>
        <v>0</v>
      </c>
      <c r="V119" s="56">
        <f t="shared" si="149"/>
        <v>0</v>
      </c>
      <c r="W119" s="99">
        <f t="shared" si="150"/>
        <v>0</v>
      </c>
      <c r="X119" s="99">
        <f t="shared" si="151"/>
        <v>0</v>
      </c>
      <c r="Y119" s="99">
        <f t="shared" si="152"/>
        <v>0</v>
      </c>
      <c r="Z119" s="99">
        <f t="shared" si="153"/>
        <v>0</v>
      </c>
      <c r="AA119" s="99">
        <f t="shared" si="166"/>
        <v>0</v>
      </c>
      <c r="AB119" s="99">
        <f t="shared" si="154"/>
        <v>0</v>
      </c>
      <c r="AC119" s="99">
        <f t="shared" si="155"/>
        <v>0</v>
      </c>
      <c r="AD119" s="71">
        <f t="shared" si="229"/>
        <v>7</v>
      </c>
      <c r="AE119" s="72">
        <f t="shared" si="230"/>
        <v>7</v>
      </c>
      <c r="AF119" s="72">
        <f t="shared" si="231"/>
        <v>7</v>
      </c>
      <c r="AG119" s="72">
        <f t="shared" si="232"/>
        <v>7</v>
      </c>
      <c r="AH119" s="72">
        <f t="shared" si="233"/>
        <v>7</v>
      </c>
      <c r="AI119" s="72">
        <f t="shared" si="234"/>
        <v>7</v>
      </c>
      <c r="AJ119" s="73">
        <f t="shared" si="235"/>
        <v>7</v>
      </c>
      <c r="AK119" s="102">
        <f t="shared" si="182"/>
        <v>0</v>
      </c>
      <c r="AL119" s="103">
        <f t="shared" si="183"/>
        <v>0</v>
      </c>
      <c r="AM119" s="103">
        <f t="shared" si="184"/>
        <v>0</v>
      </c>
      <c r="AN119" s="103">
        <f t="shared" si="185"/>
        <v>0</v>
      </c>
      <c r="AO119" s="103">
        <f t="shared" si="186"/>
        <v>0</v>
      </c>
      <c r="AP119" s="103">
        <f t="shared" si="187"/>
        <v>0</v>
      </c>
      <c r="AQ119" s="103">
        <f t="shared" si="188"/>
        <v>0</v>
      </c>
      <c r="AR119" s="73"/>
      <c r="AS119" s="109">
        <f t="shared" si="222"/>
        <v>0</v>
      </c>
      <c r="AT119" s="112">
        <f t="shared" si="223"/>
        <v>0</v>
      </c>
      <c r="AU119" s="112">
        <f t="shared" si="224"/>
        <v>0</v>
      </c>
      <c r="AV119" s="112">
        <f t="shared" si="225"/>
        <v>0</v>
      </c>
      <c r="AW119" s="112">
        <f t="shared" si="226"/>
        <v>0</v>
      </c>
      <c r="AX119" s="112">
        <f t="shared" si="227"/>
        <v>0</v>
      </c>
      <c r="AY119" s="112">
        <f t="shared" si="228"/>
        <v>0</v>
      </c>
      <c r="AZ119" s="73"/>
      <c r="BA119" s="64">
        <f>IF($A119="N/A"," ",(IF(MONTH(A119)&gt;=4,IF(MONTH(A119)&lt;=10,Inputs!$F$13,Inputs!$F$14),Inputs!$F$14)))</f>
        <v>119</v>
      </c>
      <c r="BB119" s="65">
        <f t="shared" si="189"/>
        <v>0</v>
      </c>
      <c r="BC119" s="65">
        <f t="shared" si="190"/>
        <v>0</v>
      </c>
      <c r="BD119" s="65">
        <f t="shared" si="156"/>
        <v>0</v>
      </c>
      <c r="BE119" s="65">
        <f t="shared" si="157"/>
        <v>0</v>
      </c>
      <c r="BF119" s="65">
        <f t="shared" si="158"/>
        <v>0</v>
      </c>
      <c r="BG119" s="65">
        <f t="shared" si="159"/>
        <v>0</v>
      </c>
      <c r="BH119" s="65">
        <f t="shared" si="160"/>
        <v>0</v>
      </c>
      <c r="BI119" s="65">
        <f t="shared" si="161"/>
        <v>0</v>
      </c>
      <c r="BJ119" s="94">
        <f t="shared" si="162"/>
        <v>0</v>
      </c>
      <c r="BK119" s="94">
        <f t="shared" si="163"/>
        <v>0</v>
      </c>
      <c r="BL119" s="94">
        <f t="shared" si="164"/>
        <v>0</v>
      </c>
      <c r="BM119" s="94">
        <f t="shared" si="165"/>
        <v>0</v>
      </c>
    </row>
    <row r="120" spans="1:65">
      <c r="A120" s="45">
        <f>IF(A119="N/A","N/A",IF(EDATE(A119,1)&gt;Inputs!$K$3,"N/A",EDATE(A119,1)))</f>
        <v>40210</v>
      </c>
      <c r="B120" s="59">
        <f t="shared" si="138"/>
        <v>2010</v>
      </c>
      <c r="C120" s="46">
        <f t="shared" si="139"/>
        <v>3.5545000000000004</v>
      </c>
      <c r="D120" s="47">
        <f>IF(A120="N/A"," ",(VLOOKUP(MONTH($A120),Inputs!$A$14:$B$25,2))/1000)</f>
        <v>12.6</v>
      </c>
      <c r="E120" s="97">
        <f t="shared" si="140"/>
        <v>44.786700000000003</v>
      </c>
      <c r="F120" s="48">
        <f>IF(A120="N/A"," ",Inputs!$F$6)</f>
        <v>1.17</v>
      </c>
      <c r="G120" s="48">
        <f>IF(A120="N/A"," ",Inputs!$F$9/IF(AND('Pricing Inputs'!$AA$3&gt;=4,'Pricing Inputs'!$AA$3&lt;=6),16,IF(AND('Pricing Inputs'!$AA$3&gt;=7,'Pricing Inputs'!$AA$3&lt;=9),8,24))/(BA120))</f>
        <v>0.82983193277310929</v>
      </c>
      <c r="H120" s="49">
        <f t="shared" si="141"/>
        <v>46.786531932773116</v>
      </c>
      <c r="I120" s="52">
        <f>VLOOKUP(A120,ScaledPrice,(IF(AND('Pricing Inputs'!$AA$3&gt;=4,'Pricing Inputs'!$AA$3&lt;=6),2,4)))</f>
        <v>32</v>
      </c>
      <c r="J120" s="52">
        <f>IF(A120="N/A"," ",IF(AND('Pricing Inputs'!$AA$3&gt;=4,'Pricing Inputs'!$AA$3&lt;=6),I120,(VLOOKUP(A120,ScaledPrice,2))*(2-(VLOOKUP(A120,ScaledPrice,3)))))</f>
        <v>32</v>
      </c>
      <c r="K120" s="52">
        <f>IF(A120="N/A"," ",IF(OR('Pricing Inputs'!$AA$3=5,'Pricing Inputs'!$AA$3=6,'Pricing Inputs'!$AA$3=8,'Pricing Inputs'!$AA$3=9),VLOOKUP(A120,ScaledPrice,IF(AND('Pricing Inputs'!$AA$3&gt;=4,'Pricing Inputs'!$AA$3&lt;=6),5,6)),0))</f>
        <v>21.996000289916992</v>
      </c>
      <c r="L120" s="52">
        <f>IF(A120="N/A"," ",IF(OR('Pricing Inputs'!$AA$3=5,'Pricing Inputs'!$AA$3=6,'Pricing Inputs'!$AA$3=8,'Pricing Inputs'!$AA$3=9),IF(AND('Pricing Inputs'!$AA$3&gt;=4,'Pricing Inputs'!$AA$3&lt;=6),K120,(VLOOKUP(A120,ScaledPrice,5))*(2-(VLOOKUP(A120,ScaledPrice,3)))),0))</f>
        <v>21.996000289916992</v>
      </c>
      <c r="M120" s="52">
        <f>IF(A120="N/A"," ",IF(OR('Pricing Inputs'!$AA$3=6,'Pricing Inputs'!$AA$3=9),(VLOOKUP(A120,ScaledPrice,IF(AND('Pricing Inputs'!$AA$3&gt;=4,'Pricing Inputs'!$AA$3&lt;=6),7,8))),0))</f>
        <v>20.996501922607422</v>
      </c>
      <c r="N120" s="52">
        <f>IF(A120="N/A"," ",IF(OR('Pricing Inputs'!$AA$3=6,'Pricing Inputs'!$AA$3=9),IF(AND('Pricing Inputs'!$AA$3&gt;=4,'Pricing Inputs'!$AA$3&lt;=6),M120,(VLOOKUP(A120,ScaledPrice,7))*(2-(VLOOKUP(A120,ScaledPrice,3)))),0))</f>
        <v>20.996501922607422</v>
      </c>
      <c r="O120" s="52">
        <f t="shared" si="142"/>
        <v>20.5</v>
      </c>
      <c r="P120" s="108">
        <f t="shared" si="143"/>
        <v>0</v>
      </c>
      <c r="Q120" s="108">
        <f t="shared" si="144"/>
        <v>0</v>
      </c>
      <c r="R120" s="108">
        <f t="shared" si="145"/>
        <v>0</v>
      </c>
      <c r="S120" s="108">
        <f t="shared" si="146"/>
        <v>0</v>
      </c>
      <c r="T120" s="108">
        <f t="shared" si="147"/>
        <v>0</v>
      </c>
      <c r="U120" s="108">
        <f t="shared" si="148"/>
        <v>0</v>
      </c>
      <c r="V120" s="56">
        <f t="shared" si="149"/>
        <v>0</v>
      </c>
      <c r="W120" s="99">
        <f t="shared" si="150"/>
        <v>0</v>
      </c>
      <c r="X120" s="99">
        <f t="shared" si="151"/>
        <v>0</v>
      </c>
      <c r="Y120" s="99">
        <f t="shared" si="152"/>
        <v>0</v>
      </c>
      <c r="Z120" s="99">
        <f t="shared" si="153"/>
        <v>0</v>
      </c>
      <c r="AA120" s="99">
        <f t="shared" si="166"/>
        <v>0</v>
      </c>
      <c r="AB120" s="99">
        <f t="shared" si="154"/>
        <v>0</v>
      </c>
      <c r="AC120" s="99">
        <f t="shared" si="155"/>
        <v>0</v>
      </c>
      <c r="AD120" s="71">
        <f t="shared" si="229"/>
        <v>7</v>
      </c>
      <c r="AE120" s="72">
        <f t="shared" si="230"/>
        <v>7</v>
      </c>
      <c r="AF120" s="72">
        <f t="shared" si="231"/>
        <v>7</v>
      </c>
      <c r="AG120" s="72">
        <f t="shared" si="232"/>
        <v>7</v>
      </c>
      <c r="AH120" s="72">
        <f t="shared" si="233"/>
        <v>7</v>
      </c>
      <c r="AI120" s="72">
        <f t="shared" si="234"/>
        <v>7</v>
      </c>
      <c r="AJ120" s="73">
        <f t="shared" si="235"/>
        <v>7</v>
      </c>
      <c r="AK120" s="102">
        <f t="shared" si="182"/>
        <v>0</v>
      </c>
      <c r="AL120" s="103">
        <f t="shared" si="183"/>
        <v>0</v>
      </c>
      <c r="AM120" s="103">
        <f t="shared" si="184"/>
        <v>0</v>
      </c>
      <c r="AN120" s="103">
        <f t="shared" si="185"/>
        <v>0</v>
      </c>
      <c r="AO120" s="103">
        <f t="shared" si="186"/>
        <v>0</v>
      </c>
      <c r="AP120" s="103">
        <f t="shared" si="187"/>
        <v>0</v>
      </c>
      <c r="AQ120" s="103">
        <f t="shared" si="188"/>
        <v>0</v>
      </c>
      <c r="AR120" s="73"/>
      <c r="AS120" s="109">
        <f t="shared" si="222"/>
        <v>0</v>
      </c>
      <c r="AT120" s="112">
        <f t="shared" si="223"/>
        <v>0</v>
      </c>
      <c r="AU120" s="112">
        <f t="shared" si="224"/>
        <v>0</v>
      </c>
      <c r="AV120" s="112">
        <f t="shared" si="225"/>
        <v>0</v>
      </c>
      <c r="AW120" s="112">
        <f t="shared" si="226"/>
        <v>0</v>
      </c>
      <c r="AX120" s="112">
        <f t="shared" si="227"/>
        <v>0</v>
      </c>
      <c r="AY120" s="112">
        <f t="shared" si="228"/>
        <v>0</v>
      </c>
      <c r="AZ120" s="73"/>
      <c r="BA120" s="64">
        <f>IF($A120="N/A"," ",(IF(MONTH(A120)&gt;=4,IF(MONTH(A120)&lt;=10,Inputs!$F$13,Inputs!$F$14),Inputs!$F$14)))</f>
        <v>119</v>
      </c>
      <c r="BB120" s="65">
        <f t="shared" si="189"/>
        <v>0</v>
      </c>
      <c r="BC120" s="65">
        <f t="shared" si="190"/>
        <v>0</v>
      </c>
      <c r="BD120" s="65">
        <f t="shared" si="156"/>
        <v>0</v>
      </c>
      <c r="BE120" s="65">
        <f t="shared" si="157"/>
        <v>0</v>
      </c>
      <c r="BF120" s="65">
        <f t="shared" si="158"/>
        <v>0</v>
      </c>
      <c r="BG120" s="65">
        <f t="shared" si="159"/>
        <v>0</v>
      </c>
      <c r="BH120" s="65">
        <f t="shared" si="160"/>
        <v>0</v>
      </c>
      <c r="BI120" s="65">
        <f t="shared" si="161"/>
        <v>0</v>
      </c>
      <c r="BJ120" s="94">
        <f t="shared" si="162"/>
        <v>0</v>
      </c>
      <c r="BK120" s="94">
        <f t="shared" si="163"/>
        <v>0</v>
      </c>
      <c r="BL120" s="94">
        <f t="shared" si="164"/>
        <v>0</v>
      </c>
      <c r="BM120" s="94">
        <f t="shared" si="165"/>
        <v>0</v>
      </c>
    </row>
    <row r="121" spans="1:65">
      <c r="A121" s="45">
        <f>IF(A120="N/A","N/A",IF(EDATE(A120,1)&gt;Inputs!$K$3,"N/A",EDATE(A120,1)))</f>
        <v>40238</v>
      </c>
      <c r="B121" s="59">
        <f t="shared" si="138"/>
        <v>2010</v>
      </c>
      <c r="C121" s="46">
        <f t="shared" si="139"/>
        <v>3.47</v>
      </c>
      <c r="D121" s="47">
        <f>IF(A121="N/A"," ",(VLOOKUP(MONTH($A121),Inputs!$A$14:$B$25,2))/1000)</f>
        <v>12.6</v>
      </c>
      <c r="E121" s="97">
        <f t="shared" si="140"/>
        <v>43.722000000000001</v>
      </c>
      <c r="F121" s="48">
        <f>IF(A121="N/A"," ",Inputs!$F$6)</f>
        <v>1.17</v>
      </c>
      <c r="G121" s="48">
        <f>IF(A121="N/A"," ",Inputs!$F$9/IF(AND('Pricing Inputs'!$AA$3&gt;=4,'Pricing Inputs'!$AA$3&lt;=6),16,IF(AND('Pricing Inputs'!$AA$3&gt;=7,'Pricing Inputs'!$AA$3&lt;=9),8,24))/(BA121))</f>
        <v>0.82983193277310929</v>
      </c>
      <c r="H121" s="49">
        <f t="shared" si="141"/>
        <v>45.721831932773114</v>
      </c>
      <c r="I121" s="52">
        <f>VLOOKUP(A121,ScaledPrice,(IF(AND('Pricing Inputs'!$AA$3&gt;=4,'Pricing Inputs'!$AA$3&lt;=6),2,4)))</f>
        <v>27.5</v>
      </c>
      <c r="J121" s="52">
        <f>IF(A121="N/A"," ",IF(AND('Pricing Inputs'!$AA$3&gt;=4,'Pricing Inputs'!$AA$3&lt;=6),I121,(VLOOKUP(A121,ScaledPrice,2))*(2-(VLOOKUP(A121,ScaledPrice,3)))))</f>
        <v>27.5</v>
      </c>
      <c r="K121" s="52">
        <f>IF(A121="N/A"," ",IF(OR('Pricing Inputs'!$AA$3=5,'Pricing Inputs'!$AA$3=6,'Pricing Inputs'!$AA$3=8,'Pricing Inputs'!$AA$3=9),VLOOKUP(A121,ScaledPrice,IF(AND('Pricing Inputs'!$AA$3&gt;=4,'Pricing Inputs'!$AA$3&lt;=6),5,6)),0))</f>
        <v>20</v>
      </c>
      <c r="L121" s="52">
        <f>IF(A121="N/A"," ",IF(OR('Pricing Inputs'!$AA$3=5,'Pricing Inputs'!$AA$3=6,'Pricing Inputs'!$AA$3=8,'Pricing Inputs'!$AA$3=9),IF(AND('Pricing Inputs'!$AA$3&gt;=4,'Pricing Inputs'!$AA$3&lt;=6),K121,(VLOOKUP(A121,ScaledPrice,5))*(2-(VLOOKUP(A121,ScaledPrice,3)))),0))</f>
        <v>20</v>
      </c>
      <c r="M121" s="52">
        <f>IF(A121="N/A"," ",IF(OR('Pricing Inputs'!$AA$3=6,'Pricing Inputs'!$AA$3=9),(VLOOKUP(A121,ScaledPrice,IF(AND('Pricing Inputs'!$AA$3&gt;=4,'Pricing Inputs'!$AA$3&lt;=6),7,8))),0))</f>
        <v>19</v>
      </c>
      <c r="N121" s="52">
        <f>IF(A121="N/A"," ",IF(OR('Pricing Inputs'!$AA$3=6,'Pricing Inputs'!$AA$3=9),IF(AND('Pricing Inputs'!$AA$3&gt;=4,'Pricing Inputs'!$AA$3&lt;=6),M121,(VLOOKUP(A121,ScaledPrice,7))*(2-(VLOOKUP(A121,ScaledPrice,3)))),0))</f>
        <v>19</v>
      </c>
      <c r="O121" s="52">
        <f t="shared" si="142"/>
        <v>20.900001525878906</v>
      </c>
      <c r="P121" s="108">
        <f t="shared" si="143"/>
        <v>0</v>
      </c>
      <c r="Q121" s="108">
        <f t="shared" si="144"/>
        <v>0</v>
      </c>
      <c r="R121" s="108">
        <f t="shared" si="145"/>
        <v>0</v>
      </c>
      <c r="S121" s="108">
        <f t="shared" si="146"/>
        <v>0</v>
      </c>
      <c r="T121" s="108">
        <f t="shared" si="147"/>
        <v>0</v>
      </c>
      <c r="U121" s="108">
        <f t="shared" si="148"/>
        <v>0</v>
      </c>
      <c r="V121" s="56">
        <f t="shared" si="149"/>
        <v>0</v>
      </c>
      <c r="W121" s="99">
        <f t="shared" si="150"/>
        <v>0</v>
      </c>
      <c r="X121" s="99">
        <f t="shared" si="151"/>
        <v>0</v>
      </c>
      <c r="Y121" s="99">
        <f t="shared" si="152"/>
        <v>0</v>
      </c>
      <c r="Z121" s="99">
        <f t="shared" si="153"/>
        <v>0</v>
      </c>
      <c r="AA121" s="99">
        <f t="shared" si="166"/>
        <v>0</v>
      </c>
      <c r="AB121" s="99">
        <f t="shared" si="154"/>
        <v>0</v>
      </c>
      <c r="AC121" s="99">
        <f t="shared" si="155"/>
        <v>0</v>
      </c>
      <c r="AD121" s="71">
        <f t="shared" si="229"/>
        <v>7</v>
      </c>
      <c r="AE121" s="72">
        <f t="shared" si="230"/>
        <v>7</v>
      </c>
      <c r="AF121" s="72">
        <f t="shared" si="231"/>
        <v>7</v>
      </c>
      <c r="AG121" s="72">
        <f t="shared" si="232"/>
        <v>7</v>
      </c>
      <c r="AH121" s="72">
        <f t="shared" si="233"/>
        <v>7</v>
      </c>
      <c r="AI121" s="72">
        <f t="shared" si="234"/>
        <v>7</v>
      </c>
      <c r="AJ121" s="73">
        <f t="shared" si="235"/>
        <v>7</v>
      </c>
      <c r="AK121" s="102">
        <f t="shared" si="182"/>
        <v>0</v>
      </c>
      <c r="AL121" s="103">
        <f t="shared" si="183"/>
        <v>0</v>
      </c>
      <c r="AM121" s="103">
        <f t="shared" si="184"/>
        <v>0</v>
      </c>
      <c r="AN121" s="103">
        <f t="shared" si="185"/>
        <v>0</v>
      </c>
      <c r="AO121" s="103">
        <f t="shared" si="186"/>
        <v>0</v>
      </c>
      <c r="AP121" s="103">
        <f t="shared" si="187"/>
        <v>0</v>
      </c>
      <c r="AQ121" s="103">
        <f t="shared" si="188"/>
        <v>0</v>
      </c>
      <c r="AR121" s="81" t="s">
        <v>46</v>
      </c>
      <c r="AS121" s="109">
        <f t="shared" si="222"/>
        <v>0</v>
      </c>
      <c r="AT121" s="112">
        <f t="shared" si="223"/>
        <v>0</v>
      </c>
      <c r="AU121" s="112">
        <f t="shared" si="224"/>
        <v>0</v>
      </c>
      <c r="AV121" s="112">
        <f t="shared" si="225"/>
        <v>0</v>
      </c>
      <c r="AW121" s="112">
        <f t="shared" si="226"/>
        <v>0</v>
      </c>
      <c r="AX121" s="112">
        <f t="shared" si="227"/>
        <v>0</v>
      </c>
      <c r="AY121" s="112">
        <f t="shared" si="228"/>
        <v>0</v>
      </c>
      <c r="AZ121" s="80" t="s">
        <v>53</v>
      </c>
      <c r="BA121" s="64">
        <f>IF($A121="N/A"," ",(IF(MONTH(A121)&gt;=4,IF(MONTH(A121)&lt;=10,Inputs!$F$13,Inputs!$F$14),Inputs!$F$14)))</f>
        <v>119</v>
      </c>
      <c r="BB121" s="65">
        <f t="shared" si="189"/>
        <v>0</v>
      </c>
      <c r="BC121" s="65">
        <f t="shared" si="190"/>
        <v>0</v>
      </c>
      <c r="BD121" s="65">
        <f t="shared" si="156"/>
        <v>0</v>
      </c>
      <c r="BE121" s="65">
        <f t="shared" si="157"/>
        <v>0</v>
      </c>
      <c r="BF121" s="65">
        <f t="shared" si="158"/>
        <v>0</v>
      </c>
      <c r="BG121" s="65">
        <f t="shared" si="159"/>
        <v>0</v>
      </c>
      <c r="BH121" s="65">
        <f t="shared" si="160"/>
        <v>0</v>
      </c>
      <c r="BI121" s="65">
        <f t="shared" si="161"/>
        <v>0</v>
      </c>
      <c r="BJ121" s="94">
        <f t="shared" si="162"/>
        <v>0</v>
      </c>
      <c r="BK121" s="94">
        <f t="shared" si="163"/>
        <v>0</v>
      </c>
      <c r="BL121" s="94">
        <f t="shared" si="164"/>
        <v>0</v>
      </c>
      <c r="BM121" s="94">
        <f t="shared" si="165"/>
        <v>0</v>
      </c>
    </row>
    <row r="122" spans="1:65">
      <c r="A122" s="45">
        <f>IF(A121="N/A","N/A",IF(EDATE(A121,1)&gt;Inputs!$K$3,"N/A",EDATE(A121,1)))</f>
        <v>40269</v>
      </c>
      <c r="B122" s="59">
        <f t="shared" si="138"/>
        <v>2010</v>
      </c>
      <c r="C122" s="46">
        <f t="shared" si="139"/>
        <v>3.2719999999999998</v>
      </c>
      <c r="D122" s="47">
        <f>IF(A122="N/A"," ",(VLOOKUP(MONTH($A122),Inputs!$A$14:$B$25,2))/1000)</f>
        <v>12.6</v>
      </c>
      <c r="E122" s="97">
        <f t="shared" si="140"/>
        <v>41.227199999999996</v>
      </c>
      <c r="F122" s="48">
        <f>IF(A122="N/A"," ",Inputs!$F$6)</f>
        <v>1.17</v>
      </c>
      <c r="G122" s="48">
        <f>IF(A122="N/A"," ",Inputs!$F$9/IF(AND('Pricing Inputs'!$AA$3&gt;=4,'Pricing Inputs'!$AA$3&lt;=6),16,IF(AND('Pricing Inputs'!$AA$3&gt;=7,'Pricing Inputs'!$AA$3&lt;=9),8,24))/(BA122))</f>
        <v>0.82983193277310929</v>
      </c>
      <c r="H122" s="49">
        <f t="shared" si="141"/>
        <v>43.227031932773109</v>
      </c>
      <c r="I122" s="52">
        <f>VLOOKUP(A122,ScaledPrice,(IF(AND('Pricing Inputs'!$AA$3&gt;=4,'Pricing Inputs'!$AA$3&lt;=6),2,4)))</f>
        <v>28.25</v>
      </c>
      <c r="J122" s="52">
        <f>IF(A122="N/A"," ",IF(AND('Pricing Inputs'!$AA$3&gt;=4,'Pricing Inputs'!$AA$3&lt;=6),I122,(VLOOKUP(A122,ScaledPrice,2))*(2-(VLOOKUP(A122,ScaledPrice,3)))))</f>
        <v>28.25</v>
      </c>
      <c r="K122" s="52">
        <f>IF(A122="N/A"," ",IF(OR('Pricing Inputs'!$AA$3=5,'Pricing Inputs'!$AA$3=6,'Pricing Inputs'!$AA$3=8,'Pricing Inputs'!$AA$3=9),VLOOKUP(A122,ScaledPrice,IF(AND('Pricing Inputs'!$AA$3&gt;=4,'Pricing Inputs'!$AA$3&lt;=6),5,6)),0))</f>
        <v>20</v>
      </c>
      <c r="L122" s="52">
        <f>IF(A122="N/A"," ",IF(OR('Pricing Inputs'!$AA$3=5,'Pricing Inputs'!$AA$3=6,'Pricing Inputs'!$AA$3=8,'Pricing Inputs'!$AA$3=9),IF(AND('Pricing Inputs'!$AA$3&gt;=4,'Pricing Inputs'!$AA$3&lt;=6),K122,(VLOOKUP(A122,ScaledPrice,5))*(2-(VLOOKUP(A122,ScaledPrice,3)))),0))</f>
        <v>20</v>
      </c>
      <c r="M122" s="52">
        <f>IF(A122="N/A"," ",IF(OR('Pricing Inputs'!$AA$3=6,'Pricing Inputs'!$AA$3=9),(VLOOKUP(A122,ScaledPrice,IF(AND('Pricing Inputs'!$AA$3&gt;=4,'Pricing Inputs'!$AA$3&lt;=6),7,8))),0))</f>
        <v>18.995000839233398</v>
      </c>
      <c r="N122" s="52">
        <f>IF(A122="N/A"," ",IF(OR('Pricing Inputs'!$AA$3=6,'Pricing Inputs'!$AA$3=9),IF(AND('Pricing Inputs'!$AA$3&gt;=4,'Pricing Inputs'!$AA$3&lt;=6),M122,(VLOOKUP(A122,ScaledPrice,7))*(2-(VLOOKUP(A122,ScaledPrice,3)))),0))</f>
        <v>18.995000839233398</v>
      </c>
      <c r="O122" s="52">
        <f t="shared" si="142"/>
        <v>20.100000381469727</v>
      </c>
      <c r="P122" s="108">
        <f t="shared" si="143"/>
        <v>0</v>
      </c>
      <c r="Q122" s="108">
        <f t="shared" si="144"/>
        <v>0</v>
      </c>
      <c r="R122" s="108">
        <f t="shared" si="145"/>
        <v>0</v>
      </c>
      <c r="S122" s="108">
        <f t="shared" si="146"/>
        <v>0</v>
      </c>
      <c r="T122" s="108">
        <f t="shared" si="147"/>
        <v>0</v>
      </c>
      <c r="U122" s="108">
        <f t="shared" si="148"/>
        <v>0</v>
      </c>
      <c r="V122" s="56">
        <f t="shared" si="149"/>
        <v>0</v>
      </c>
      <c r="W122" s="99">
        <f t="shared" si="150"/>
        <v>0</v>
      </c>
      <c r="X122" s="99">
        <f t="shared" si="151"/>
        <v>0</v>
      </c>
      <c r="Y122" s="99">
        <f t="shared" si="152"/>
        <v>0</v>
      </c>
      <c r="Z122" s="99">
        <f t="shared" si="153"/>
        <v>0</v>
      </c>
      <c r="AA122" s="99">
        <f t="shared" si="166"/>
        <v>0</v>
      </c>
      <c r="AB122" s="99">
        <f t="shared" si="154"/>
        <v>0</v>
      </c>
      <c r="AC122" s="99">
        <f t="shared" si="155"/>
        <v>0</v>
      </c>
      <c r="AD122" s="71">
        <f t="shared" si="229"/>
        <v>7</v>
      </c>
      <c r="AE122" s="72">
        <f t="shared" si="230"/>
        <v>7</v>
      </c>
      <c r="AF122" s="72">
        <f t="shared" si="231"/>
        <v>7</v>
      </c>
      <c r="AG122" s="72">
        <f t="shared" si="232"/>
        <v>7</v>
      </c>
      <c r="AH122" s="72">
        <f t="shared" si="233"/>
        <v>7</v>
      </c>
      <c r="AI122" s="72">
        <f t="shared" si="234"/>
        <v>7</v>
      </c>
      <c r="AJ122" s="73">
        <f t="shared" si="235"/>
        <v>7</v>
      </c>
      <c r="AK122" s="102">
        <f t="shared" si="182"/>
        <v>0</v>
      </c>
      <c r="AL122" s="103">
        <f t="shared" si="183"/>
        <v>0</v>
      </c>
      <c r="AM122" s="103">
        <f t="shared" si="184"/>
        <v>0</v>
      </c>
      <c r="AN122" s="103">
        <f t="shared" si="185"/>
        <v>0</v>
      </c>
      <c r="AO122" s="103">
        <f t="shared" si="186"/>
        <v>0</v>
      </c>
      <c r="AP122" s="103">
        <f t="shared" si="187"/>
        <v>0</v>
      </c>
      <c r="AQ122" s="103">
        <f t="shared" si="188"/>
        <v>0</v>
      </c>
      <c r="AR122" s="73">
        <f>SUM(AK112:AQ123)</f>
        <v>1056</v>
      </c>
      <c r="AS122" s="109">
        <f t="shared" si="222"/>
        <v>0</v>
      </c>
      <c r="AT122" s="112">
        <f t="shared" si="223"/>
        <v>0</v>
      </c>
      <c r="AU122" s="112">
        <f t="shared" si="224"/>
        <v>0</v>
      </c>
      <c r="AV122" s="112">
        <f t="shared" si="225"/>
        <v>0</v>
      </c>
      <c r="AW122" s="112">
        <f t="shared" si="226"/>
        <v>0</v>
      </c>
      <c r="AX122" s="112">
        <f t="shared" si="227"/>
        <v>0</v>
      </c>
      <c r="AY122" s="112">
        <f t="shared" si="228"/>
        <v>0</v>
      </c>
      <c r="AZ122" s="73">
        <f>SUM(AS112:AY123)</f>
        <v>0</v>
      </c>
      <c r="BA122" s="64">
        <f>IF($A122="N/A"," ",(IF(MONTH(A122)&gt;=4,IF(MONTH(A122)&lt;=10,Inputs!$F$13,Inputs!$F$14),Inputs!$F$14)))</f>
        <v>119</v>
      </c>
      <c r="BB122" s="65">
        <f t="shared" si="189"/>
        <v>0</v>
      </c>
      <c r="BC122" s="65">
        <f t="shared" si="190"/>
        <v>0</v>
      </c>
      <c r="BD122" s="65">
        <f t="shared" si="156"/>
        <v>0</v>
      </c>
      <c r="BE122" s="65">
        <f t="shared" si="157"/>
        <v>0</v>
      </c>
      <c r="BF122" s="65">
        <f t="shared" si="158"/>
        <v>0</v>
      </c>
      <c r="BG122" s="65">
        <f t="shared" si="159"/>
        <v>0</v>
      </c>
      <c r="BH122" s="65">
        <f t="shared" si="160"/>
        <v>0</v>
      </c>
      <c r="BI122" s="65">
        <f t="shared" si="161"/>
        <v>0</v>
      </c>
      <c r="BJ122" s="94">
        <f t="shared" si="162"/>
        <v>0</v>
      </c>
      <c r="BK122" s="94">
        <f t="shared" si="163"/>
        <v>0</v>
      </c>
      <c r="BL122" s="94">
        <f t="shared" si="164"/>
        <v>0</v>
      </c>
      <c r="BM122" s="94">
        <f t="shared" si="165"/>
        <v>0</v>
      </c>
    </row>
    <row r="123" spans="1:65">
      <c r="A123" s="45">
        <f>IF(A122="N/A","N/A",IF(EDATE(A122,1)&gt;Inputs!$K$3,"N/A",EDATE(A122,1)))</f>
        <v>40299</v>
      </c>
      <c r="B123" s="59">
        <f t="shared" si="138"/>
        <v>2010</v>
      </c>
      <c r="C123" s="46">
        <f t="shared" si="139"/>
        <v>3.2560000000000002</v>
      </c>
      <c r="D123" s="47">
        <f>IF(A123="N/A"," ",(VLOOKUP(MONTH($A123),Inputs!$A$14:$B$25,2))/1000)</f>
        <v>12.6</v>
      </c>
      <c r="E123" s="97">
        <f t="shared" si="140"/>
        <v>41.025600000000004</v>
      </c>
      <c r="F123" s="48">
        <f>IF(A123="N/A"," ",Inputs!$F$6)</f>
        <v>1.17</v>
      </c>
      <c r="G123" s="48">
        <f>IF(A123="N/A"," ",Inputs!$F$9/IF(AND('Pricing Inputs'!$AA$3&gt;=4,'Pricing Inputs'!$AA$3&lt;=6),16,IF(AND('Pricing Inputs'!$AA$3&gt;=7,'Pricing Inputs'!$AA$3&lt;=9),8,24))/(BA123))</f>
        <v>0.82983193277310929</v>
      </c>
      <c r="H123" s="49">
        <f t="shared" si="141"/>
        <v>43.025431932773117</v>
      </c>
      <c r="I123" s="52">
        <f>VLOOKUP(A123,ScaledPrice,(IF(AND('Pricing Inputs'!$AA$3&gt;=4,'Pricing Inputs'!$AA$3&lt;=6),2,4)))</f>
        <v>32.75</v>
      </c>
      <c r="J123" s="52">
        <f>IF(A123="N/A"," ",IF(AND('Pricing Inputs'!$AA$3&gt;=4,'Pricing Inputs'!$AA$3&lt;=6),I123,(VLOOKUP(A123,ScaledPrice,2))*(2-(VLOOKUP(A123,ScaledPrice,3)))))</f>
        <v>32.75</v>
      </c>
      <c r="K123" s="52">
        <f>IF(A123="N/A"," ",IF(OR('Pricing Inputs'!$AA$3=5,'Pricing Inputs'!$AA$3=6,'Pricing Inputs'!$AA$3=8,'Pricing Inputs'!$AA$3=9),VLOOKUP(A123,ScaledPrice,IF(AND('Pricing Inputs'!$AA$3&gt;=4,'Pricing Inputs'!$AA$3&lt;=6),5,6)),0))</f>
        <v>21</v>
      </c>
      <c r="L123" s="52">
        <f>IF(A123="N/A"," ",IF(OR('Pricing Inputs'!$AA$3=5,'Pricing Inputs'!$AA$3=6,'Pricing Inputs'!$AA$3=8,'Pricing Inputs'!$AA$3=9),IF(AND('Pricing Inputs'!$AA$3&gt;=4,'Pricing Inputs'!$AA$3&lt;=6),K123,(VLOOKUP(A123,ScaledPrice,5))*(2-(VLOOKUP(A123,ScaledPrice,3)))),0))</f>
        <v>21</v>
      </c>
      <c r="M123" s="52">
        <f>IF(A123="N/A"," ",IF(OR('Pricing Inputs'!$AA$3=6,'Pricing Inputs'!$AA$3=9),(VLOOKUP(A123,ScaledPrice,IF(AND('Pricing Inputs'!$AA$3&gt;=4,'Pricing Inputs'!$AA$3&lt;=6),7,8))),0))</f>
        <v>20.004999160766602</v>
      </c>
      <c r="N123" s="52">
        <f>IF(A123="N/A"," ",IF(OR('Pricing Inputs'!$AA$3=6,'Pricing Inputs'!$AA$3=9),IF(AND('Pricing Inputs'!$AA$3&gt;=4,'Pricing Inputs'!$AA$3&lt;=6),M123,(VLOOKUP(A123,ScaledPrice,7))*(2-(VLOOKUP(A123,ScaledPrice,3)))),0))</f>
        <v>20.004999160766602</v>
      </c>
      <c r="O123" s="52">
        <f t="shared" si="142"/>
        <v>19.950000762939453</v>
      </c>
      <c r="P123" s="108">
        <f t="shared" si="143"/>
        <v>0</v>
      </c>
      <c r="Q123" s="108">
        <f t="shared" si="144"/>
        <v>0</v>
      </c>
      <c r="R123" s="108">
        <f t="shared" si="145"/>
        <v>0</v>
      </c>
      <c r="S123" s="108">
        <f t="shared" si="146"/>
        <v>0</v>
      </c>
      <c r="T123" s="108">
        <f t="shared" si="147"/>
        <v>0</v>
      </c>
      <c r="U123" s="108">
        <f t="shared" si="148"/>
        <v>0</v>
      </c>
      <c r="V123" s="56">
        <f t="shared" si="149"/>
        <v>0</v>
      </c>
      <c r="W123" s="99">
        <f t="shared" si="150"/>
        <v>0</v>
      </c>
      <c r="X123" s="99">
        <f t="shared" si="151"/>
        <v>0</v>
      </c>
      <c r="Y123" s="99">
        <f t="shared" si="152"/>
        <v>0</v>
      </c>
      <c r="Z123" s="99">
        <f t="shared" si="153"/>
        <v>0</v>
      </c>
      <c r="AA123" s="99">
        <f t="shared" si="166"/>
        <v>0</v>
      </c>
      <c r="AB123" s="99">
        <f t="shared" si="154"/>
        <v>0</v>
      </c>
      <c r="AC123" s="99">
        <f t="shared" si="155"/>
        <v>0</v>
      </c>
      <c r="AD123" s="74">
        <f t="shared" si="229"/>
        <v>7</v>
      </c>
      <c r="AE123" s="75">
        <f t="shared" si="230"/>
        <v>7</v>
      </c>
      <c r="AF123" s="75">
        <f t="shared" si="231"/>
        <v>7</v>
      </c>
      <c r="AG123" s="75">
        <f t="shared" si="232"/>
        <v>7</v>
      </c>
      <c r="AH123" s="75">
        <f t="shared" si="233"/>
        <v>7</v>
      </c>
      <c r="AI123" s="75">
        <f t="shared" si="234"/>
        <v>7</v>
      </c>
      <c r="AJ123" s="76">
        <f t="shared" si="235"/>
        <v>7</v>
      </c>
      <c r="AK123" s="104">
        <f t="shared" si="182"/>
        <v>0</v>
      </c>
      <c r="AL123" s="105">
        <f t="shared" si="183"/>
        <v>0</v>
      </c>
      <c r="AM123" s="105">
        <f t="shared" si="184"/>
        <v>0</v>
      </c>
      <c r="AN123" s="105">
        <f t="shared" si="185"/>
        <v>0</v>
      </c>
      <c r="AO123" s="105">
        <f t="shared" si="186"/>
        <v>0</v>
      </c>
      <c r="AP123" s="105">
        <f t="shared" si="187"/>
        <v>0</v>
      </c>
      <c r="AQ123" s="105">
        <f t="shared" si="188"/>
        <v>0</v>
      </c>
      <c r="AR123" s="76">
        <f>IF(($AP$2-AR122)&gt;=0,$AP$2-AR122,0)</f>
        <v>344</v>
      </c>
      <c r="AS123" s="113">
        <f t="shared" si="222"/>
        <v>0</v>
      </c>
      <c r="AT123" s="114">
        <f t="shared" si="223"/>
        <v>0</v>
      </c>
      <c r="AU123" s="114">
        <f t="shared" si="224"/>
        <v>0</v>
      </c>
      <c r="AV123" s="114">
        <f t="shared" si="225"/>
        <v>0</v>
      </c>
      <c r="AW123" s="114">
        <f t="shared" si="226"/>
        <v>0</v>
      </c>
      <c r="AX123" s="114">
        <f t="shared" si="227"/>
        <v>0</v>
      </c>
      <c r="AY123" s="114">
        <f t="shared" si="228"/>
        <v>0</v>
      </c>
      <c r="AZ123" s="82">
        <f>AR122+AZ122</f>
        <v>1056</v>
      </c>
      <c r="BA123" s="64">
        <f>IF($A123="N/A"," ",(IF(MONTH(A123)&gt;=4,IF(MONTH(A123)&lt;=10,Inputs!$F$13,Inputs!$F$14),Inputs!$F$14)))</f>
        <v>119</v>
      </c>
      <c r="BB123" s="65">
        <f t="shared" si="189"/>
        <v>0</v>
      </c>
      <c r="BC123" s="65">
        <f t="shared" si="190"/>
        <v>0</v>
      </c>
      <c r="BD123" s="65">
        <f t="shared" si="156"/>
        <v>0</v>
      </c>
      <c r="BE123" s="65">
        <f t="shared" si="157"/>
        <v>0</v>
      </c>
      <c r="BF123" s="65">
        <f t="shared" si="158"/>
        <v>0</v>
      </c>
      <c r="BG123" s="65">
        <f t="shared" si="159"/>
        <v>0</v>
      </c>
      <c r="BH123" s="65">
        <f t="shared" si="160"/>
        <v>0</v>
      </c>
      <c r="BI123" s="65">
        <f t="shared" si="161"/>
        <v>0</v>
      </c>
      <c r="BJ123" s="94">
        <f t="shared" si="162"/>
        <v>0</v>
      </c>
      <c r="BK123" s="94">
        <f t="shared" si="163"/>
        <v>0</v>
      </c>
      <c r="BL123" s="94">
        <f t="shared" si="164"/>
        <v>0</v>
      </c>
      <c r="BM123" s="94">
        <f t="shared" si="165"/>
        <v>0</v>
      </c>
    </row>
    <row r="124" spans="1:65">
      <c r="A124" s="45">
        <f>IF(A123="N/A","N/A",IF(EDATE(A123,1)&gt;Inputs!$K$3,"N/A",EDATE(A123,1)))</f>
        <v>40330</v>
      </c>
      <c r="B124" s="59">
        <f t="shared" si="138"/>
        <v>2010</v>
      </c>
      <c r="C124" s="46">
        <f t="shared" si="139"/>
        <v>3.2620000000000005</v>
      </c>
      <c r="D124" s="47">
        <f>IF(A124="N/A"," ",(VLOOKUP(MONTH($A124),Inputs!$A$14:$B$25,2))/1000)</f>
        <v>12.6</v>
      </c>
      <c r="E124" s="97">
        <f t="shared" si="140"/>
        <v>41.101200000000006</v>
      </c>
      <c r="F124" s="48">
        <f>IF(A124="N/A"," ",Inputs!$F$6)</f>
        <v>1.17</v>
      </c>
      <c r="G124" s="48">
        <f>IF(A124="N/A"," ",Inputs!$F$9/IF(AND('Pricing Inputs'!$AA$3&gt;=4,'Pricing Inputs'!$AA$3&lt;=6),16,IF(AND('Pricing Inputs'!$AA$3&gt;=7,'Pricing Inputs'!$AA$3&lt;=9),8,24))/(BA124))</f>
        <v>0.82983193277310929</v>
      </c>
      <c r="H124" s="49">
        <f t="shared" si="141"/>
        <v>43.101031932773118</v>
      </c>
      <c r="I124" s="52">
        <f>VLOOKUP(A124,ScaledPrice,(IF(AND('Pricing Inputs'!$AA$3&gt;=4,'Pricing Inputs'!$AA$3&lt;=6),2,4)))</f>
        <v>53.5</v>
      </c>
      <c r="J124" s="52">
        <f>IF(A124="N/A"," ",IF(AND('Pricing Inputs'!$AA$3&gt;=4,'Pricing Inputs'!$AA$3&lt;=6),I124,(VLOOKUP(A124,ScaledPrice,2))*(2-(VLOOKUP(A124,ScaledPrice,3)))))</f>
        <v>53.5</v>
      </c>
      <c r="K124" s="52">
        <f>IF(A124="N/A"," ",IF(OR('Pricing Inputs'!$AA$3=5,'Pricing Inputs'!$AA$3=6,'Pricing Inputs'!$AA$3=8,'Pricing Inputs'!$AA$3=9),VLOOKUP(A124,ScaledPrice,IF(AND('Pricing Inputs'!$AA$3&gt;=4,'Pricing Inputs'!$AA$3&lt;=6),5,6)),0))</f>
        <v>26</v>
      </c>
      <c r="L124" s="52">
        <f>IF(A124="N/A"," ",IF(OR('Pricing Inputs'!$AA$3=5,'Pricing Inputs'!$AA$3=6,'Pricing Inputs'!$AA$3=8,'Pricing Inputs'!$AA$3=9),IF(AND('Pricing Inputs'!$AA$3&gt;=4,'Pricing Inputs'!$AA$3&lt;=6),K124,(VLOOKUP(A124,ScaledPrice,5))*(2-(VLOOKUP(A124,ScaledPrice,3)))),0))</f>
        <v>26</v>
      </c>
      <c r="M124" s="52">
        <f>IF(A124="N/A"," ",IF(OR('Pricing Inputs'!$AA$3=6,'Pricing Inputs'!$AA$3=9),(VLOOKUP(A124,ScaledPrice,IF(AND('Pricing Inputs'!$AA$3&gt;=4,'Pricing Inputs'!$AA$3&lt;=6),7,8))),0))</f>
        <v>24</v>
      </c>
      <c r="N124" s="52">
        <f>IF(A124="N/A"," ",IF(OR('Pricing Inputs'!$AA$3=6,'Pricing Inputs'!$AA$3=9),IF(AND('Pricing Inputs'!$AA$3&gt;=4,'Pricing Inputs'!$AA$3&lt;=6),M124,(VLOOKUP(A124,ScaledPrice,7))*(2-(VLOOKUP(A124,ScaledPrice,3)))),0))</f>
        <v>24</v>
      </c>
      <c r="O124" s="52">
        <f t="shared" si="142"/>
        <v>19.449999809265137</v>
      </c>
      <c r="P124" s="108">
        <f t="shared" si="143"/>
        <v>10.398968067226882</v>
      </c>
      <c r="Q124" s="108">
        <f t="shared" si="144"/>
        <v>10.398968067226882</v>
      </c>
      <c r="R124" s="108">
        <f t="shared" si="145"/>
        <v>0</v>
      </c>
      <c r="S124" s="108">
        <f t="shared" si="146"/>
        <v>0</v>
      </c>
      <c r="T124" s="108">
        <f t="shared" si="147"/>
        <v>0</v>
      </c>
      <c r="U124" s="108">
        <f t="shared" si="148"/>
        <v>0</v>
      </c>
      <c r="V124" s="56">
        <f t="shared" si="149"/>
        <v>0</v>
      </c>
      <c r="W124" s="99">
        <f t="shared" si="150"/>
        <v>176</v>
      </c>
      <c r="X124" s="99">
        <f t="shared" si="151"/>
        <v>176</v>
      </c>
      <c r="Y124" s="99">
        <f t="shared" si="152"/>
        <v>0</v>
      </c>
      <c r="Z124" s="99">
        <f t="shared" si="153"/>
        <v>0</v>
      </c>
      <c r="AA124" s="99">
        <f t="shared" si="166"/>
        <v>0</v>
      </c>
      <c r="AB124" s="99">
        <f t="shared" si="154"/>
        <v>0</v>
      </c>
      <c r="AC124" s="99">
        <f t="shared" si="155"/>
        <v>0</v>
      </c>
      <c r="AD124" s="68">
        <f t="shared" ref="AD124:AJ124" si="236">IF($A124="N/A"," ",RANK(P124,$P$124:$V$135))</f>
        <v>5</v>
      </c>
      <c r="AE124" s="69">
        <f t="shared" si="236"/>
        <v>5</v>
      </c>
      <c r="AF124" s="69">
        <f t="shared" si="236"/>
        <v>7</v>
      </c>
      <c r="AG124" s="69">
        <f t="shared" si="236"/>
        <v>7</v>
      </c>
      <c r="AH124" s="69">
        <f t="shared" si="236"/>
        <v>7</v>
      </c>
      <c r="AI124" s="69">
        <f t="shared" si="236"/>
        <v>7</v>
      </c>
      <c r="AJ124" s="70">
        <f t="shared" si="236"/>
        <v>7</v>
      </c>
      <c r="AK124" s="100">
        <f t="shared" si="182"/>
        <v>176</v>
      </c>
      <c r="AL124" s="101">
        <f t="shared" si="183"/>
        <v>176</v>
      </c>
      <c r="AM124" s="101">
        <f t="shared" si="184"/>
        <v>0</v>
      </c>
      <c r="AN124" s="101">
        <f t="shared" si="185"/>
        <v>0</v>
      </c>
      <c r="AO124" s="101">
        <f t="shared" si="186"/>
        <v>0</v>
      </c>
      <c r="AP124" s="101">
        <f t="shared" si="187"/>
        <v>0</v>
      </c>
      <c r="AQ124" s="101">
        <f t="shared" si="188"/>
        <v>0</v>
      </c>
      <c r="AR124" s="70"/>
      <c r="AS124" s="115">
        <f t="shared" ref="AS124:AS135" si="237">IF($A124="N/A"," ",IF(AND(AD124=$AJ$2+1,AK124=0),MIN($AR$135,W124),0))</f>
        <v>0</v>
      </c>
      <c r="AT124" s="110">
        <f t="shared" ref="AT124:AT135" si="238">IF($A124="N/A"," ",IF(AND(AE124=$AJ$2+1,AL124=0),MIN($AR$135,X124),0))</f>
        <v>0</v>
      </c>
      <c r="AU124" s="110">
        <f t="shared" ref="AU124:AU135" si="239">IF($A124="N/A"," ",IF(AND(AF124=$AJ$2+1,AM124=0),MIN($AR$135,Y124),0))</f>
        <v>0</v>
      </c>
      <c r="AV124" s="110">
        <f t="shared" ref="AV124:AV135" si="240">IF($A124="N/A"," ",IF(AND(AG124=$AJ$2+1,AN124=0),MIN($AR$135,Z124),0))</f>
        <v>0</v>
      </c>
      <c r="AW124" s="110">
        <f t="shared" ref="AW124:AW135" si="241">IF($A124="N/A"," ",IF(AND(AH124=$AJ$2+1,AO124=0),MIN($AR$135,AA124),0))</f>
        <v>0</v>
      </c>
      <c r="AX124" s="110">
        <f t="shared" ref="AX124:AX135" si="242">IF($A124="N/A"," ",IF(AND(AI124=$AJ$2+1,AP124=0),MIN($AR$135,AB124),0))</f>
        <v>0</v>
      </c>
      <c r="AY124" s="110">
        <f t="shared" ref="AY124:AY135" si="243">IF($A124="N/A"," ",IF(AND(AJ124=$AJ$2+1,AQ124=0),MIN($AR$135,AC124),0))</f>
        <v>0</v>
      </c>
      <c r="AZ124" s="70"/>
      <c r="BA124" s="64">
        <f>IF($A124="N/A"," ",(IF(MONTH(A124)&gt;=4,IF(MONTH(A124)&lt;=10,Inputs!$F$13,Inputs!$F$14),Inputs!$F$14)))</f>
        <v>119</v>
      </c>
      <c r="BB124" s="65">
        <f t="shared" si="189"/>
        <v>217795.9871999998</v>
      </c>
      <c r="BC124" s="65">
        <f t="shared" si="190"/>
        <v>217795.9871999998</v>
      </c>
      <c r="BD124" s="65">
        <f t="shared" si="156"/>
        <v>0</v>
      </c>
      <c r="BE124" s="65">
        <f t="shared" si="157"/>
        <v>0</v>
      </c>
      <c r="BF124" s="65">
        <f t="shared" si="158"/>
        <v>0</v>
      </c>
      <c r="BG124" s="65">
        <f t="shared" si="159"/>
        <v>0</v>
      </c>
      <c r="BH124" s="65">
        <f t="shared" si="160"/>
        <v>0</v>
      </c>
      <c r="BI124" s="65">
        <f t="shared" si="161"/>
        <v>435591.9743999996</v>
      </c>
      <c r="BJ124" s="94">
        <f t="shared" si="162"/>
        <v>1805416.0256000003</v>
      </c>
      <c r="BK124" s="94">
        <f t="shared" si="163"/>
        <v>1721647.0656000003</v>
      </c>
      <c r="BL124" s="94">
        <f t="shared" si="164"/>
        <v>49008.959999999999</v>
      </c>
      <c r="BM124" s="94">
        <f t="shared" si="165"/>
        <v>34760</v>
      </c>
    </row>
    <row r="125" spans="1:65">
      <c r="A125" s="45">
        <f>IF(A124="N/A","N/A",IF(EDATE(A124,1)&gt;Inputs!$K$3,"N/A",EDATE(A124,1)))</f>
        <v>40360</v>
      </c>
      <c r="B125" s="59">
        <f t="shared" si="138"/>
        <v>2010</v>
      </c>
      <c r="C125" s="46">
        <f t="shared" si="139"/>
        <v>3.2570000000000001</v>
      </c>
      <c r="D125" s="47">
        <f>IF(A125="N/A"," ",(VLOOKUP(MONTH($A125),Inputs!$A$14:$B$25,2))/1000)</f>
        <v>12.6</v>
      </c>
      <c r="E125" s="97">
        <f t="shared" si="140"/>
        <v>41.038200000000003</v>
      </c>
      <c r="F125" s="48">
        <f>IF(A125="N/A"," ",Inputs!$F$6)</f>
        <v>1.17</v>
      </c>
      <c r="G125" s="48">
        <f>IF(A125="N/A"," ",Inputs!$F$9/IF(AND('Pricing Inputs'!$AA$3&gt;=4,'Pricing Inputs'!$AA$3&lt;=6),16,IF(AND('Pricing Inputs'!$AA$3&gt;=7,'Pricing Inputs'!$AA$3&lt;=9),8,24))/(BA125))</f>
        <v>0.82983193277310929</v>
      </c>
      <c r="H125" s="49">
        <f t="shared" si="141"/>
        <v>43.038031932773116</v>
      </c>
      <c r="I125" s="52">
        <f>VLOOKUP(A125,ScaledPrice,(IF(AND('Pricing Inputs'!$AA$3&gt;=4,'Pricing Inputs'!$AA$3&lt;=6),2,4)))</f>
        <v>90</v>
      </c>
      <c r="J125" s="52">
        <f>IF(A125="N/A"," ",IF(AND('Pricing Inputs'!$AA$3&gt;=4,'Pricing Inputs'!$AA$3&lt;=6),I125,(VLOOKUP(A125,ScaledPrice,2))*(2-(VLOOKUP(A125,ScaledPrice,3)))))</f>
        <v>90</v>
      </c>
      <c r="K125" s="52">
        <f>IF(A125="N/A"," ",IF(OR('Pricing Inputs'!$AA$3=5,'Pricing Inputs'!$AA$3=6,'Pricing Inputs'!$AA$3=8,'Pricing Inputs'!$AA$3=9),VLOOKUP(A125,ScaledPrice,IF(AND('Pricing Inputs'!$AA$3&gt;=4,'Pricing Inputs'!$AA$3&lt;=6),5,6)),0))</f>
        <v>35</v>
      </c>
      <c r="L125" s="52">
        <f>IF(A125="N/A"," ",IF(OR('Pricing Inputs'!$AA$3=5,'Pricing Inputs'!$AA$3=6,'Pricing Inputs'!$AA$3=8,'Pricing Inputs'!$AA$3=9),IF(AND('Pricing Inputs'!$AA$3&gt;=4,'Pricing Inputs'!$AA$3&lt;=6),K125,(VLOOKUP(A125,ScaledPrice,5))*(2-(VLOOKUP(A125,ScaledPrice,3)))),0))</f>
        <v>35</v>
      </c>
      <c r="M125" s="52">
        <f>IF(A125="N/A"," ",IF(OR('Pricing Inputs'!$AA$3=6,'Pricing Inputs'!$AA$3=9),(VLOOKUP(A125,ScaledPrice,IF(AND('Pricing Inputs'!$AA$3&gt;=4,'Pricing Inputs'!$AA$3&lt;=6),7,8))),0))</f>
        <v>30.999998092651367</v>
      </c>
      <c r="N125" s="52">
        <f>IF(A125="N/A"," ",IF(OR('Pricing Inputs'!$AA$3=6,'Pricing Inputs'!$AA$3=9),IF(AND('Pricing Inputs'!$AA$3&gt;=4,'Pricing Inputs'!$AA$3&lt;=6),M125,(VLOOKUP(A125,ScaledPrice,7))*(2-(VLOOKUP(A125,ScaledPrice,3)))),0))</f>
        <v>30.999998092651367</v>
      </c>
      <c r="O125" s="52">
        <f t="shared" si="142"/>
        <v>20.350000381469727</v>
      </c>
      <c r="P125" s="108">
        <f t="shared" si="143"/>
        <v>46.961968067226884</v>
      </c>
      <c r="Q125" s="108">
        <f t="shared" si="144"/>
        <v>46.961968067226884</v>
      </c>
      <c r="R125" s="108">
        <f t="shared" si="145"/>
        <v>0</v>
      </c>
      <c r="S125" s="108">
        <f t="shared" si="146"/>
        <v>0</v>
      </c>
      <c r="T125" s="108">
        <f t="shared" si="147"/>
        <v>0</v>
      </c>
      <c r="U125" s="108">
        <f t="shared" si="148"/>
        <v>0</v>
      </c>
      <c r="V125" s="56">
        <f t="shared" si="149"/>
        <v>0</v>
      </c>
      <c r="W125" s="99">
        <f t="shared" si="150"/>
        <v>168</v>
      </c>
      <c r="X125" s="99">
        <f t="shared" si="151"/>
        <v>168</v>
      </c>
      <c r="Y125" s="99">
        <f t="shared" si="152"/>
        <v>0</v>
      </c>
      <c r="Z125" s="99">
        <f t="shared" si="153"/>
        <v>0</v>
      </c>
      <c r="AA125" s="99">
        <f t="shared" si="166"/>
        <v>0</v>
      </c>
      <c r="AB125" s="99">
        <f t="shared" si="154"/>
        <v>0</v>
      </c>
      <c r="AC125" s="99">
        <f t="shared" si="155"/>
        <v>0</v>
      </c>
      <c r="AD125" s="71">
        <f t="shared" ref="AD125:AD135" si="244">IF($A125="N/A"," ",RANK(P125,$P$124:$V$135))</f>
        <v>1</v>
      </c>
      <c r="AE125" s="72">
        <f t="shared" ref="AE125:AE135" si="245">IF($A125="N/A"," ",RANK(Q125,$P$124:$V$135))</f>
        <v>1</v>
      </c>
      <c r="AF125" s="72">
        <f t="shared" ref="AF125:AF135" si="246">IF($A125="N/A"," ",RANK(R125,$P$124:$V$135))</f>
        <v>7</v>
      </c>
      <c r="AG125" s="72">
        <f t="shared" ref="AG125:AG135" si="247">IF($A125="N/A"," ",RANK(S125,$P$124:$V$135))</f>
        <v>7</v>
      </c>
      <c r="AH125" s="72">
        <f t="shared" ref="AH125:AH135" si="248">IF($A125="N/A"," ",RANK(T125,$P$124:$V$135))</f>
        <v>7</v>
      </c>
      <c r="AI125" s="72">
        <f t="shared" ref="AI125:AI135" si="249">IF($A125="N/A"," ",RANK(U125,$P$124:$V$135))</f>
        <v>7</v>
      </c>
      <c r="AJ125" s="73">
        <f t="shared" ref="AJ125:AJ135" si="250">IF($A125="N/A"," ",RANK(V125,$P$124:$V$135))</f>
        <v>7</v>
      </c>
      <c r="AK125" s="102">
        <f t="shared" si="182"/>
        <v>168</v>
      </c>
      <c r="AL125" s="103">
        <f t="shared" si="183"/>
        <v>168</v>
      </c>
      <c r="AM125" s="103">
        <f t="shared" si="184"/>
        <v>0</v>
      </c>
      <c r="AN125" s="103">
        <f t="shared" si="185"/>
        <v>0</v>
      </c>
      <c r="AO125" s="103">
        <f t="shared" si="186"/>
        <v>0</v>
      </c>
      <c r="AP125" s="103">
        <f t="shared" si="187"/>
        <v>0</v>
      </c>
      <c r="AQ125" s="103">
        <f t="shared" si="188"/>
        <v>0</v>
      </c>
      <c r="AR125" s="73"/>
      <c r="AS125" s="109">
        <f t="shared" si="237"/>
        <v>0</v>
      </c>
      <c r="AT125" s="112">
        <f t="shared" si="238"/>
        <v>0</v>
      </c>
      <c r="AU125" s="112">
        <f t="shared" si="239"/>
        <v>0</v>
      </c>
      <c r="AV125" s="112">
        <f t="shared" si="240"/>
        <v>0</v>
      </c>
      <c r="AW125" s="112">
        <f t="shared" si="241"/>
        <v>0</v>
      </c>
      <c r="AX125" s="112">
        <f t="shared" si="242"/>
        <v>0</v>
      </c>
      <c r="AY125" s="112">
        <f t="shared" si="243"/>
        <v>0</v>
      </c>
      <c r="AZ125" s="73"/>
      <c r="BA125" s="64">
        <f>IF($A125="N/A"," ",(IF(MONTH(A125)&gt;=4,IF(MONTH(A125)&lt;=10,Inputs!$F$13,Inputs!$F$14),Inputs!$F$14)))</f>
        <v>119</v>
      </c>
      <c r="BB125" s="65">
        <f t="shared" si="189"/>
        <v>938863.66559999983</v>
      </c>
      <c r="BC125" s="65">
        <f t="shared" si="190"/>
        <v>938863.66559999983</v>
      </c>
      <c r="BD125" s="65">
        <f t="shared" si="156"/>
        <v>0</v>
      </c>
      <c r="BE125" s="65">
        <f t="shared" si="157"/>
        <v>0</v>
      </c>
      <c r="BF125" s="65">
        <f t="shared" si="158"/>
        <v>0</v>
      </c>
      <c r="BG125" s="65">
        <f t="shared" si="159"/>
        <v>0</v>
      </c>
      <c r="BH125" s="65">
        <f t="shared" si="160"/>
        <v>0</v>
      </c>
      <c r="BI125" s="65">
        <f t="shared" si="161"/>
        <v>1877727.3311999997</v>
      </c>
      <c r="BJ125" s="94">
        <f t="shared" si="162"/>
        <v>1720832.6688000001</v>
      </c>
      <c r="BK125" s="94">
        <f t="shared" si="163"/>
        <v>1640871.3888000001</v>
      </c>
      <c r="BL125" s="94">
        <f t="shared" si="164"/>
        <v>46781.279999999999</v>
      </c>
      <c r="BM125" s="94">
        <f t="shared" si="165"/>
        <v>33180</v>
      </c>
    </row>
    <row r="126" spans="1:65">
      <c r="A126" s="45">
        <f>IF(A125="N/A","N/A",IF(EDATE(A125,1)&gt;Inputs!$K$3,"N/A",EDATE(A125,1)))</f>
        <v>40391</v>
      </c>
      <c r="B126" s="59">
        <f t="shared" si="138"/>
        <v>2010</v>
      </c>
      <c r="C126" s="46">
        <f t="shared" si="139"/>
        <v>3.2630000000000003</v>
      </c>
      <c r="D126" s="47">
        <f>IF(A126="N/A"," ",(VLOOKUP(MONTH($A126),Inputs!$A$14:$B$25,2))/1000)</f>
        <v>12.6</v>
      </c>
      <c r="E126" s="97">
        <f t="shared" si="140"/>
        <v>41.113800000000005</v>
      </c>
      <c r="F126" s="48">
        <f>IF(A126="N/A"," ",Inputs!$F$6)</f>
        <v>1.17</v>
      </c>
      <c r="G126" s="48">
        <f>IF(A126="N/A"," ",Inputs!$F$9/IF(AND('Pricing Inputs'!$AA$3&gt;=4,'Pricing Inputs'!$AA$3&lt;=6),16,IF(AND('Pricing Inputs'!$AA$3&gt;=7,'Pricing Inputs'!$AA$3&lt;=9),8,24))/(BA126))</f>
        <v>0.82983193277310929</v>
      </c>
      <c r="H126" s="49">
        <f t="shared" si="141"/>
        <v>43.113631932773117</v>
      </c>
      <c r="I126" s="52">
        <f>VLOOKUP(A126,ScaledPrice,(IF(AND('Pricing Inputs'!$AA$3&gt;=4,'Pricing Inputs'!$AA$3&lt;=6),2,4)))</f>
        <v>90</v>
      </c>
      <c r="J126" s="52">
        <f>IF(A126="N/A"," ",IF(AND('Pricing Inputs'!$AA$3&gt;=4,'Pricing Inputs'!$AA$3&lt;=6),I126,(VLOOKUP(A126,ScaledPrice,2))*(2-(VLOOKUP(A126,ScaledPrice,3)))))</f>
        <v>90</v>
      </c>
      <c r="K126" s="52">
        <f>IF(A126="N/A"," ",IF(OR('Pricing Inputs'!$AA$3=5,'Pricing Inputs'!$AA$3=6,'Pricing Inputs'!$AA$3=8,'Pricing Inputs'!$AA$3=9),VLOOKUP(A126,ScaledPrice,IF(AND('Pricing Inputs'!$AA$3&gt;=4,'Pricing Inputs'!$AA$3&lt;=6),5,6)),0))</f>
        <v>35.000003814697266</v>
      </c>
      <c r="L126" s="52">
        <f>IF(A126="N/A"," ",IF(OR('Pricing Inputs'!$AA$3=5,'Pricing Inputs'!$AA$3=6,'Pricing Inputs'!$AA$3=8,'Pricing Inputs'!$AA$3=9),IF(AND('Pricing Inputs'!$AA$3&gt;=4,'Pricing Inputs'!$AA$3&lt;=6),K126,(VLOOKUP(A126,ScaledPrice,5))*(2-(VLOOKUP(A126,ScaledPrice,3)))),0))</f>
        <v>35.000003814697266</v>
      </c>
      <c r="M126" s="52">
        <f>IF(A126="N/A"," ",IF(OR('Pricing Inputs'!$AA$3=6,'Pricing Inputs'!$AA$3=9),(VLOOKUP(A126,ScaledPrice,IF(AND('Pricing Inputs'!$AA$3&gt;=4,'Pricing Inputs'!$AA$3&lt;=6),7,8))),0))</f>
        <v>31</v>
      </c>
      <c r="N126" s="52">
        <f>IF(A126="N/A"," ",IF(OR('Pricing Inputs'!$AA$3=6,'Pricing Inputs'!$AA$3=9),IF(AND('Pricing Inputs'!$AA$3&gt;=4,'Pricing Inputs'!$AA$3&lt;=6),M126,(VLOOKUP(A126,ScaledPrice,7))*(2-(VLOOKUP(A126,ScaledPrice,3)))),0))</f>
        <v>31</v>
      </c>
      <c r="O126" s="52">
        <f t="shared" si="142"/>
        <v>20.350000381469727</v>
      </c>
      <c r="P126" s="108">
        <f t="shared" si="143"/>
        <v>46.886368067226883</v>
      </c>
      <c r="Q126" s="108">
        <f t="shared" si="144"/>
        <v>46.886368067226883</v>
      </c>
      <c r="R126" s="108">
        <f t="shared" si="145"/>
        <v>0</v>
      </c>
      <c r="S126" s="108">
        <f t="shared" si="146"/>
        <v>0</v>
      </c>
      <c r="T126" s="108">
        <f t="shared" si="147"/>
        <v>0</v>
      </c>
      <c r="U126" s="108">
        <f t="shared" si="148"/>
        <v>0</v>
      </c>
      <c r="V126" s="56">
        <f t="shared" si="149"/>
        <v>0</v>
      </c>
      <c r="W126" s="99">
        <f t="shared" si="150"/>
        <v>176</v>
      </c>
      <c r="X126" s="99">
        <f t="shared" si="151"/>
        <v>176</v>
      </c>
      <c r="Y126" s="99">
        <f t="shared" si="152"/>
        <v>0</v>
      </c>
      <c r="Z126" s="99">
        <f t="shared" si="153"/>
        <v>0</v>
      </c>
      <c r="AA126" s="99">
        <f t="shared" si="166"/>
        <v>0</v>
      </c>
      <c r="AB126" s="99">
        <f t="shared" si="154"/>
        <v>0</v>
      </c>
      <c r="AC126" s="99">
        <f t="shared" si="155"/>
        <v>0</v>
      </c>
      <c r="AD126" s="71">
        <f t="shared" si="244"/>
        <v>3</v>
      </c>
      <c r="AE126" s="72">
        <f t="shared" si="245"/>
        <v>3</v>
      </c>
      <c r="AF126" s="72">
        <f t="shared" si="246"/>
        <v>7</v>
      </c>
      <c r="AG126" s="72">
        <f t="shared" si="247"/>
        <v>7</v>
      </c>
      <c r="AH126" s="72">
        <f t="shared" si="248"/>
        <v>7</v>
      </c>
      <c r="AI126" s="72">
        <f t="shared" si="249"/>
        <v>7</v>
      </c>
      <c r="AJ126" s="73">
        <f t="shared" si="250"/>
        <v>7</v>
      </c>
      <c r="AK126" s="102">
        <f t="shared" si="182"/>
        <v>176</v>
      </c>
      <c r="AL126" s="103">
        <f t="shared" si="183"/>
        <v>176</v>
      </c>
      <c r="AM126" s="103">
        <f t="shared" si="184"/>
        <v>0</v>
      </c>
      <c r="AN126" s="103">
        <f t="shared" si="185"/>
        <v>0</v>
      </c>
      <c r="AO126" s="103">
        <f t="shared" si="186"/>
        <v>0</v>
      </c>
      <c r="AP126" s="103">
        <f t="shared" si="187"/>
        <v>0</v>
      </c>
      <c r="AQ126" s="103">
        <f t="shared" si="188"/>
        <v>0</v>
      </c>
      <c r="AR126" s="73"/>
      <c r="AS126" s="109">
        <f t="shared" si="237"/>
        <v>0</v>
      </c>
      <c r="AT126" s="112">
        <f t="shared" si="238"/>
        <v>0</v>
      </c>
      <c r="AU126" s="112">
        <f t="shared" si="239"/>
        <v>0</v>
      </c>
      <c r="AV126" s="112">
        <f t="shared" si="240"/>
        <v>0</v>
      </c>
      <c r="AW126" s="112">
        <f t="shared" si="241"/>
        <v>0</v>
      </c>
      <c r="AX126" s="112">
        <f t="shared" si="242"/>
        <v>0</v>
      </c>
      <c r="AY126" s="112">
        <f t="shared" si="243"/>
        <v>0</v>
      </c>
      <c r="AZ126" s="73"/>
      <c r="BA126" s="64">
        <f>IF($A126="N/A"," ",(IF(MONTH(A126)&gt;=4,IF(MONTH(A126)&lt;=10,Inputs!$F$13,Inputs!$F$14),Inputs!$F$14)))</f>
        <v>119</v>
      </c>
      <c r="BB126" s="65">
        <f t="shared" si="189"/>
        <v>981988.09279999987</v>
      </c>
      <c r="BC126" s="65">
        <f t="shared" si="190"/>
        <v>981988.09279999987</v>
      </c>
      <c r="BD126" s="65">
        <f t="shared" si="156"/>
        <v>0</v>
      </c>
      <c r="BE126" s="65">
        <f t="shared" si="157"/>
        <v>0</v>
      </c>
      <c r="BF126" s="65">
        <f t="shared" si="158"/>
        <v>0</v>
      </c>
      <c r="BG126" s="65">
        <f t="shared" si="159"/>
        <v>0</v>
      </c>
      <c r="BH126" s="65">
        <f t="shared" si="160"/>
        <v>0</v>
      </c>
      <c r="BI126" s="65">
        <f t="shared" si="161"/>
        <v>1963976.1855999997</v>
      </c>
      <c r="BJ126" s="94">
        <f t="shared" si="162"/>
        <v>1805943.8144000005</v>
      </c>
      <c r="BK126" s="94">
        <f t="shared" si="163"/>
        <v>1722174.8544000003</v>
      </c>
      <c r="BL126" s="94">
        <f t="shared" si="164"/>
        <v>49008.959999999999</v>
      </c>
      <c r="BM126" s="94">
        <f t="shared" si="165"/>
        <v>34760</v>
      </c>
    </row>
    <row r="127" spans="1:65">
      <c r="A127" s="45">
        <f>IF(A126="N/A","N/A",IF(EDATE(A126,1)&gt;Inputs!$K$3,"N/A",EDATE(A126,1)))</f>
        <v>40422</v>
      </c>
      <c r="B127" s="59">
        <f t="shared" si="138"/>
        <v>2010</v>
      </c>
      <c r="C127" s="46">
        <f t="shared" si="139"/>
        <v>3.2630000000000003</v>
      </c>
      <c r="D127" s="47">
        <f>IF(A127="N/A"," ",(VLOOKUP(MONTH($A127),Inputs!$A$14:$B$25,2))/1000)</f>
        <v>12.6</v>
      </c>
      <c r="E127" s="97">
        <f t="shared" si="140"/>
        <v>41.113800000000005</v>
      </c>
      <c r="F127" s="48">
        <f>IF(A127="N/A"," ",Inputs!$F$6)</f>
        <v>1.17</v>
      </c>
      <c r="G127" s="48">
        <f>IF(A127="N/A"," ",Inputs!$F$9/IF(AND('Pricing Inputs'!$AA$3&gt;=4,'Pricing Inputs'!$AA$3&lt;=6),16,IF(AND('Pricing Inputs'!$AA$3&gt;=7,'Pricing Inputs'!$AA$3&lt;=9),8,24))/(BA127))</f>
        <v>0.82983193277310929</v>
      </c>
      <c r="H127" s="49">
        <f t="shared" si="141"/>
        <v>43.113631932773117</v>
      </c>
      <c r="I127" s="52">
        <f>VLOOKUP(A127,ScaledPrice,(IF(AND('Pricing Inputs'!$AA$3&gt;=4,'Pricing Inputs'!$AA$3&lt;=6),2,4)))</f>
        <v>35</v>
      </c>
      <c r="J127" s="52">
        <f>IF(A127="N/A"," ",IF(AND('Pricing Inputs'!$AA$3&gt;=4,'Pricing Inputs'!$AA$3&lt;=6),I127,(VLOOKUP(A127,ScaledPrice,2))*(2-(VLOOKUP(A127,ScaledPrice,3)))))</f>
        <v>35</v>
      </c>
      <c r="K127" s="52">
        <f>IF(A127="N/A"," ",IF(OR('Pricing Inputs'!$AA$3=5,'Pricing Inputs'!$AA$3=6,'Pricing Inputs'!$AA$3=8,'Pricing Inputs'!$AA$3=9),VLOOKUP(A127,ScaledPrice,IF(AND('Pricing Inputs'!$AA$3&gt;=4,'Pricing Inputs'!$AA$3&lt;=6),5,6)),0))</f>
        <v>25</v>
      </c>
      <c r="L127" s="52">
        <f>IF(A127="N/A"," ",IF(OR('Pricing Inputs'!$AA$3=5,'Pricing Inputs'!$AA$3=6,'Pricing Inputs'!$AA$3=8,'Pricing Inputs'!$AA$3=9),IF(AND('Pricing Inputs'!$AA$3&gt;=4,'Pricing Inputs'!$AA$3&lt;=6),K127,(VLOOKUP(A127,ScaledPrice,5))*(2-(VLOOKUP(A127,ScaledPrice,3)))),0))</f>
        <v>25</v>
      </c>
      <c r="M127" s="52">
        <f>IF(A127="N/A"," ",IF(OR('Pricing Inputs'!$AA$3=6,'Pricing Inputs'!$AA$3=9),(VLOOKUP(A127,ScaledPrice,IF(AND('Pricing Inputs'!$AA$3&gt;=4,'Pricing Inputs'!$AA$3&lt;=6),7,8))),0))</f>
        <v>24</v>
      </c>
      <c r="N127" s="52">
        <f>IF(A127="N/A"," ",IF(OR('Pricing Inputs'!$AA$3=6,'Pricing Inputs'!$AA$3=9),IF(AND('Pricing Inputs'!$AA$3&gt;=4,'Pricing Inputs'!$AA$3&lt;=6),M127,(VLOOKUP(A127,ScaledPrice,7))*(2-(VLOOKUP(A127,ScaledPrice,3)))),0))</f>
        <v>24</v>
      </c>
      <c r="O127" s="52">
        <f t="shared" si="142"/>
        <v>20.5</v>
      </c>
      <c r="P127" s="108">
        <f t="shared" si="143"/>
        <v>0</v>
      </c>
      <c r="Q127" s="108">
        <f t="shared" si="144"/>
        <v>0</v>
      </c>
      <c r="R127" s="108">
        <f t="shared" si="145"/>
        <v>0</v>
      </c>
      <c r="S127" s="108">
        <f t="shared" si="146"/>
        <v>0</v>
      </c>
      <c r="T127" s="108">
        <f t="shared" si="147"/>
        <v>0</v>
      </c>
      <c r="U127" s="108">
        <f t="shared" si="148"/>
        <v>0</v>
      </c>
      <c r="V127" s="56">
        <f t="shared" si="149"/>
        <v>0</v>
      </c>
      <c r="W127" s="99">
        <f t="shared" si="150"/>
        <v>0</v>
      </c>
      <c r="X127" s="99">
        <f t="shared" si="151"/>
        <v>0</v>
      </c>
      <c r="Y127" s="99">
        <f t="shared" si="152"/>
        <v>0</v>
      </c>
      <c r="Z127" s="99">
        <f t="shared" si="153"/>
        <v>0</v>
      </c>
      <c r="AA127" s="99">
        <f t="shared" si="166"/>
        <v>0</v>
      </c>
      <c r="AB127" s="99">
        <f t="shared" si="154"/>
        <v>0</v>
      </c>
      <c r="AC127" s="99">
        <f t="shared" si="155"/>
        <v>0</v>
      </c>
      <c r="AD127" s="71">
        <f t="shared" si="244"/>
        <v>7</v>
      </c>
      <c r="AE127" s="72">
        <f t="shared" si="245"/>
        <v>7</v>
      </c>
      <c r="AF127" s="72">
        <f t="shared" si="246"/>
        <v>7</v>
      </c>
      <c r="AG127" s="72">
        <f t="shared" si="247"/>
        <v>7</v>
      </c>
      <c r="AH127" s="72">
        <f t="shared" si="248"/>
        <v>7</v>
      </c>
      <c r="AI127" s="72">
        <f t="shared" si="249"/>
        <v>7</v>
      </c>
      <c r="AJ127" s="73">
        <f t="shared" si="250"/>
        <v>7</v>
      </c>
      <c r="AK127" s="102">
        <f t="shared" si="182"/>
        <v>0</v>
      </c>
      <c r="AL127" s="103">
        <f t="shared" si="183"/>
        <v>0</v>
      </c>
      <c r="AM127" s="103">
        <f t="shared" si="184"/>
        <v>0</v>
      </c>
      <c r="AN127" s="103">
        <f t="shared" si="185"/>
        <v>0</v>
      </c>
      <c r="AO127" s="103">
        <f t="shared" si="186"/>
        <v>0</v>
      </c>
      <c r="AP127" s="103">
        <f t="shared" si="187"/>
        <v>0</v>
      </c>
      <c r="AQ127" s="103">
        <f t="shared" si="188"/>
        <v>0</v>
      </c>
      <c r="AR127" s="73"/>
      <c r="AS127" s="109">
        <f t="shared" si="237"/>
        <v>0</v>
      </c>
      <c r="AT127" s="112">
        <f t="shared" si="238"/>
        <v>0</v>
      </c>
      <c r="AU127" s="112">
        <f t="shared" si="239"/>
        <v>0</v>
      </c>
      <c r="AV127" s="112">
        <f t="shared" si="240"/>
        <v>0</v>
      </c>
      <c r="AW127" s="112">
        <f t="shared" si="241"/>
        <v>0</v>
      </c>
      <c r="AX127" s="112">
        <f t="shared" si="242"/>
        <v>0</v>
      </c>
      <c r="AY127" s="112">
        <f t="shared" si="243"/>
        <v>0</v>
      </c>
      <c r="AZ127" s="73"/>
      <c r="BA127" s="64">
        <f>IF($A127="N/A"," ",(IF(MONTH(A127)&gt;=4,IF(MONTH(A127)&lt;=10,Inputs!$F$13,Inputs!$F$14),Inputs!$F$14)))</f>
        <v>119</v>
      </c>
      <c r="BB127" s="65">
        <f t="shared" si="189"/>
        <v>0</v>
      </c>
      <c r="BC127" s="65">
        <f t="shared" si="190"/>
        <v>0</v>
      </c>
      <c r="BD127" s="65">
        <f t="shared" si="156"/>
        <v>0</v>
      </c>
      <c r="BE127" s="65">
        <f t="shared" si="157"/>
        <v>0</v>
      </c>
      <c r="BF127" s="65">
        <f t="shared" si="158"/>
        <v>0</v>
      </c>
      <c r="BG127" s="65">
        <f t="shared" si="159"/>
        <v>0</v>
      </c>
      <c r="BH127" s="65">
        <f t="shared" si="160"/>
        <v>0</v>
      </c>
      <c r="BI127" s="65">
        <f t="shared" si="161"/>
        <v>0</v>
      </c>
      <c r="BJ127" s="94">
        <f t="shared" si="162"/>
        <v>0</v>
      </c>
      <c r="BK127" s="94">
        <f t="shared" si="163"/>
        <v>0</v>
      </c>
      <c r="BL127" s="94">
        <f t="shared" si="164"/>
        <v>0</v>
      </c>
      <c r="BM127" s="94">
        <f t="shared" si="165"/>
        <v>0</v>
      </c>
    </row>
    <row r="128" spans="1:65">
      <c r="A128" s="45">
        <f>IF(A127="N/A","N/A",IF(EDATE(A127,1)&gt;Inputs!$K$3,"N/A",EDATE(A127,1)))</f>
        <v>40452</v>
      </c>
      <c r="B128" s="59">
        <f t="shared" si="138"/>
        <v>2010</v>
      </c>
      <c r="C128" s="46">
        <f t="shared" si="139"/>
        <v>3.3130000000000002</v>
      </c>
      <c r="D128" s="47">
        <f>IF(A128="N/A"," ",(VLOOKUP(MONTH($A128),Inputs!$A$14:$B$25,2))/1000)</f>
        <v>12.6</v>
      </c>
      <c r="E128" s="97">
        <f t="shared" si="140"/>
        <v>41.7438</v>
      </c>
      <c r="F128" s="48">
        <f>IF(A128="N/A"," ",Inputs!$F$6)</f>
        <v>1.17</v>
      </c>
      <c r="G128" s="48">
        <f>IF(A128="N/A"," ",Inputs!$F$9/IF(AND('Pricing Inputs'!$AA$3&gt;=4,'Pricing Inputs'!$AA$3&lt;=6),16,IF(AND('Pricing Inputs'!$AA$3&gt;=7,'Pricing Inputs'!$AA$3&lt;=9),8,24))/(BA128))</f>
        <v>0.82983193277310929</v>
      </c>
      <c r="H128" s="49">
        <f t="shared" si="141"/>
        <v>43.743631932773113</v>
      </c>
      <c r="I128" s="52">
        <f>VLOOKUP(A128,ScaledPrice,(IF(AND('Pricing Inputs'!$AA$3&gt;=4,'Pricing Inputs'!$AA$3&lt;=6),2,4)))</f>
        <v>27.799997329711914</v>
      </c>
      <c r="J128" s="52">
        <f>IF(A128="N/A"," ",IF(AND('Pricing Inputs'!$AA$3&gt;=4,'Pricing Inputs'!$AA$3&lt;=6),I128,(VLOOKUP(A128,ScaledPrice,2))*(2-(VLOOKUP(A128,ScaledPrice,3)))))</f>
        <v>27.799997329711914</v>
      </c>
      <c r="K128" s="52">
        <f>IF(A128="N/A"," ",IF(OR('Pricing Inputs'!$AA$3=5,'Pricing Inputs'!$AA$3=6,'Pricing Inputs'!$AA$3=8,'Pricing Inputs'!$AA$3=9),VLOOKUP(A128,ScaledPrice,IF(AND('Pricing Inputs'!$AA$3&gt;=4,'Pricing Inputs'!$AA$3&lt;=6),5,6)),0))</f>
        <v>19.996000289916992</v>
      </c>
      <c r="L128" s="52">
        <f>IF(A128="N/A"," ",IF(OR('Pricing Inputs'!$AA$3=5,'Pricing Inputs'!$AA$3=6,'Pricing Inputs'!$AA$3=8,'Pricing Inputs'!$AA$3=9),IF(AND('Pricing Inputs'!$AA$3&gt;=4,'Pricing Inputs'!$AA$3&lt;=6),K128,(VLOOKUP(A128,ScaledPrice,5))*(2-(VLOOKUP(A128,ScaledPrice,3)))),0))</f>
        <v>19.996000289916992</v>
      </c>
      <c r="M128" s="52">
        <f>IF(A128="N/A"," ",IF(OR('Pricing Inputs'!$AA$3=6,'Pricing Inputs'!$AA$3=9),(VLOOKUP(A128,ScaledPrice,IF(AND('Pricing Inputs'!$AA$3&gt;=4,'Pricing Inputs'!$AA$3&lt;=6),7,8))),0))</f>
        <v>18.996500015258789</v>
      </c>
      <c r="N128" s="52">
        <f>IF(A128="N/A"," ",IF(OR('Pricing Inputs'!$AA$3=6,'Pricing Inputs'!$AA$3=9),IF(AND('Pricing Inputs'!$AA$3&gt;=4,'Pricing Inputs'!$AA$3&lt;=6),M128,(VLOOKUP(A128,ScaledPrice,7))*(2-(VLOOKUP(A128,ScaledPrice,3)))),0))</f>
        <v>18.996500015258789</v>
      </c>
      <c r="O128" s="52">
        <f t="shared" si="142"/>
        <v>21.900001525878906</v>
      </c>
      <c r="P128" s="108">
        <f t="shared" si="143"/>
        <v>0</v>
      </c>
      <c r="Q128" s="108">
        <f t="shared" si="144"/>
        <v>0</v>
      </c>
      <c r="R128" s="108">
        <f t="shared" si="145"/>
        <v>0</v>
      </c>
      <c r="S128" s="108">
        <f t="shared" si="146"/>
        <v>0</v>
      </c>
      <c r="T128" s="108">
        <f t="shared" si="147"/>
        <v>0</v>
      </c>
      <c r="U128" s="108">
        <f t="shared" si="148"/>
        <v>0</v>
      </c>
      <c r="V128" s="56">
        <f t="shared" si="149"/>
        <v>0</v>
      </c>
      <c r="W128" s="99">
        <f t="shared" si="150"/>
        <v>0</v>
      </c>
      <c r="X128" s="99">
        <f t="shared" si="151"/>
        <v>0</v>
      </c>
      <c r="Y128" s="99">
        <f t="shared" si="152"/>
        <v>0</v>
      </c>
      <c r="Z128" s="99">
        <f t="shared" si="153"/>
        <v>0</v>
      </c>
      <c r="AA128" s="99">
        <f t="shared" si="166"/>
        <v>0</v>
      </c>
      <c r="AB128" s="99">
        <f t="shared" si="154"/>
        <v>0</v>
      </c>
      <c r="AC128" s="99">
        <f t="shared" si="155"/>
        <v>0</v>
      </c>
      <c r="AD128" s="71">
        <f t="shared" si="244"/>
        <v>7</v>
      </c>
      <c r="AE128" s="72">
        <f t="shared" si="245"/>
        <v>7</v>
      </c>
      <c r="AF128" s="72">
        <f t="shared" si="246"/>
        <v>7</v>
      </c>
      <c r="AG128" s="72">
        <f t="shared" si="247"/>
        <v>7</v>
      </c>
      <c r="AH128" s="72">
        <f t="shared" si="248"/>
        <v>7</v>
      </c>
      <c r="AI128" s="72">
        <f t="shared" si="249"/>
        <v>7</v>
      </c>
      <c r="AJ128" s="73">
        <f t="shared" si="250"/>
        <v>7</v>
      </c>
      <c r="AK128" s="102">
        <f t="shared" si="182"/>
        <v>0</v>
      </c>
      <c r="AL128" s="103">
        <f t="shared" si="183"/>
        <v>0</v>
      </c>
      <c r="AM128" s="103">
        <f t="shared" si="184"/>
        <v>0</v>
      </c>
      <c r="AN128" s="103">
        <f t="shared" si="185"/>
        <v>0</v>
      </c>
      <c r="AO128" s="103">
        <f t="shared" si="186"/>
        <v>0</v>
      </c>
      <c r="AP128" s="103">
        <f t="shared" si="187"/>
        <v>0</v>
      </c>
      <c r="AQ128" s="103">
        <f t="shared" si="188"/>
        <v>0</v>
      </c>
      <c r="AR128" s="73"/>
      <c r="AS128" s="109">
        <f t="shared" si="237"/>
        <v>0</v>
      </c>
      <c r="AT128" s="112">
        <f t="shared" si="238"/>
        <v>0</v>
      </c>
      <c r="AU128" s="112">
        <f t="shared" si="239"/>
        <v>0</v>
      </c>
      <c r="AV128" s="112">
        <f t="shared" si="240"/>
        <v>0</v>
      </c>
      <c r="AW128" s="112">
        <f t="shared" si="241"/>
        <v>0</v>
      </c>
      <c r="AX128" s="112">
        <f t="shared" si="242"/>
        <v>0</v>
      </c>
      <c r="AY128" s="112">
        <f t="shared" si="243"/>
        <v>0</v>
      </c>
      <c r="AZ128" s="73"/>
      <c r="BA128" s="64">
        <f>IF($A128="N/A"," ",(IF(MONTH(A128)&gt;=4,IF(MONTH(A128)&lt;=10,Inputs!$F$13,Inputs!$F$14),Inputs!$F$14)))</f>
        <v>119</v>
      </c>
      <c r="BB128" s="65">
        <f t="shared" si="189"/>
        <v>0</v>
      </c>
      <c r="BC128" s="65">
        <f t="shared" si="190"/>
        <v>0</v>
      </c>
      <c r="BD128" s="65">
        <f t="shared" si="156"/>
        <v>0</v>
      </c>
      <c r="BE128" s="65">
        <f t="shared" si="157"/>
        <v>0</v>
      </c>
      <c r="BF128" s="65">
        <f t="shared" si="158"/>
        <v>0</v>
      </c>
      <c r="BG128" s="65">
        <f t="shared" si="159"/>
        <v>0</v>
      </c>
      <c r="BH128" s="65">
        <f t="shared" si="160"/>
        <v>0</v>
      </c>
      <c r="BI128" s="65">
        <f t="shared" si="161"/>
        <v>0</v>
      </c>
      <c r="BJ128" s="94">
        <f t="shared" si="162"/>
        <v>0</v>
      </c>
      <c r="BK128" s="94">
        <f t="shared" si="163"/>
        <v>0</v>
      </c>
      <c r="BL128" s="94">
        <f t="shared" si="164"/>
        <v>0</v>
      </c>
      <c r="BM128" s="94">
        <f t="shared" si="165"/>
        <v>0</v>
      </c>
    </row>
    <row r="129" spans="1:65">
      <c r="A129" s="45">
        <f>IF(A128="N/A","N/A",IF(EDATE(A128,1)&gt;Inputs!$K$3,"N/A",EDATE(A128,1)))</f>
        <v>40483</v>
      </c>
      <c r="B129" s="59">
        <f t="shared" si="138"/>
        <v>2010</v>
      </c>
      <c r="C129" s="46">
        <f t="shared" si="139"/>
        <v>3.5280000000000005</v>
      </c>
      <c r="D129" s="47">
        <f>IF(A129="N/A"," ",(VLOOKUP(MONTH($A129),Inputs!$A$14:$B$25,2))/1000)</f>
        <v>12.6</v>
      </c>
      <c r="E129" s="97">
        <f t="shared" si="140"/>
        <v>44.452800000000003</v>
      </c>
      <c r="F129" s="48">
        <f>IF(A129="N/A"," ",Inputs!$F$6)</f>
        <v>1.17</v>
      </c>
      <c r="G129" s="48">
        <f>IF(A129="N/A"," ",Inputs!$F$9/IF(AND('Pricing Inputs'!$AA$3&gt;=4,'Pricing Inputs'!$AA$3&lt;=6),16,IF(AND('Pricing Inputs'!$AA$3&gt;=7,'Pricing Inputs'!$AA$3&lt;=9),8,24))/(BA129))</f>
        <v>0.82983193277310929</v>
      </c>
      <c r="H129" s="49">
        <f t="shared" si="141"/>
        <v>46.452631932773116</v>
      </c>
      <c r="I129" s="52">
        <f>VLOOKUP(A129,ScaledPrice,(IF(AND('Pricing Inputs'!$AA$3&gt;=4,'Pricing Inputs'!$AA$3&lt;=6),2,4)))</f>
        <v>27.679998397827148</v>
      </c>
      <c r="J129" s="52">
        <f>IF(A129="N/A"," ",IF(AND('Pricing Inputs'!$AA$3&gt;=4,'Pricing Inputs'!$AA$3&lt;=6),I129,(VLOOKUP(A129,ScaledPrice,2))*(2-(VLOOKUP(A129,ScaledPrice,3)))))</f>
        <v>27.679998397827148</v>
      </c>
      <c r="K129" s="52">
        <f>IF(A129="N/A"," ",IF(OR('Pricing Inputs'!$AA$3=5,'Pricing Inputs'!$AA$3=6,'Pricing Inputs'!$AA$3=8,'Pricing Inputs'!$AA$3=9),VLOOKUP(A129,ScaledPrice,IF(AND('Pricing Inputs'!$AA$3&gt;=4,'Pricing Inputs'!$AA$3&lt;=6),5,6)),0))</f>
        <v>20</v>
      </c>
      <c r="L129" s="52">
        <f>IF(A129="N/A"," ",IF(OR('Pricing Inputs'!$AA$3=5,'Pricing Inputs'!$AA$3=6,'Pricing Inputs'!$AA$3=8,'Pricing Inputs'!$AA$3=9),IF(AND('Pricing Inputs'!$AA$3&gt;=4,'Pricing Inputs'!$AA$3&lt;=6),K129,(VLOOKUP(A129,ScaledPrice,5))*(2-(VLOOKUP(A129,ScaledPrice,3)))),0))</f>
        <v>20</v>
      </c>
      <c r="M129" s="52">
        <f>IF(A129="N/A"," ",IF(OR('Pricing Inputs'!$AA$3=6,'Pricing Inputs'!$AA$3=9),(VLOOKUP(A129,ScaledPrice,IF(AND('Pricing Inputs'!$AA$3&gt;=4,'Pricing Inputs'!$AA$3&lt;=6),7,8))),0))</f>
        <v>19</v>
      </c>
      <c r="N129" s="52">
        <f>IF(A129="N/A"," ",IF(OR('Pricing Inputs'!$AA$3=6,'Pricing Inputs'!$AA$3=9),IF(AND('Pricing Inputs'!$AA$3&gt;=4,'Pricing Inputs'!$AA$3&lt;=6),M129,(VLOOKUP(A129,ScaledPrice,7))*(2-(VLOOKUP(A129,ScaledPrice,3)))),0))</f>
        <v>19</v>
      </c>
      <c r="O129" s="52">
        <f t="shared" si="142"/>
        <v>22.299999237060547</v>
      </c>
      <c r="P129" s="108">
        <f t="shared" si="143"/>
        <v>0</v>
      </c>
      <c r="Q129" s="108">
        <f t="shared" si="144"/>
        <v>0</v>
      </c>
      <c r="R129" s="108">
        <f t="shared" si="145"/>
        <v>0</v>
      </c>
      <c r="S129" s="108">
        <f t="shared" si="146"/>
        <v>0</v>
      </c>
      <c r="T129" s="108">
        <f t="shared" si="147"/>
        <v>0</v>
      </c>
      <c r="U129" s="108">
        <f t="shared" si="148"/>
        <v>0</v>
      </c>
      <c r="V129" s="56">
        <f t="shared" si="149"/>
        <v>0</v>
      </c>
      <c r="W129" s="99">
        <f t="shared" si="150"/>
        <v>0</v>
      </c>
      <c r="X129" s="99">
        <f t="shared" si="151"/>
        <v>0</v>
      </c>
      <c r="Y129" s="99">
        <f t="shared" si="152"/>
        <v>0</v>
      </c>
      <c r="Z129" s="99">
        <f t="shared" si="153"/>
        <v>0</v>
      </c>
      <c r="AA129" s="99">
        <f t="shared" si="166"/>
        <v>0</v>
      </c>
      <c r="AB129" s="99">
        <f t="shared" si="154"/>
        <v>0</v>
      </c>
      <c r="AC129" s="99">
        <f t="shared" si="155"/>
        <v>0</v>
      </c>
      <c r="AD129" s="71">
        <f t="shared" si="244"/>
        <v>7</v>
      </c>
      <c r="AE129" s="72">
        <f t="shared" si="245"/>
        <v>7</v>
      </c>
      <c r="AF129" s="72">
        <f t="shared" si="246"/>
        <v>7</v>
      </c>
      <c r="AG129" s="72">
        <f t="shared" si="247"/>
        <v>7</v>
      </c>
      <c r="AH129" s="72">
        <f t="shared" si="248"/>
        <v>7</v>
      </c>
      <c r="AI129" s="72">
        <f t="shared" si="249"/>
        <v>7</v>
      </c>
      <c r="AJ129" s="73">
        <f t="shared" si="250"/>
        <v>7</v>
      </c>
      <c r="AK129" s="102">
        <f t="shared" si="182"/>
        <v>0</v>
      </c>
      <c r="AL129" s="103">
        <f t="shared" si="183"/>
        <v>0</v>
      </c>
      <c r="AM129" s="103">
        <f t="shared" si="184"/>
        <v>0</v>
      </c>
      <c r="AN129" s="103">
        <f t="shared" si="185"/>
        <v>0</v>
      </c>
      <c r="AO129" s="103">
        <f t="shared" si="186"/>
        <v>0</v>
      </c>
      <c r="AP129" s="103">
        <f t="shared" si="187"/>
        <v>0</v>
      </c>
      <c r="AQ129" s="103">
        <f t="shared" si="188"/>
        <v>0</v>
      </c>
      <c r="AR129" s="73"/>
      <c r="AS129" s="109">
        <f t="shared" si="237"/>
        <v>0</v>
      </c>
      <c r="AT129" s="112">
        <f t="shared" si="238"/>
        <v>0</v>
      </c>
      <c r="AU129" s="112">
        <f t="shared" si="239"/>
        <v>0</v>
      </c>
      <c r="AV129" s="112">
        <f t="shared" si="240"/>
        <v>0</v>
      </c>
      <c r="AW129" s="112">
        <f t="shared" si="241"/>
        <v>0</v>
      </c>
      <c r="AX129" s="112">
        <f t="shared" si="242"/>
        <v>0</v>
      </c>
      <c r="AY129" s="112">
        <f t="shared" si="243"/>
        <v>0</v>
      </c>
      <c r="AZ129" s="73"/>
      <c r="BA129" s="64">
        <f>IF($A129="N/A"," ",(IF(MONTH(A129)&gt;=4,IF(MONTH(A129)&lt;=10,Inputs!$F$13,Inputs!$F$14),Inputs!$F$14)))</f>
        <v>119</v>
      </c>
      <c r="BB129" s="65">
        <f t="shared" si="189"/>
        <v>0</v>
      </c>
      <c r="BC129" s="65">
        <f t="shared" si="190"/>
        <v>0</v>
      </c>
      <c r="BD129" s="65">
        <f t="shared" si="156"/>
        <v>0</v>
      </c>
      <c r="BE129" s="65">
        <f t="shared" si="157"/>
        <v>0</v>
      </c>
      <c r="BF129" s="65">
        <f t="shared" si="158"/>
        <v>0</v>
      </c>
      <c r="BG129" s="65">
        <f t="shared" si="159"/>
        <v>0</v>
      </c>
      <c r="BH129" s="65">
        <f t="shared" si="160"/>
        <v>0</v>
      </c>
      <c r="BI129" s="65">
        <f t="shared" si="161"/>
        <v>0</v>
      </c>
      <c r="BJ129" s="94">
        <f t="shared" si="162"/>
        <v>0</v>
      </c>
      <c r="BK129" s="94">
        <f t="shared" si="163"/>
        <v>0</v>
      </c>
      <c r="BL129" s="94">
        <f t="shared" si="164"/>
        <v>0</v>
      </c>
      <c r="BM129" s="94">
        <f t="shared" si="165"/>
        <v>0</v>
      </c>
    </row>
    <row r="130" spans="1:65">
      <c r="A130" s="45">
        <f>IF(A129="N/A","N/A",IF(EDATE(A129,1)&gt;Inputs!$K$3,"N/A",EDATE(A129,1)))</f>
        <v>40513</v>
      </c>
      <c r="B130" s="59">
        <f t="shared" si="138"/>
        <v>2010</v>
      </c>
      <c r="C130" s="46">
        <f t="shared" si="139"/>
        <v>3.6940000000000004</v>
      </c>
      <c r="D130" s="47">
        <f>IF(A130="N/A"," ",(VLOOKUP(MONTH($A130),Inputs!$A$14:$B$25,2))/1000)</f>
        <v>12.6</v>
      </c>
      <c r="E130" s="97">
        <f t="shared" si="140"/>
        <v>46.544400000000003</v>
      </c>
      <c r="F130" s="48">
        <f>IF(A130="N/A"," ",Inputs!$F$6)</f>
        <v>1.17</v>
      </c>
      <c r="G130" s="48">
        <f>IF(A130="N/A"," ",Inputs!$F$9/IF(AND('Pricing Inputs'!$AA$3&gt;=4,'Pricing Inputs'!$AA$3&lt;=6),16,IF(AND('Pricing Inputs'!$AA$3&gt;=7,'Pricing Inputs'!$AA$3&lt;=9),8,24))/(BA130))</f>
        <v>0.82983193277310929</v>
      </c>
      <c r="H130" s="49">
        <f t="shared" si="141"/>
        <v>48.544231932773116</v>
      </c>
      <c r="I130" s="52">
        <f>VLOOKUP(A130,ScaledPrice,(IF(AND('Pricing Inputs'!$AA$3&gt;=4,'Pricing Inputs'!$AA$3&lt;=6),2,4)))</f>
        <v>28.149997711181641</v>
      </c>
      <c r="J130" s="52">
        <f>IF(A130="N/A"," ",IF(AND('Pricing Inputs'!$AA$3&gt;=4,'Pricing Inputs'!$AA$3&lt;=6),I130,(VLOOKUP(A130,ScaledPrice,2))*(2-(VLOOKUP(A130,ScaledPrice,3)))))</f>
        <v>28.149997711181641</v>
      </c>
      <c r="K130" s="52">
        <f>IF(A130="N/A"," ",IF(OR('Pricing Inputs'!$AA$3=5,'Pricing Inputs'!$AA$3=6,'Pricing Inputs'!$AA$3=8,'Pricing Inputs'!$AA$3=9),VLOOKUP(A130,ScaledPrice,IF(AND('Pricing Inputs'!$AA$3&gt;=4,'Pricing Inputs'!$AA$3&lt;=6),5,6)),0))</f>
        <v>20</v>
      </c>
      <c r="L130" s="52">
        <f>IF(A130="N/A"," ",IF(OR('Pricing Inputs'!$AA$3=5,'Pricing Inputs'!$AA$3=6,'Pricing Inputs'!$AA$3=8,'Pricing Inputs'!$AA$3=9),IF(AND('Pricing Inputs'!$AA$3&gt;=4,'Pricing Inputs'!$AA$3&lt;=6),K130,(VLOOKUP(A130,ScaledPrice,5))*(2-(VLOOKUP(A130,ScaledPrice,3)))),0))</f>
        <v>20</v>
      </c>
      <c r="M130" s="52">
        <f>IF(A130="N/A"," ",IF(OR('Pricing Inputs'!$AA$3=6,'Pricing Inputs'!$AA$3=9),(VLOOKUP(A130,ScaledPrice,IF(AND('Pricing Inputs'!$AA$3&gt;=4,'Pricing Inputs'!$AA$3&lt;=6),7,8))),0))</f>
        <v>19</v>
      </c>
      <c r="N130" s="52">
        <f>IF(A130="N/A"," ",IF(OR('Pricing Inputs'!$AA$3=6,'Pricing Inputs'!$AA$3=9),IF(AND('Pricing Inputs'!$AA$3&gt;=4,'Pricing Inputs'!$AA$3&lt;=6),M130,(VLOOKUP(A130,ScaledPrice,7))*(2-(VLOOKUP(A130,ScaledPrice,3)))),0))</f>
        <v>19</v>
      </c>
      <c r="O130" s="52">
        <f t="shared" si="142"/>
        <v>22.450000762939453</v>
      </c>
      <c r="P130" s="108">
        <f t="shared" si="143"/>
        <v>0</v>
      </c>
      <c r="Q130" s="108">
        <f t="shared" si="144"/>
        <v>0</v>
      </c>
      <c r="R130" s="108">
        <f t="shared" si="145"/>
        <v>0</v>
      </c>
      <c r="S130" s="108">
        <f t="shared" si="146"/>
        <v>0</v>
      </c>
      <c r="T130" s="108">
        <f t="shared" si="147"/>
        <v>0</v>
      </c>
      <c r="U130" s="108">
        <f t="shared" si="148"/>
        <v>0</v>
      </c>
      <c r="V130" s="56">
        <f t="shared" si="149"/>
        <v>0</v>
      </c>
      <c r="W130" s="99">
        <f t="shared" si="150"/>
        <v>0</v>
      </c>
      <c r="X130" s="99">
        <f t="shared" si="151"/>
        <v>0</v>
      </c>
      <c r="Y130" s="99">
        <f t="shared" si="152"/>
        <v>0</v>
      </c>
      <c r="Z130" s="99">
        <f t="shared" si="153"/>
        <v>0</v>
      </c>
      <c r="AA130" s="99">
        <f t="shared" si="166"/>
        <v>0</v>
      </c>
      <c r="AB130" s="99">
        <f t="shared" si="154"/>
        <v>0</v>
      </c>
      <c r="AC130" s="99">
        <f t="shared" si="155"/>
        <v>0</v>
      </c>
      <c r="AD130" s="71">
        <f t="shared" si="244"/>
        <v>7</v>
      </c>
      <c r="AE130" s="72">
        <f t="shared" si="245"/>
        <v>7</v>
      </c>
      <c r="AF130" s="72">
        <f t="shared" si="246"/>
        <v>7</v>
      </c>
      <c r="AG130" s="72">
        <f t="shared" si="247"/>
        <v>7</v>
      </c>
      <c r="AH130" s="72">
        <f t="shared" si="248"/>
        <v>7</v>
      </c>
      <c r="AI130" s="72">
        <f t="shared" si="249"/>
        <v>7</v>
      </c>
      <c r="AJ130" s="73">
        <f t="shared" si="250"/>
        <v>7</v>
      </c>
      <c r="AK130" s="102">
        <f t="shared" si="182"/>
        <v>0</v>
      </c>
      <c r="AL130" s="103">
        <f t="shared" si="183"/>
        <v>0</v>
      </c>
      <c r="AM130" s="103">
        <f t="shared" si="184"/>
        <v>0</v>
      </c>
      <c r="AN130" s="103">
        <f t="shared" si="185"/>
        <v>0</v>
      </c>
      <c r="AO130" s="103">
        <f t="shared" si="186"/>
        <v>0</v>
      </c>
      <c r="AP130" s="103">
        <f t="shared" si="187"/>
        <v>0</v>
      </c>
      <c r="AQ130" s="103">
        <f t="shared" si="188"/>
        <v>0</v>
      </c>
      <c r="AR130" s="73"/>
      <c r="AS130" s="109">
        <f t="shared" si="237"/>
        <v>0</v>
      </c>
      <c r="AT130" s="112">
        <f t="shared" si="238"/>
        <v>0</v>
      </c>
      <c r="AU130" s="112">
        <f t="shared" si="239"/>
        <v>0</v>
      </c>
      <c r="AV130" s="112">
        <f t="shared" si="240"/>
        <v>0</v>
      </c>
      <c r="AW130" s="112">
        <f t="shared" si="241"/>
        <v>0</v>
      </c>
      <c r="AX130" s="112">
        <f t="shared" si="242"/>
        <v>0</v>
      </c>
      <c r="AY130" s="112">
        <f t="shared" si="243"/>
        <v>0</v>
      </c>
      <c r="AZ130" s="73"/>
      <c r="BA130" s="64">
        <f>IF($A130="N/A"," ",(IF(MONTH(A130)&gt;=4,IF(MONTH(A130)&lt;=10,Inputs!$F$13,Inputs!$F$14),Inputs!$F$14)))</f>
        <v>119</v>
      </c>
      <c r="BB130" s="65">
        <f t="shared" si="189"/>
        <v>0</v>
      </c>
      <c r="BC130" s="65">
        <f t="shared" si="190"/>
        <v>0</v>
      </c>
      <c r="BD130" s="65">
        <f t="shared" si="156"/>
        <v>0</v>
      </c>
      <c r="BE130" s="65">
        <f t="shared" si="157"/>
        <v>0</v>
      </c>
      <c r="BF130" s="65">
        <f t="shared" si="158"/>
        <v>0</v>
      </c>
      <c r="BG130" s="65">
        <f t="shared" si="159"/>
        <v>0</v>
      </c>
      <c r="BH130" s="65">
        <f t="shared" si="160"/>
        <v>0</v>
      </c>
      <c r="BI130" s="65">
        <f t="shared" si="161"/>
        <v>0</v>
      </c>
      <c r="BJ130" s="94">
        <f t="shared" si="162"/>
        <v>0</v>
      </c>
      <c r="BK130" s="94">
        <f t="shared" si="163"/>
        <v>0</v>
      </c>
      <c r="BL130" s="94">
        <f t="shared" si="164"/>
        <v>0</v>
      </c>
      <c r="BM130" s="94">
        <f t="shared" si="165"/>
        <v>0</v>
      </c>
    </row>
    <row r="131" spans="1:65">
      <c r="A131" s="45">
        <f>IF(A130="N/A","N/A",IF(EDATE(A130,1)&gt;Inputs!$K$3,"N/A",EDATE(A130,1)))</f>
        <v>40544</v>
      </c>
      <c r="B131" s="59">
        <f t="shared" si="138"/>
        <v>2011</v>
      </c>
      <c r="C131" s="46">
        <f t="shared" si="139"/>
        <v>3.7850000000000001</v>
      </c>
      <c r="D131" s="47">
        <f>IF(A131="N/A"," ",(VLOOKUP(MONTH($A131),Inputs!$A$14:$B$25,2))/1000)</f>
        <v>12.6</v>
      </c>
      <c r="E131" s="97">
        <f t="shared" si="140"/>
        <v>47.691000000000003</v>
      </c>
      <c r="F131" s="48">
        <f>IF(A131="N/A"," ",Inputs!$F$6)</f>
        <v>1.17</v>
      </c>
      <c r="G131" s="48">
        <f>IF(A131="N/A"," ",Inputs!$F$9/IF(AND('Pricing Inputs'!$AA$3&gt;=4,'Pricing Inputs'!$AA$3&lt;=6),16,IF(AND('Pricing Inputs'!$AA$3&gt;=7,'Pricing Inputs'!$AA$3&lt;=9),8,24))/(BA131))</f>
        <v>0.82983193277310929</v>
      </c>
      <c r="H131" s="49">
        <f t="shared" si="141"/>
        <v>49.690831932773115</v>
      </c>
      <c r="I131" s="52">
        <f>VLOOKUP(A131,ScaledPrice,(IF(AND('Pricing Inputs'!$AA$3&gt;=4,'Pricing Inputs'!$AA$3&lt;=6),2,4)))</f>
        <v>32.399999618530273</v>
      </c>
      <c r="J131" s="52">
        <f>IF(A131="N/A"," ",IF(AND('Pricing Inputs'!$AA$3&gt;=4,'Pricing Inputs'!$AA$3&lt;=6),I131,(VLOOKUP(A131,ScaledPrice,2))*(2-(VLOOKUP(A131,ScaledPrice,3)))))</f>
        <v>32.399999618530273</v>
      </c>
      <c r="K131" s="52">
        <f>IF(A131="N/A"," ",IF(OR('Pricing Inputs'!$AA$3=5,'Pricing Inputs'!$AA$3=6,'Pricing Inputs'!$AA$3=8,'Pricing Inputs'!$AA$3=9),VLOOKUP(A131,ScaledPrice,IF(AND('Pricing Inputs'!$AA$3&gt;=4,'Pricing Inputs'!$AA$3&lt;=6),5,6)),0))</f>
        <v>22</v>
      </c>
      <c r="L131" s="52">
        <f>IF(A131="N/A"," ",IF(OR('Pricing Inputs'!$AA$3=5,'Pricing Inputs'!$AA$3=6,'Pricing Inputs'!$AA$3=8,'Pricing Inputs'!$AA$3=9),IF(AND('Pricing Inputs'!$AA$3&gt;=4,'Pricing Inputs'!$AA$3&lt;=6),K131,(VLOOKUP(A131,ScaledPrice,5))*(2-(VLOOKUP(A131,ScaledPrice,3)))),0))</f>
        <v>22</v>
      </c>
      <c r="M131" s="52">
        <f>IF(A131="N/A"," ",IF(OR('Pricing Inputs'!$AA$3=6,'Pricing Inputs'!$AA$3=9),(VLOOKUP(A131,ScaledPrice,IF(AND('Pricing Inputs'!$AA$3&gt;=4,'Pricing Inputs'!$AA$3&lt;=6),7,8))),0))</f>
        <v>21</v>
      </c>
      <c r="N131" s="52">
        <f>IF(A131="N/A"," ",IF(OR('Pricing Inputs'!$AA$3=6,'Pricing Inputs'!$AA$3=9),IF(AND('Pricing Inputs'!$AA$3&gt;=4,'Pricing Inputs'!$AA$3&lt;=6),M131,(VLOOKUP(A131,ScaledPrice,7))*(2-(VLOOKUP(A131,ScaledPrice,3)))),0))</f>
        <v>21</v>
      </c>
      <c r="O131" s="52">
        <f t="shared" si="142"/>
        <v>22.700000762939453</v>
      </c>
      <c r="P131" s="108">
        <f t="shared" si="143"/>
        <v>0</v>
      </c>
      <c r="Q131" s="108">
        <f t="shared" si="144"/>
        <v>0</v>
      </c>
      <c r="R131" s="108">
        <f t="shared" si="145"/>
        <v>0</v>
      </c>
      <c r="S131" s="108">
        <f t="shared" si="146"/>
        <v>0</v>
      </c>
      <c r="T131" s="108">
        <f t="shared" si="147"/>
        <v>0</v>
      </c>
      <c r="U131" s="108">
        <f t="shared" si="148"/>
        <v>0</v>
      </c>
      <c r="V131" s="56">
        <f t="shared" si="149"/>
        <v>0</v>
      </c>
      <c r="W131" s="99">
        <f t="shared" si="150"/>
        <v>0</v>
      </c>
      <c r="X131" s="99">
        <f t="shared" si="151"/>
        <v>0</v>
      </c>
      <c r="Y131" s="99">
        <f t="shared" si="152"/>
        <v>0</v>
      </c>
      <c r="Z131" s="99">
        <f t="shared" si="153"/>
        <v>0</v>
      </c>
      <c r="AA131" s="99">
        <f t="shared" si="166"/>
        <v>0</v>
      </c>
      <c r="AB131" s="99">
        <f t="shared" si="154"/>
        <v>0</v>
      </c>
      <c r="AC131" s="99">
        <f t="shared" si="155"/>
        <v>0</v>
      </c>
      <c r="AD131" s="71">
        <f t="shared" si="244"/>
        <v>7</v>
      </c>
      <c r="AE131" s="72">
        <f t="shared" si="245"/>
        <v>7</v>
      </c>
      <c r="AF131" s="72">
        <f t="shared" si="246"/>
        <v>7</v>
      </c>
      <c r="AG131" s="72">
        <f t="shared" si="247"/>
        <v>7</v>
      </c>
      <c r="AH131" s="72">
        <f t="shared" si="248"/>
        <v>7</v>
      </c>
      <c r="AI131" s="72">
        <f t="shared" si="249"/>
        <v>7</v>
      </c>
      <c r="AJ131" s="73">
        <f t="shared" si="250"/>
        <v>7</v>
      </c>
      <c r="AK131" s="102">
        <f t="shared" si="182"/>
        <v>0</v>
      </c>
      <c r="AL131" s="103">
        <f t="shared" si="183"/>
        <v>0</v>
      </c>
      <c r="AM131" s="103">
        <f t="shared" si="184"/>
        <v>0</v>
      </c>
      <c r="AN131" s="103">
        <f t="shared" si="185"/>
        <v>0</v>
      </c>
      <c r="AO131" s="103">
        <f t="shared" si="186"/>
        <v>0</v>
      </c>
      <c r="AP131" s="103">
        <f t="shared" si="187"/>
        <v>0</v>
      </c>
      <c r="AQ131" s="103">
        <f t="shared" si="188"/>
        <v>0</v>
      </c>
      <c r="AR131" s="73"/>
      <c r="AS131" s="109">
        <f t="shared" si="237"/>
        <v>0</v>
      </c>
      <c r="AT131" s="112">
        <f t="shared" si="238"/>
        <v>0</v>
      </c>
      <c r="AU131" s="112">
        <f t="shared" si="239"/>
        <v>0</v>
      </c>
      <c r="AV131" s="112">
        <f t="shared" si="240"/>
        <v>0</v>
      </c>
      <c r="AW131" s="112">
        <f t="shared" si="241"/>
        <v>0</v>
      </c>
      <c r="AX131" s="112">
        <f t="shared" si="242"/>
        <v>0</v>
      </c>
      <c r="AY131" s="112">
        <f t="shared" si="243"/>
        <v>0</v>
      </c>
      <c r="AZ131" s="73"/>
      <c r="BA131" s="64">
        <f>IF($A131="N/A"," ",(IF(MONTH(A131)&gt;=4,IF(MONTH(A131)&lt;=10,Inputs!$F$13,Inputs!$F$14),Inputs!$F$14)))</f>
        <v>119</v>
      </c>
      <c r="BB131" s="65">
        <f t="shared" si="189"/>
        <v>0</v>
      </c>
      <c r="BC131" s="65">
        <f t="shared" si="190"/>
        <v>0</v>
      </c>
      <c r="BD131" s="65">
        <f t="shared" si="156"/>
        <v>0</v>
      </c>
      <c r="BE131" s="65">
        <f t="shared" si="157"/>
        <v>0</v>
      </c>
      <c r="BF131" s="65">
        <f t="shared" si="158"/>
        <v>0</v>
      </c>
      <c r="BG131" s="65">
        <f t="shared" si="159"/>
        <v>0</v>
      </c>
      <c r="BH131" s="65">
        <f t="shared" si="160"/>
        <v>0</v>
      </c>
      <c r="BI131" s="65">
        <f t="shared" si="161"/>
        <v>0</v>
      </c>
      <c r="BJ131" s="94">
        <f t="shared" si="162"/>
        <v>0</v>
      </c>
      <c r="BK131" s="94">
        <f t="shared" si="163"/>
        <v>0</v>
      </c>
      <c r="BL131" s="94">
        <f t="shared" si="164"/>
        <v>0</v>
      </c>
      <c r="BM131" s="94">
        <f t="shared" si="165"/>
        <v>0</v>
      </c>
    </row>
    <row r="132" spans="1:65">
      <c r="A132" s="45">
        <f>IF(A131="N/A","N/A",IF(EDATE(A131,1)&gt;Inputs!$K$3,"N/A",EDATE(A131,1)))</f>
        <v>40575</v>
      </c>
      <c r="B132" s="59">
        <f t="shared" si="138"/>
        <v>2011</v>
      </c>
      <c r="C132" s="46">
        <f t="shared" si="139"/>
        <v>3.6419999999999999</v>
      </c>
      <c r="D132" s="47">
        <f>IF(A132="N/A"," ",(VLOOKUP(MONTH($A132),Inputs!$A$14:$B$25,2))/1000)</f>
        <v>12.6</v>
      </c>
      <c r="E132" s="97">
        <f t="shared" si="140"/>
        <v>45.889199999999995</v>
      </c>
      <c r="F132" s="48">
        <f>IF(A132="N/A"," ",Inputs!$F$6)</f>
        <v>1.17</v>
      </c>
      <c r="G132" s="48">
        <f>IF(A132="N/A"," ",Inputs!$F$9/IF(AND('Pricing Inputs'!$AA$3&gt;=4,'Pricing Inputs'!$AA$3&lt;=6),16,IF(AND('Pricing Inputs'!$AA$3&gt;=7,'Pricing Inputs'!$AA$3&lt;=9),8,24))/(BA132))</f>
        <v>0.82983193277310929</v>
      </c>
      <c r="H132" s="49">
        <f t="shared" si="141"/>
        <v>47.889031932773108</v>
      </c>
      <c r="I132" s="52">
        <f>VLOOKUP(A132,ScaledPrice,(IF(AND('Pricing Inputs'!$AA$3&gt;=4,'Pricing Inputs'!$AA$3&lt;=6),2,4)))</f>
        <v>32.5</v>
      </c>
      <c r="J132" s="52">
        <f>IF(A132="N/A"," ",IF(AND('Pricing Inputs'!$AA$3&gt;=4,'Pricing Inputs'!$AA$3&lt;=6),I132,(VLOOKUP(A132,ScaledPrice,2))*(2-(VLOOKUP(A132,ScaledPrice,3)))))</f>
        <v>32.5</v>
      </c>
      <c r="K132" s="52">
        <f>IF(A132="N/A"," ",IF(OR('Pricing Inputs'!$AA$3=5,'Pricing Inputs'!$AA$3=6,'Pricing Inputs'!$AA$3=8,'Pricing Inputs'!$AA$3=9),VLOOKUP(A132,ScaledPrice,IF(AND('Pricing Inputs'!$AA$3&gt;=4,'Pricing Inputs'!$AA$3&lt;=6),5,6)),0))</f>
        <v>21.996000289916992</v>
      </c>
      <c r="L132" s="52">
        <f>IF(A132="N/A"," ",IF(OR('Pricing Inputs'!$AA$3=5,'Pricing Inputs'!$AA$3=6,'Pricing Inputs'!$AA$3=8,'Pricing Inputs'!$AA$3=9),IF(AND('Pricing Inputs'!$AA$3&gt;=4,'Pricing Inputs'!$AA$3&lt;=6),K132,(VLOOKUP(A132,ScaledPrice,5))*(2-(VLOOKUP(A132,ScaledPrice,3)))),0))</f>
        <v>21.996000289916992</v>
      </c>
      <c r="M132" s="52">
        <f>IF(A132="N/A"," ",IF(OR('Pricing Inputs'!$AA$3=6,'Pricing Inputs'!$AA$3=9),(VLOOKUP(A132,ScaledPrice,IF(AND('Pricing Inputs'!$AA$3&gt;=4,'Pricing Inputs'!$AA$3&lt;=6),7,8))),0))</f>
        <v>20.996501922607422</v>
      </c>
      <c r="N132" s="52">
        <f>IF(A132="N/A"," ",IF(OR('Pricing Inputs'!$AA$3=6,'Pricing Inputs'!$AA$3=9),IF(AND('Pricing Inputs'!$AA$3&gt;=4,'Pricing Inputs'!$AA$3&lt;=6),M132,(VLOOKUP(A132,ScaledPrice,7))*(2-(VLOOKUP(A132,ScaledPrice,3)))),0))</f>
        <v>20.996501922607422</v>
      </c>
      <c r="O132" s="52">
        <f t="shared" si="142"/>
        <v>21</v>
      </c>
      <c r="P132" s="108">
        <f t="shared" si="143"/>
        <v>0</v>
      </c>
      <c r="Q132" s="108">
        <f t="shared" si="144"/>
        <v>0</v>
      </c>
      <c r="R132" s="108">
        <f t="shared" si="145"/>
        <v>0</v>
      </c>
      <c r="S132" s="108">
        <f t="shared" si="146"/>
        <v>0</v>
      </c>
      <c r="T132" s="108">
        <f t="shared" si="147"/>
        <v>0</v>
      </c>
      <c r="U132" s="108">
        <f t="shared" si="148"/>
        <v>0</v>
      </c>
      <c r="V132" s="56">
        <f t="shared" si="149"/>
        <v>0</v>
      </c>
      <c r="W132" s="99">
        <f t="shared" si="150"/>
        <v>0</v>
      </c>
      <c r="X132" s="99">
        <f t="shared" si="151"/>
        <v>0</v>
      </c>
      <c r="Y132" s="99">
        <f t="shared" si="152"/>
        <v>0</v>
      </c>
      <c r="Z132" s="99">
        <f t="shared" si="153"/>
        <v>0</v>
      </c>
      <c r="AA132" s="99">
        <f t="shared" si="166"/>
        <v>0</v>
      </c>
      <c r="AB132" s="99">
        <f t="shared" si="154"/>
        <v>0</v>
      </c>
      <c r="AC132" s="99">
        <f t="shared" si="155"/>
        <v>0</v>
      </c>
      <c r="AD132" s="71">
        <f t="shared" si="244"/>
        <v>7</v>
      </c>
      <c r="AE132" s="72">
        <f t="shared" si="245"/>
        <v>7</v>
      </c>
      <c r="AF132" s="72">
        <f t="shared" si="246"/>
        <v>7</v>
      </c>
      <c r="AG132" s="72">
        <f t="shared" si="247"/>
        <v>7</v>
      </c>
      <c r="AH132" s="72">
        <f t="shared" si="248"/>
        <v>7</v>
      </c>
      <c r="AI132" s="72">
        <f t="shared" si="249"/>
        <v>7</v>
      </c>
      <c r="AJ132" s="73">
        <f t="shared" si="250"/>
        <v>7</v>
      </c>
      <c r="AK132" s="102">
        <f t="shared" si="182"/>
        <v>0</v>
      </c>
      <c r="AL132" s="103">
        <f t="shared" si="183"/>
        <v>0</v>
      </c>
      <c r="AM132" s="103">
        <f t="shared" si="184"/>
        <v>0</v>
      </c>
      <c r="AN132" s="103">
        <f t="shared" si="185"/>
        <v>0</v>
      </c>
      <c r="AO132" s="103">
        <f t="shared" si="186"/>
        <v>0</v>
      </c>
      <c r="AP132" s="103">
        <f t="shared" si="187"/>
        <v>0</v>
      </c>
      <c r="AQ132" s="103">
        <f t="shared" si="188"/>
        <v>0</v>
      </c>
      <c r="AR132" s="73"/>
      <c r="AS132" s="109">
        <f t="shared" si="237"/>
        <v>0</v>
      </c>
      <c r="AT132" s="112">
        <f t="shared" si="238"/>
        <v>0</v>
      </c>
      <c r="AU132" s="112">
        <f t="shared" si="239"/>
        <v>0</v>
      </c>
      <c r="AV132" s="112">
        <f t="shared" si="240"/>
        <v>0</v>
      </c>
      <c r="AW132" s="112">
        <f t="shared" si="241"/>
        <v>0</v>
      </c>
      <c r="AX132" s="112">
        <f t="shared" si="242"/>
        <v>0</v>
      </c>
      <c r="AY132" s="112">
        <f t="shared" si="243"/>
        <v>0</v>
      </c>
      <c r="AZ132" s="80"/>
      <c r="BA132" s="64">
        <f>IF($A132="N/A"," ",(IF(MONTH(A132)&gt;=4,IF(MONTH(A132)&lt;=10,Inputs!$F$13,Inputs!$F$14),Inputs!$F$14)))</f>
        <v>119</v>
      </c>
      <c r="BB132" s="65">
        <f t="shared" si="189"/>
        <v>0</v>
      </c>
      <c r="BC132" s="65">
        <f t="shared" si="190"/>
        <v>0</v>
      </c>
      <c r="BD132" s="65">
        <f t="shared" si="156"/>
        <v>0</v>
      </c>
      <c r="BE132" s="65">
        <f t="shared" si="157"/>
        <v>0</v>
      </c>
      <c r="BF132" s="65">
        <f t="shared" si="158"/>
        <v>0</v>
      </c>
      <c r="BG132" s="65">
        <f t="shared" si="159"/>
        <v>0</v>
      </c>
      <c r="BH132" s="65">
        <f t="shared" si="160"/>
        <v>0</v>
      </c>
      <c r="BI132" s="65">
        <f t="shared" si="161"/>
        <v>0</v>
      </c>
      <c r="BJ132" s="94">
        <f t="shared" si="162"/>
        <v>0</v>
      </c>
      <c r="BK132" s="94">
        <f t="shared" si="163"/>
        <v>0</v>
      </c>
      <c r="BL132" s="94">
        <f t="shared" si="164"/>
        <v>0</v>
      </c>
      <c r="BM132" s="94">
        <f t="shared" si="165"/>
        <v>0</v>
      </c>
    </row>
    <row r="133" spans="1:65">
      <c r="A133" s="45">
        <f>IF(A132="N/A","N/A",IF(EDATE(A132,1)&gt;Inputs!$K$3,"N/A",EDATE(A132,1)))</f>
        <v>40603</v>
      </c>
      <c r="B133" s="59">
        <f t="shared" ref="B133:B196" si="251">IF(A133="N/A"," ",YEAR(A133))</f>
        <v>2011</v>
      </c>
      <c r="C133" s="46">
        <f t="shared" ref="C133:C196" si="252">IF(A133="N/A"," ",VLOOKUP(A133,ScaledPrice,10))</f>
        <v>3.5575000000000001</v>
      </c>
      <c r="D133" s="47">
        <f>IF(A133="N/A"," ",(VLOOKUP(MONTH($A133),Inputs!$A$14:$B$25,2))/1000)</f>
        <v>12.6</v>
      </c>
      <c r="E133" s="97">
        <f t="shared" ref="E133:E196" si="253">IF($A133="N/A"," ",C133*D133)</f>
        <v>44.8245</v>
      </c>
      <c r="F133" s="48">
        <f>IF(A133="N/A"," ",Inputs!$F$6)</f>
        <v>1.17</v>
      </c>
      <c r="G133" s="48">
        <f>IF(A133="N/A"," ",Inputs!$F$9/IF(AND('Pricing Inputs'!$AA$3&gt;=4,'Pricing Inputs'!$AA$3&lt;=6),16,IF(AND('Pricing Inputs'!$AA$3&gt;=7,'Pricing Inputs'!$AA$3&lt;=9),8,24))/(BA133))</f>
        <v>0.82983193277310929</v>
      </c>
      <c r="H133" s="49">
        <f t="shared" ref="H133:H196" si="254">IF(A133="N/A"," ",(C133*D133)+F133+G133)</f>
        <v>46.824331932773113</v>
      </c>
      <c r="I133" s="52">
        <f>VLOOKUP(A133,ScaledPrice,(IF(AND('Pricing Inputs'!$AA$3&gt;=4,'Pricing Inputs'!$AA$3&lt;=6),2,4)))</f>
        <v>28</v>
      </c>
      <c r="J133" s="52">
        <f>IF(A133="N/A"," ",IF(AND('Pricing Inputs'!$AA$3&gt;=4,'Pricing Inputs'!$AA$3&lt;=6),I133,(VLOOKUP(A133,ScaledPrice,2))*(2-(VLOOKUP(A133,ScaledPrice,3)))))</f>
        <v>28</v>
      </c>
      <c r="K133" s="52">
        <f>IF(A133="N/A"," ",IF(OR('Pricing Inputs'!$AA$3=5,'Pricing Inputs'!$AA$3=6,'Pricing Inputs'!$AA$3=8,'Pricing Inputs'!$AA$3=9),VLOOKUP(A133,ScaledPrice,IF(AND('Pricing Inputs'!$AA$3&gt;=4,'Pricing Inputs'!$AA$3&lt;=6),5,6)),0))</f>
        <v>20</v>
      </c>
      <c r="L133" s="52">
        <f>IF(A133="N/A"," ",IF(OR('Pricing Inputs'!$AA$3=5,'Pricing Inputs'!$AA$3=6,'Pricing Inputs'!$AA$3=8,'Pricing Inputs'!$AA$3=9),IF(AND('Pricing Inputs'!$AA$3&gt;=4,'Pricing Inputs'!$AA$3&lt;=6),K133,(VLOOKUP(A133,ScaledPrice,5))*(2-(VLOOKUP(A133,ScaledPrice,3)))),0))</f>
        <v>20</v>
      </c>
      <c r="M133" s="52">
        <f>IF(A133="N/A"," ",IF(OR('Pricing Inputs'!$AA$3=6,'Pricing Inputs'!$AA$3=9),(VLOOKUP(A133,ScaledPrice,IF(AND('Pricing Inputs'!$AA$3&gt;=4,'Pricing Inputs'!$AA$3&lt;=6),7,8))),0))</f>
        <v>19</v>
      </c>
      <c r="N133" s="52">
        <f>IF(A133="N/A"," ",IF(OR('Pricing Inputs'!$AA$3=6,'Pricing Inputs'!$AA$3=9),IF(AND('Pricing Inputs'!$AA$3&gt;=4,'Pricing Inputs'!$AA$3&lt;=6),M133,(VLOOKUP(A133,ScaledPrice,7))*(2-(VLOOKUP(A133,ScaledPrice,3)))),0))</f>
        <v>19</v>
      </c>
      <c r="O133" s="52">
        <f t="shared" ref="O133:O196" si="255">IF(A133="N/A"," ",VLOOKUP(A133,ScaledPrice,9))</f>
        <v>21.400001525878906</v>
      </c>
      <c r="P133" s="108">
        <f t="shared" ref="P133:P196" si="256">IF($A133="N/A"," ",IF((I133-$H133)&gt;0,I133-$H133,0))</f>
        <v>0</v>
      </c>
      <c r="Q133" s="108">
        <f t="shared" ref="Q133:Q196" si="257">IF($A133="N/A"," ",IF((J133-$H133)&gt;0,J133-$H133,0))</f>
        <v>0</v>
      </c>
      <c r="R133" s="108">
        <f t="shared" ref="R133:R196" si="258">IF($A133="N/A"," ",IF((K133-$H133)&gt;0,K133-$H133,0))</f>
        <v>0</v>
      </c>
      <c r="S133" s="108">
        <f t="shared" ref="S133:S196" si="259">IF($A133="N/A"," ",IF((L133-$H133)&gt;0,L133-$H133,0))</f>
        <v>0</v>
      </c>
      <c r="T133" s="108">
        <f t="shared" ref="T133:T196" si="260">IF($A133="N/A"," ",IF((M133-$H133)&gt;0,M133-$H133,0))</f>
        <v>0</v>
      </c>
      <c r="U133" s="108">
        <f t="shared" ref="U133:U196" si="261">IF($A133="N/A"," ",IF((N133-$H133)&gt;0,N133-$H133,0))</f>
        <v>0</v>
      </c>
      <c r="V133" s="56">
        <f t="shared" ref="V133:V196" si="262">IF($A133="N/A"," ",(IF((O133-$H133)&lt;=0,0,(O133-$H133))))</f>
        <v>0</v>
      </c>
      <c r="W133" s="99">
        <f t="shared" ref="W133:W196" si="263">IF($A133="N/A"," ",IF(P133&gt;0,8*VLOOKUP($A133,NumberofDaysTable,2),0))</f>
        <v>0</v>
      </c>
      <c r="X133" s="99">
        <f t="shared" ref="X133:X196" si="264">IF($A133="N/A"," ",IF(Q133&gt;0,8*VLOOKUP($A133,NumberofDaysTable,2),0))</f>
        <v>0</v>
      </c>
      <c r="Y133" s="99">
        <f t="shared" ref="Y133:Y196" si="265">IF($A133="N/A"," ",IF(R133&gt;0,8*VLOOKUP($A133,NumberofDaysTable,3),0))</f>
        <v>0</v>
      </c>
      <c r="Z133" s="99">
        <f t="shared" ref="Z133:Z196" si="266">IF($A133="N/A"," ",IF(S133&gt;0,8*VLOOKUP($A133,NumberofDaysTable,3),0))</f>
        <v>0</v>
      </c>
      <c r="AA133" s="99">
        <f t="shared" si="166"/>
        <v>0</v>
      </c>
      <c r="AB133" s="99">
        <f t="shared" ref="AB133:AB196" si="267">IF($A133="N/A"," ",IF(U133&gt;0,(8*VLOOKUP($A133,NumberofDaysTable,4)+VLOOKUP($A133,NumberofDaysTable,5)),0))</f>
        <v>0</v>
      </c>
      <c r="AC133" s="99">
        <f t="shared" ref="AC133:AC196" si="268">IF($A133="N/A"," ",(IF(V133&gt;0,(8*VLOOKUP($A133,NumberofDaysTable,6)),0)))</f>
        <v>0</v>
      </c>
      <c r="AD133" s="71">
        <f t="shared" si="244"/>
        <v>7</v>
      </c>
      <c r="AE133" s="72">
        <f t="shared" si="245"/>
        <v>7</v>
      </c>
      <c r="AF133" s="72">
        <f t="shared" si="246"/>
        <v>7</v>
      </c>
      <c r="AG133" s="72">
        <f t="shared" si="247"/>
        <v>7</v>
      </c>
      <c r="AH133" s="72">
        <f t="shared" si="248"/>
        <v>7</v>
      </c>
      <c r="AI133" s="72">
        <f t="shared" si="249"/>
        <v>7</v>
      </c>
      <c r="AJ133" s="73">
        <f t="shared" si="250"/>
        <v>7</v>
      </c>
      <c r="AK133" s="102">
        <f t="shared" si="182"/>
        <v>0</v>
      </c>
      <c r="AL133" s="103">
        <f t="shared" si="183"/>
        <v>0</v>
      </c>
      <c r="AM133" s="103">
        <f t="shared" si="184"/>
        <v>0</v>
      </c>
      <c r="AN133" s="103">
        <f t="shared" si="185"/>
        <v>0</v>
      </c>
      <c r="AO133" s="103">
        <f t="shared" si="186"/>
        <v>0</v>
      </c>
      <c r="AP133" s="103">
        <f t="shared" si="187"/>
        <v>0</v>
      </c>
      <c r="AQ133" s="103">
        <f t="shared" si="188"/>
        <v>0</v>
      </c>
      <c r="AR133" s="81" t="s">
        <v>46</v>
      </c>
      <c r="AS133" s="109">
        <f t="shared" si="237"/>
        <v>0</v>
      </c>
      <c r="AT133" s="112">
        <f t="shared" si="238"/>
        <v>0</v>
      </c>
      <c r="AU133" s="112">
        <f t="shared" si="239"/>
        <v>0</v>
      </c>
      <c r="AV133" s="112">
        <f t="shared" si="240"/>
        <v>0</v>
      </c>
      <c r="AW133" s="112">
        <f t="shared" si="241"/>
        <v>0</v>
      </c>
      <c r="AX133" s="112">
        <f t="shared" si="242"/>
        <v>0</v>
      </c>
      <c r="AY133" s="112">
        <f t="shared" si="243"/>
        <v>0</v>
      </c>
      <c r="AZ133" s="80" t="s">
        <v>53</v>
      </c>
      <c r="BA133" s="64">
        <f>IF($A133="N/A"," ",(IF(MONTH(A133)&gt;=4,IF(MONTH(A133)&lt;=10,Inputs!$F$13,Inputs!$F$14),Inputs!$F$14)))</f>
        <v>119</v>
      </c>
      <c r="BB133" s="65">
        <f t="shared" si="189"/>
        <v>0</v>
      </c>
      <c r="BC133" s="65">
        <f t="shared" si="190"/>
        <v>0</v>
      </c>
      <c r="BD133" s="65">
        <f t="shared" ref="BD133:BD196" si="269">IF($A133="N/A"," ",(IF(AM133&gt;0,($BA133*(8*(VLOOKUP($A133,NumberofDaysTable,3)))*R133),0)+IF(AU133&gt;0,($BA133*((AU133))*R133),0)))</f>
        <v>0</v>
      </c>
      <c r="BE133" s="65">
        <f t="shared" ref="BE133:BE196" si="270">IF($A133="N/A"," ",(IF(AN133&gt;0,($BA133*(8*(VLOOKUP($A133,NumberofDaysTable,3)))*S133),0)+IF(AV133&gt;0,($BA133*((AV133))*S133),0)))</f>
        <v>0</v>
      </c>
      <c r="BF133" s="65">
        <f t="shared" ref="BF133:BF196" si="271">IF($A133="N/A"," ",(IF(AO133&gt;0,($BA133*(8*(VLOOKUP($A133,NumberofDaysTable,4)+VLOOKUP($A133,NumberofDaysTable,5)))*T133),0)+IF(AW133&gt;0,($BA133*((AW133))*T133),0)))</f>
        <v>0</v>
      </c>
      <c r="BG133" s="65">
        <f t="shared" ref="BG133:BG196" si="272">IF($A133="N/A"," ",(IF(AP133&gt;0,($BA133*(8*(VLOOKUP($A133,NumberofDaysTable,4)+VLOOKUP($A133,NumberofDaysTable,5)))*U133),0)+IF(AX133&gt;0,($BA133*((AX133))*U133),0)))</f>
        <v>0</v>
      </c>
      <c r="BH133" s="65">
        <f t="shared" ref="BH133:BH196" si="273">IF($A133="N/A"," ",($BA133*AQ133*V133)+($BA133*AY133*V133))</f>
        <v>0</v>
      </c>
      <c r="BI133" s="65">
        <f t="shared" ref="BI133:BI196" si="274">IF($A133="N/A"," ",SUM(BB133:BH133))</f>
        <v>0</v>
      </c>
      <c r="BJ133" s="94">
        <f t="shared" ref="BJ133:BJ196" si="275">IF($A133="N/A"," ",(H133*(SUM(AK133:AQ133)+SUM(AS133:AY133))*BA133))</f>
        <v>0</v>
      </c>
      <c r="BK133" s="94">
        <f t="shared" ref="BK133:BK196" si="276">IF($A133="N/A"," ",((C133*D133)*(SUM($AK133:$AQ133)+SUM($AS133:$AY133))*$BA133))</f>
        <v>0</v>
      </c>
      <c r="BL133" s="94">
        <f t="shared" ref="BL133:BL196" si="277">IF($A133="N/A"," ",(F133*(SUM($AK133:$AQ133)+SUM($AS133:$AY133))*$BA133))</f>
        <v>0</v>
      </c>
      <c r="BM133" s="94">
        <f t="shared" ref="BM133:BM196" si="278">IF($A133="N/A"," ",(G133*(SUM($AK133:$AQ133)+SUM($AS133:$AY133))*$BA133))</f>
        <v>0</v>
      </c>
    </row>
    <row r="134" spans="1:65">
      <c r="A134" s="45">
        <f>IF(A133="N/A","N/A",IF(EDATE(A133,1)&gt;Inputs!$K$3,"N/A",EDATE(A133,1)))</f>
        <v>40634</v>
      </c>
      <c r="B134" s="59">
        <f t="shared" si="251"/>
        <v>2011</v>
      </c>
      <c r="C134" s="46">
        <f t="shared" si="252"/>
        <v>3.3595000000000002</v>
      </c>
      <c r="D134" s="47">
        <f>IF(A134="N/A"," ",(VLOOKUP(MONTH($A134),Inputs!$A$14:$B$25,2))/1000)</f>
        <v>12.6</v>
      </c>
      <c r="E134" s="97">
        <f t="shared" si="253"/>
        <v>42.329700000000003</v>
      </c>
      <c r="F134" s="48">
        <f>IF(A134="N/A"," ",Inputs!$F$6)</f>
        <v>1.17</v>
      </c>
      <c r="G134" s="48">
        <f>IF(A134="N/A"," ",Inputs!$F$9/IF(AND('Pricing Inputs'!$AA$3&gt;=4,'Pricing Inputs'!$AA$3&lt;=6),16,IF(AND('Pricing Inputs'!$AA$3&gt;=7,'Pricing Inputs'!$AA$3&lt;=9),8,24))/(BA134))</f>
        <v>0.82983193277310929</v>
      </c>
      <c r="H134" s="49">
        <f t="shared" si="254"/>
        <v>44.329531932773115</v>
      </c>
      <c r="I134" s="52">
        <f>VLOOKUP(A134,ScaledPrice,(IF(AND('Pricing Inputs'!$AA$3&gt;=4,'Pricing Inputs'!$AA$3&lt;=6),2,4)))</f>
        <v>28.75</v>
      </c>
      <c r="J134" s="52">
        <f>IF(A134="N/A"," ",IF(AND('Pricing Inputs'!$AA$3&gt;=4,'Pricing Inputs'!$AA$3&lt;=6),I134,(VLOOKUP(A134,ScaledPrice,2))*(2-(VLOOKUP(A134,ScaledPrice,3)))))</f>
        <v>28.75</v>
      </c>
      <c r="K134" s="52">
        <f>IF(A134="N/A"," ",IF(OR('Pricing Inputs'!$AA$3=5,'Pricing Inputs'!$AA$3=6,'Pricing Inputs'!$AA$3=8,'Pricing Inputs'!$AA$3=9),VLOOKUP(A134,ScaledPrice,IF(AND('Pricing Inputs'!$AA$3&gt;=4,'Pricing Inputs'!$AA$3&lt;=6),5,6)),0))</f>
        <v>20</v>
      </c>
      <c r="L134" s="52">
        <f>IF(A134="N/A"," ",IF(OR('Pricing Inputs'!$AA$3=5,'Pricing Inputs'!$AA$3=6,'Pricing Inputs'!$AA$3=8,'Pricing Inputs'!$AA$3=9),IF(AND('Pricing Inputs'!$AA$3&gt;=4,'Pricing Inputs'!$AA$3&lt;=6),K134,(VLOOKUP(A134,ScaledPrice,5))*(2-(VLOOKUP(A134,ScaledPrice,3)))),0))</f>
        <v>20</v>
      </c>
      <c r="M134" s="52">
        <f>IF(A134="N/A"," ",IF(OR('Pricing Inputs'!$AA$3=6,'Pricing Inputs'!$AA$3=9),(VLOOKUP(A134,ScaledPrice,IF(AND('Pricing Inputs'!$AA$3&gt;=4,'Pricing Inputs'!$AA$3&lt;=6),7,8))),0))</f>
        <v>18.995000839233398</v>
      </c>
      <c r="N134" s="52">
        <f>IF(A134="N/A"," ",IF(OR('Pricing Inputs'!$AA$3=6,'Pricing Inputs'!$AA$3=9),IF(AND('Pricing Inputs'!$AA$3&gt;=4,'Pricing Inputs'!$AA$3&lt;=6),M134,(VLOOKUP(A134,ScaledPrice,7))*(2-(VLOOKUP(A134,ScaledPrice,3)))),0))</f>
        <v>18.995000839233398</v>
      </c>
      <c r="O134" s="52">
        <f t="shared" si="255"/>
        <v>20.600000381469727</v>
      </c>
      <c r="P134" s="108">
        <f t="shared" si="256"/>
        <v>0</v>
      </c>
      <c r="Q134" s="108">
        <f t="shared" si="257"/>
        <v>0</v>
      </c>
      <c r="R134" s="108">
        <f t="shared" si="258"/>
        <v>0</v>
      </c>
      <c r="S134" s="108">
        <f t="shared" si="259"/>
        <v>0</v>
      </c>
      <c r="T134" s="108">
        <f t="shared" si="260"/>
        <v>0</v>
      </c>
      <c r="U134" s="108">
        <f t="shared" si="261"/>
        <v>0</v>
      </c>
      <c r="V134" s="56">
        <f t="shared" si="262"/>
        <v>0</v>
      </c>
      <c r="W134" s="99">
        <f t="shared" si="263"/>
        <v>0</v>
      </c>
      <c r="X134" s="99">
        <f t="shared" si="264"/>
        <v>0</v>
      </c>
      <c r="Y134" s="99">
        <f t="shared" si="265"/>
        <v>0</v>
      </c>
      <c r="Z134" s="99">
        <f t="shared" si="266"/>
        <v>0</v>
      </c>
      <c r="AA134" s="99">
        <f t="shared" ref="AA134:AA197" si="279">IF($A134="N/A"," ",IF(T134&gt;0,8*(VLOOKUP($A134,NumberofDaysTable,4)+VLOOKUP($A134,NumberofDaysTable,5)),0))</f>
        <v>0</v>
      </c>
      <c r="AB134" s="99">
        <f t="shared" si="267"/>
        <v>0</v>
      </c>
      <c r="AC134" s="99">
        <f t="shared" si="268"/>
        <v>0</v>
      </c>
      <c r="AD134" s="71">
        <f t="shared" si="244"/>
        <v>7</v>
      </c>
      <c r="AE134" s="72">
        <f t="shared" si="245"/>
        <v>7</v>
      </c>
      <c r="AF134" s="72">
        <f t="shared" si="246"/>
        <v>7</v>
      </c>
      <c r="AG134" s="72">
        <f t="shared" si="247"/>
        <v>7</v>
      </c>
      <c r="AH134" s="72">
        <f t="shared" si="248"/>
        <v>7</v>
      </c>
      <c r="AI134" s="72">
        <f t="shared" si="249"/>
        <v>7</v>
      </c>
      <c r="AJ134" s="73">
        <f t="shared" si="250"/>
        <v>7</v>
      </c>
      <c r="AK134" s="102">
        <f t="shared" si="182"/>
        <v>0</v>
      </c>
      <c r="AL134" s="103">
        <f t="shared" si="183"/>
        <v>0</v>
      </c>
      <c r="AM134" s="103">
        <f t="shared" si="184"/>
        <v>0</v>
      </c>
      <c r="AN134" s="103">
        <f t="shared" si="185"/>
        <v>0</v>
      </c>
      <c r="AO134" s="103">
        <f t="shared" si="186"/>
        <v>0</v>
      </c>
      <c r="AP134" s="103">
        <f t="shared" si="187"/>
        <v>0</v>
      </c>
      <c r="AQ134" s="103">
        <f t="shared" si="188"/>
        <v>0</v>
      </c>
      <c r="AR134" s="73">
        <f>SUM(AK124:AQ135)</f>
        <v>1040</v>
      </c>
      <c r="AS134" s="109">
        <f t="shared" si="237"/>
        <v>0</v>
      </c>
      <c r="AT134" s="112">
        <f t="shared" si="238"/>
        <v>0</v>
      </c>
      <c r="AU134" s="112">
        <f t="shared" si="239"/>
        <v>0</v>
      </c>
      <c r="AV134" s="112">
        <f t="shared" si="240"/>
        <v>0</v>
      </c>
      <c r="AW134" s="112">
        <f t="shared" si="241"/>
        <v>0</v>
      </c>
      <c r="AX134" s="112">
        <f t="shared" si="242"/>
        <v>0</v>
      </c>
      <c r="AY134" s="112">
        <f t="shared" si="243"/>
        <v>0</v>
      </c>
      <c r="AZ134" s="73">
        <f>SUM(AS124:AY135)</f>
        <v>0</v>
      </c>
      <c r="BA134" s="64">
        <f>IF($A134="N/A"," ",(IF(MONTH(A134)&gt;=4,IF(MONTH(A134)&lt;=10,Inputs!$F$13,Inputs!$F$14),Inputs!$F$14)))</f>
        <v>119</v>
      </c>
      <c r="BB134" s="65">
        <f t="shared" si="189"/>
        <v>0</v>
      </c>
      <c r="BC134" s="65">
        <f t="shared" si="190"/>
        <v>0</v>
      </c>
      <c r="BD134" s="65">
        <f t="shared" si="269"/>
        <v>0</v>
      </c>
      <c r="BE134" s="65">
        <f t="shared" si="270"/>
        <v>0</v>
      </c>
      <c r="BF134" s="65">
        <f t="shared" si="271"/>
        <v>0</v>
      </c>
      <c r="BG134" s="65">
        <f t="shared" si="272"/>
        <v>0</v>
      </c>
      <c r="BH134" s="65">
        <f t="shared" si="273"/>
        <v>0</v>
      </c>
      <c r="BI134" s="65">
        <f t="shared" si="274"/>
        <v>0</v>
      </c>
      <c r="BJ134" s="94">
        <f t="shared" si="275"/>
        <v>0</v>
      </c>
      <c r="BK134" s="94">
        <f t="shared" si="276"/>
        <v>0</v>
      </c>
      <c r="BL134" s="94">
        <f t="shared" si="277"/>
        <v>0</v>
      </c>
      <c r="BM134" s="94">
        <f t="shared" si="278"/>
        <v>0</v>
      </c>
    </row>
    <row r="135" spans="1:65">
      <c r="A135" s="45">
        <f>IF(A134="N/A","N/A",IF(EDATE(A134,1)&gt;Inputs!$K$3,"N/A",EDATE(A134,1)))</f>
        <v>40664</v>
      </c>
      <c r="B135" s="59">
        <f t="shared" si="251"/>
        <v>2011</v>
      </c>
      <c r="C135" s="46">
        <f t="shared" si="252"/>
        <v>3.3435000000000001</v>
      </c>
      <c r="D135" s="47">
        <f>IF(A135="N/A"," ",(VLOOKUP(MONTH($A135),Inputs!$A$14:$B$25,2))/1000)</f>
        <v>12.6</v>
      </c>
      <c r="E135" s="97">
        <f t="shared" si="253"/>
        <v>42.128100000000003</v>
      </c>
      <c r="F135" s="48">
        <f>IF(A135="N/A"," ",Inputs!$F$6)</f>
        <v>1.17</v>
      </c>
      <c r="G135" s="48">
        <f>IF(A135="N/A"," ",Inputs!$F$9/IF(AND('Pricing Inputs'!$AA$3&gt;=4,'Pricing Inputs'!$AA$3&lt;=6),16,IF(AND('Pricing Inputs'!$AA$3&gt;=7,'Pricing Inputs'!$AA$3&lt;=9),8,24))/(BA135))</f>
        <v>0.82983193277310929</v>
      </c>
      <c r="H135" s="49">
        <f t="shared" si="254"/>
        <v>44.127931932773116</v>
      </c>
      <c r="I135" s="52">
        <f>VLOOKUP(A135,ScaledPrice,(IF(AND('Pricing Inputs'!$AA$3&gt;=4,'Pricing Inputs'!$AA$3&lt;=6),2,4)))</f>
        <v>33.25</v>
      </c>
      <c r="J135" s="52">
        <f>IF(A135="N/A"," ",IF(AND('Pricing Inputs'!$AA$3&gt;=4,'Pricing Inputs'!$AA$3&lt;=6),I135,(VLOOKUP(A135,ScaledPrice,2))*(2-(VLOOKUP(A135,ScaledPrice,3)))))</f>
        <v>33.25</v>
      </c>
      <c r="K135" s="52">
        <f>IF(A135="N/A"," ",IF(OR('Pricing Inputs'!$AA$3=5,'Pricing Inputs'!$AA$3=6,'Pricing Inputs'!$AA$3=8,'Pricing Inputs'!$AA$3=9),VLOOKUP(A135,ScaledPrice,IF(AND('Pricing Inputs'!$AA$3&gt;=4,'Pricing Inputs'!$AA$3&lt;=6),5,6)),0))</f>
        <v>21</v>
      </c>
      <c r="L135" s="52">
        <f>IF(A135="N/A"," ",IF(OR('Pricing Inputs'!$AA$3=5,'Pricing Inputs'!$AA$3=6,'Pricing Inputs'!$AA$3=8,'Pricing Inputs'!$AA$3=9),IF(AND('Pricing Inputs'!$AA$3&gt;=4,'Pricing Inputs'!$AA$3&lt;=6),K135,(VLOOKUP(A135,ScaledPrice,5))*(2-(VLOOKUP(A135,ScaledPrice,3)))),0))</f>
        <v>21</v>
      </c>
      <c r="M135" s="52">
        <f>IF(A135="N/A"," ",IF(OR('Pricing Inputs'!$AA$3=6,'Pricing Inputs'!$AA$3=9),(VLOOKUP(A135,ScaledPrice,IF(AND('Pricing Inputs'!$AA$3&gt;=4,'Pricing Inputs'!$AA$3&lt;=6),7,8))),0))</f>
        <v>20.004999160766602</v>
      </c>
      <c r="N135" s="52">
        <f>IF(A135="N/A"," ",IF(OR('Pricing Inputs'!$AA$3=6,'Pricing Inputs'!$AA$3=9),IF(AND('Pricing Inputs'!$AA$3&gt;=4,'Pricing Inputs'!$AA$3&lt;=6),M135,(VLOOKUP(A135,ScaledPrice,7))*(2-(VLOOKUP(A135,ScaledPrice,3)))),0))</f>
        <v>20.004999160766602</v>
      </c>
      <c r="O135" s="52">
        <f t="shared" si="255"/>
        <v>20.450000762939453</v>
      </c>
      <c r="P135" s="108">
        <f t="shared" si="256"/>
        <v>0</v>
      </c>
      <c r="Q135" s="108">
        <f t="shared" si="257"/>
        <v>0</v>
      </c>
      <c r="R135" s="108">
        <f t="shared" si="258"/>
        <v>0</v>
      </c>
      <c r="S135" s="108">
        <f t="shared" si="259"/>
        <v>0</v>
      </c>
      <c r="T135" s="108">
        <f t="shared" si="260"/>
        <v>0</v>
      </c>
      <c r="U135" s="108">
        <f t="shared" si="261"/>
        <v>0</v>
      </c>
      <c r="V135" s="56">
        <f t="shared" si="262"/>
        <v>0</v>
      </c>
      <c r="W135" s="99">
        <f t="shared" si="263"/>
        <v>0</v>
      </c>
      <c r="X135" s="99">
        <f t="shared" si="264"/>
        <v>0</v>
      </c>
      <c r="Y135" s="99">
        <f t="shared" si="265"/>
        <v>0</v>
      </c>
      <c r="Z135" s="99">
        <f t="shared" si="266"/>
        <v>0</v>
      </c>
      <c r="AA135" s="99">
        <f t="shared" si="279"/>
        <v>0</v>
      </c>
      <c r="AB135" s="99">
        <f t="shared" si="267"/>
        <v>0</v>
      </c>
      <c r="AC135" s="99">
        <f t="shared" si="268"/>
        <v>0</v>
      </c>
      <c r="AD135" s="74">
        <f t="shared" si="244"/>
        <v>7</v>
      </c>
      <c r="AE135" s="75">
        <f t="shared" si="245"/>
        <v>7</v>
      </c>
      <c r="AF135" s="75">
        <f t="shared" si="246"/>
        <v>7</v>
      </c>
      <c r="AG135" s="75">
        <f t="shared" si="247"/>
        <v>7</v>
      </c>
      <c r="AH135" s="75">
        <f t="shared" si="248"/>
        <v>7</v>
      </c>
      <c r="AI135" s="75">
        <f t="shared" si="249"/>
        <v>7</v>
      </c>
      <c r="AJ135" s="76">
        <f t="shared" si="250"/>
        <v>7</v>
      </c>
      <c r="AK135" s="104">
        <f t="shared" si="182"/>
        <v>0</v>
      </c>
      <c r="AL135" s="105">
        <f t="shared" si="183"/>
        <v>0</v>
      </c>
      <c r="AM135" s="105">
        <f t="shared" si="184"/>
        <v>0</v>
      </c>
      <c r="AN135" s="105">
        <f t="shared" si="185"/>
        <v>0</v>
      </c>
      <c r="AO135" s="105">
        <f t="shared" si="186"/>
        <v>0</v>
      </c>
      <c r="AP135" s="105">
        <f t="shared" si="187"/>
        <v>0</v>
      </c>
      <c r="AQ135" s="105">
        <f t="shared" si="188"/>
        <v>0</v>
      </c>
      <c r="AR135" s="76">
        <f>IF(($AP$2-AR134)&gt;=0,$AP$2-AR134,0)</f>
        <v>360</v>
      </c>
      <c r="AS135" s="113">
        <f t="shared" si="237"/>
        <v>0</v>
      </c>
      <c r="AT135" s="114">
        <f t="shared" si="238"/>
        <v>0</v>
      </c>
      <c r="AU135" s="114">
        <f t="shared" si="239"/>
        <v>0</v>
      </c>
      <c r="AV135" s="114">
        <f t="shared" si="240"/>
        <v>0</v>
      </c>
      <c r="AW135" s="114">
        <f t="shared" si="241"/>
        <v>0</v>
      </c>
      <c r="AX135" s="114">
        <f t="shared" si="242"/>
        <v>0</v>
      </c>
      <c r="AY135" s="114">
        <f t="shared" si="243"/>
        <v>0</v>
      </c>
      <c r="AZ135" s="82">
        <f>AR134+AZ134</f>
        <v>1040</v>
      </c>
      <c r="BA135" s="64">
        <f>IF($A135="N/A"," ",(IF(MONTH(A135)&gt;=4,IF(MONTH(A135)&lt;=10,Inputs!$F$13,Inputs!$F$14),Inputs!$F$14)))</f>
        <v>119</v>
      </c>
      <c r="BB135" s="65">
        <f t="shared" si="189"/>
        <v>0</v>
      </c>
      <c r="BC135" s="65">
        <f t="shared" si="190"/>
        <v>0</v>
      </c>
      <c r="BD135" s="65">
        <f t="shared" si="269"/>
        <v>0</v>
      </c>
      <c r="BE135" s="65">
        <f t="shared" si="270"/>
        <v>0</v>
      </c>
      <c r="BF135" s="65">
        <f t="shared" si="271"/>
        <v>0</v>
      </c>
      <c r="BG135" s="65">
        <f t="shared" si="272"/>
        <v>0</v>
      </c>
      <c r="BH135" s="65">
        <f t="shared" si="273"/>
        <v>0</v>
      </c>
      <c r="BI135" s="65">
        <f t="shared" si="274"/>
        <v>0</v>
      </c>
      <c r="BJ135" s="94">
        <f t="shared" si="275"/>
        <v>0</v>
      </c>
      <c r="BK135" s="94">
        <f t="shared" si="276"/>
        <v>0</v>
      </c>
      <c r="BL135" s="94">
        <f t="shared" si="277"/>
        <v>0</v>
      </c>
      <c r="BM135" s="94">
        <f t="shared" si="278"/>
        <v>0</v>
      </c>
    </row>
    <row r="136" spans="1:65">
      <c r="A136" s="45">
        <f>IF(A135="N/A","N/A",IF(EDATE(A135,1)&gt;Inputs!$K$3,"N/A",EDATE(A135,1)))</f>
        <v>40695</v>
      </c>
      <c r="B136" s="59">
        <f t="shared" si="251"/>
        <v>2011</v>
      </c>
      <c r="C136" s="46">
        <f t="shared" si="252"/>
        <v>3.3495000000000008</v>
      </c>
      <c r="D136" s="47">
        <f>IF(A136="N/A"," ",(VLOOKUP(MONTH($A136),Inputs!$A$14:$B$25,2))/1000)</f>
        <v>12.6</v>
      </c>
      <c r="E136" s="97">
        <f t="shared" si="253"/>
        <v>42.203700000000012</v>
      </c>
      <c r="F136" s="48">
        <f>IF(A136="N/A"," ",Inputs!$F$6)</f>
        <v>1.17</v>
      </c>
      <c r="G136" s="48">
        <f>IF(A136="N/A"," ",Inputs!$F$9/IF(AND('Pricing Inputs'!$AA$3&gt;=4,'Pricing Inputs'!$AA$3&lt;=6),16,IF(AND('Pricing Inputs'!$AA$3&gt;=7,'Pricing Inputs'!$AA$3&lt;=9),8,24))/(BA136))</f>
        <v>0.82983193277310929</v>
      </c>
      <c r="H136" s="49">
        <f t="shared" si="254"/>
        <v>44.203531932773124</v>
      </c>
      <c r="I136" s="52">
        <f>VLOOKUP(A136,ScaledPrice,(IF(AND('Pricing Inputs'!$AA$3&gt;=4,'Pricing Inputs'!$AA$3&lt;=6),2,4)))</f>
        <v>54.5</v>
      </c>
      <c r="J136" s="52">
        <f>IF(A136="N/A"," ",IF(AND('Pricing Inputs'!$AA$3&gt;=4,'Pricing Inputs'!$AA$3&lt;=6),I136,(VLOOKUP(A136,ScaledPrice,2))*(2-(VLOOKUP(A136,ScaledPrice,3)))))</f>
        <v>54.5</v>
      </c>
      <c r="K136" s="52">
        <f>IF(A136="N/A"," ",IF(OR('Pricing Inputs'!$AA$3=5,'Pricing Inputs'!$AA$3=6,'Pricing Inputs'!$AA$3=8,'Pricing Inputs'!$AA$3=9),VLOOKUP(A136,ScaledPrice,IF(AND('Pricing Inputs'!$AA$3&gt;=4,'Pricing Inputs'!$AA$3&lt;=6),5,6)),0))</f>
        <v>26</v>
      </c>
      <c r="L136" s="52">
        <f>IF(A136="N/A"," ",IF(OR('Pricing Inputs'!$AA$3=5,'Pricing Inputs'!$AA$3=6,'Pricing Inputs'!$AA$3=8,'Pricing Inputs'!$AA$3=9),IF(AND('Pricing Inputs'!$AA$3&gt;=4,'Pricing Inputs'!$AA$3&lt;=6),K136,(VLOOKUP(A136,ScaledPrice,5))*(2-(VLOOKUP(A136,ScaledPrice,3)))),0))</f>
        <v>26</v>
      </c>
      <c r="M136" s="52">
        <f>IF(A136="N/A"," ",IF(OR('Pricing Inputs'!$AA$3=6,'Pricing Inputs'!$AA$3=9),(VLOOKUP(A136,ScaledPrice,IF(AND('Pricing Inputs'!$AA$3&gt;=4,'Pricing Inputs'!$AA$3&lt;=6),7,8))),0))</f>
        <v>24</v>
      </c>
      <c r="N136" s="52">
        <f>IF(A136="N/A"," ",IF(OR('Pricing Inputs'!$AA$3=6,'Pricing Inputs'!$AA$3=9),IF(AND('Pricing Inputs'!$AA$3&gt;=4,'Pricing Inputs'!$AA$3&lt;=6),M136,(VLOOKUP(A136,ScaledPrice,7))*(2-(VLOOKUP(A136,ScaledPrice,3)))),0))</f>
        <v>24</v>
      </c>
      <c r="O136" s="52">
        <f t="shared" si="255"/>
        <v>19.949999809265137</v>
      </c>
      <c r="P136" s="108">
        <f t="shared" si="256"/>
        <v>10.296468067226876</v>
      </c>
      <c r="Q136" s="108">
        <f t="shared" si="257"/>
        <v>10.296468067226876</v>
      </c>
      <c r="R136" s="108">
        <f t="shared" si="258"/>
        <v>0</v>
      </c>
      <c r="S136" s="108">
        <f t="shared" si="259"/>
        <v>0</v>
      </c>
      <c r="T136" s="108">
        <f t="shared" si="260"/>
        <v>0</v>
      </c>
      <c r="U136" s="108">
        <f t="shared" si="261"/>
        <v>0</v>
      </c>
      <c r="V136" s="56">
        <f t="shared" si="262"/>
        <v>0</v>
      </c>
      <c r="W136" s="99">
        <f t="shared" si="263"/>
        <v>176</v>
      </c>
      <c r="X136" s="99">
        <f t="shared" si="264"/>
        <v>176</v>
      </c>
      <c r="Y136" s="99">
        <f t="shared" si="265"/>
        <v>0</v>
      </c>
      <c r="Z136" s="99">
        <f t="shared" si="266"/>
        <v>0</v>
      </c>
      <c r="AA136" s="99">
        <f t="shared" si="279"/>
        <v>0</v>
      </c>
      <c r="AB136" s="99">
        <f t="shared" si="267"/>
        <v>0</v>
      </c>
      <c r="AC136" s="99">
        <f t="shared" si="268"/>
        <v>0</v>
      </c>
      <c r="AD136" s="68">
        <f t="shared" ref="AD136:AJ136" si="280">IF($A136="N/A"," ",RANK(P136,$P$136:$V$147))</f>
        <v>5</v>
      </c>
      <c r="AE136" s="69">
        <f t="shared" si="280"/>
        <v>5</v>
      </c>
      <c r="AF136" s="69">
        <f t="shared" si="280"/>
        <v>7</v>
      </c>
      <c r="AG136" s="69">
        <f t="shared" si="280"/>
        <v>7</v>
      </c>
      <c r="AH136" s="69">
        <f t="shared" si="280"/>
        <v>7</v>
      </c>
      <c r="AI136" s="69">
        <f t="shared" si="280"/>
        <v>7</v>
      </c>
      <c r="AJ136" s="70">
        <f t="shared" si="280"/>
        <v>7</v>
      </c>
      <c r="AK136" s="100">
        <f t="shared" si="182"/>
        <v>176</v>
      </c>
      <c r="AL136" s="101">
        <f t="shared" si="183"/>
        <v>176</v>
      </c>
      <c r="AM136" s="101">
        <f t="shared" si="184"/>
        <v>0</v>
      </c>
      <c r="AN136" s="101">
        <f t="shared" si="185"/>
        <v>0</v>
      </c>
      <c r="AO136" s="101">
        <f t="shared" si="186"/>
        <v>0</v>
      </c>
      <c r="AP136" s="101">
        <f t="shared" si="187"/>
        <v>0</v>
      </c>
      <c r="AQ136" s="101">
        <f t="shared" si="188"/>
        <v>0</v>
      </c>
      <c r="AR136" s="70"/>
      <c r="AS136" s="115">
        <f t="shared" ref="AS136:AS147" si="281">IF($A136="N/A"," ",IF(AND(AD136=$AJ$2+1,AK136=0),MIN($AR$147,W136),0))</f>
        <v>0</v>
      </c>
      <c r="AT136" s="110">
        <f t="shared" ref="AT136:AT147" si="282">IF($A136="N/A"," ",IF(AND(AE136=$AJ$2+1,AL136=0),MIN($AR$147,X136),0))</f>
        <v>0</v>
      </c>
      <c r="AU136" s="110">
        <f t="shared" ref="AU136:AU147" si="283">IF($A136="N/A"," ",IF(AND(AF136=$AJ$2+1,AM136=0),MIN($AR$147,Y136),0))</f>
        <v>0</v>
      </c>
      <c r="AV136" s="110">
        <f t="shared" ref="AV136:AV147" si="284">IF($A136="N/A"," ",IF(AND(AG136=$AJ$2+1,AN136=0),MIN($AR$147,Z136),0))</f>
        <v>0</v>
      </c>
      <c r="AW136" s="110">
        <f t="shared" ref="AW136:AW147" si="285">IF($A136="N/A"," ",IF(AND(AH136=$AJ$2+1,AO136=0),MIN($AR$147,AA136),0))</f>
        <v>0</v>
      </c>
      <c r="AX136" s="110">
        <f t="shared" ref="AX136:AX147" si="286">IF($A136="N/A"," ",IF(AND(AI136=$AJ$2+1,AP136=0),MIN($AR$147,AB136),0))</f>
        <v>0</v>
      </c>
      <c r="AY136" s="110">
        <f t="shared" ref="AY136:AY147" si="287">IF($A136="N/A"," ",IF(AND(AJ136=$AJ$2+1,AQ136=0),MIN($AR$147,AC136),0))</f>
        <v>0</v>
      </c>
      <c r="AZ136" s="70"/>
      <c r="BA136" s="64">
        <f>IF($A136="N/A"," ",(IF(MONTH(A136)&gt;=4,IF(MONTH(A136)&lt;=10,Inputs!$F$13,Inputs!$F$14),Inputs!$F$14)))</f>
        <v>119</v>
      </c>
      <c r="BB136" s="65">
        <f t="shared" si="189"/>
        <v>215649.22719999967</v>
      </c>
      <c r="BC136" s="65">
        <f t="shared" si="190"/>
        <v>215649.22719999967</v>
      </c>
      <c r="BD136" s="65">
        <f t="shared" si="269"/>
        <v>0</v>
      </c>
      <c r="BE136" s="65">
        <f t="shared" si="270"/>
        <v>0</v>
      </c>
      <c r="BF136" s="65">
        <f t="shared" si="271"/>
        <v>0</v>
      </c>
      <c r="BG136" s="65">
        <f t="shared" si="272"/>
        <v>0</v>
      </c>
      <c r="BH136" s="65">
        <f t="shared" si="273"/>
        <v>0</v>
      </c>
      <c r="BI136" s="65">
        <f t="shared" si="274"/>
        <v>431298.45439999935</v>
      </c>
      <c r="BJ136" s="94">
        <f t="shared" si="275"/>
        <v>1851597.5456000005</v>
      </c>
      <c r="BK136" s="94">
        <f t="shared" si="276"/>
        <v>1767828.5856000003</v>
      </c>
      <c r="BL136" s="94">
        <f t="shared" si="277"/>
        <v>49008.959999999999</v>
      </c>
      <c r="BM136" s="94">
        <f t="shared" si="278"/>
        <v>34760</v>
      </c>
    </row>
    <row r="137" spans="1:65">
      <c r="A137" s="45">
        <f>IF(A136="N/A","N/A",IF(EDATE(A136,1)&gt;Inputs!$K$3,"N/A",EDATE(A136,1)))</f>
        <v>40725</v>
      </c>
      <c r="B137" s="59">
        <f t="shared" si="251"/>
        <v>2011</v>
      </c>
      <c r="C137" s="46">
        <f t="shared" si="252"/>
        <v>3.3445</v>
      </c>
      <c r="D137" s="47">
        <f>IF(A137="N/A"," ",(VLOOKUP(MONTH($A137),Inputs!$A$14:$B$25,2))/1000)</f>
        <v>12.6</v>
      </c>
      <c r="E137" s="97">
        <f t="shared" si="253"/>
        <v>42.140700000000002</v>
      </c>
      <c r="F137" s="48">
        <f>IF(A137="N/A"," ",Inputs!$F$6)</f>
        <v>1.17</v>
      </c>
      <c r="G137" s="48">
        <f>IF(A137="N/A"," ",Inputs!$F$9/IF(AND('Pricing Inputs'!$AA$3&gt;=4,'Pricing Inputs'!$AA$3&lt;=6),16,IF(AND('Pricing Inputs'!$AA$3&gt;=7,'Pricing Inputs'!$AA$3&lt;=9),8,24))/(BA137))</f>
        <v>0.82983193277310929</v>
      </c>
      <c r="H137" s="49">
        <f t="shared" si="254"/>
        <v>44.140531932773115</v>
      </c>
      <c r="I137" s="52">
        <f>VLOOKUP(A137,ScaledPrice,(IF(AND('Pricing Inputs'!$AA$3&gt;=4,'Pricing Inputs'!$AA$3&lt;=6),2,4)))</f>
        <v>93</v>
      </c>
      <c r="J137" s="52">
        <f>IF(A137="N/A"," ",IF(AND('Pricing Inputs'!$AA$3&gt;=4,'Pricing Inputs'!$AA$3&lt;=6),I137,(VLOOKUP(A137,ScaledPrice,2))*(2-(VLOOKUP(A137,ScaledPrice,3)))))</f>
        <v>93</v>
      </c>
      <c r="K137" s="52">
        <f>IF(A137="N/A"," ",IF(OR('Pricing Inputs'!$AA$3=5,'Pricing Inputs'!$AA$3=6,'Pricing Inputs'!$AA$3=8,'Pricing Inputs'!$AA$3=9),VLOOKUP(A137,ScaledPrice,IF(AND('Pricing Inputs'!$AA$3&gt;=4,'Pricing Inputs'!$AA$3&lt;=6),5,6)),0))</f>
        <v>35</v>
      </c>
      <c r="L137" s="52">
        <f>IF(A137="N/A"," ",IF(OR('Pricing Inputs'!$AA$3=5,'Pricing Inputs'!$AA$3=6,'Pricing Inputs'!$AA$3=8,'Pricing Inputs'!$AA$3=9),IF(AND('Pricing Inputs'!$AA$3&gt;=4,'Pricing Inputs'!$AA$3&lt;=6),K137,(VLOOKUP(A137,ScaledPrice,5))*(2-(VLOOKUP(A137,ScaledPrice,3)))),0))</f>
        <v>35</v>
      </c>
      <c r="M137" s="52">
        <f>IF(A137="N/A"," ",IF(OR('Pricing Inputs'!$AA$3=6,'Pricing Inputs'!$AA$3=9),(VLOOKUP(A137,ScaledPrice,IF(AND('Pricing Inputs'!$AA$3&gt;=4,'Pricing Inputs'!$AA$3&lt;=6),7,8))),0))</f>
        <v>30.999998092651367</v>
      </c>
      <c r="N137" s="52">
        <f>IF(A137="N/A"," ",IF(OR('Pricing Inputs'!$AA$3=6,'Pricing Inputs'!$AA$3=9),IF(AND('Pricing Inputs'!$AA$3&gt;=4,'Pricing Inputs'!$AA$3&lt;=6),M137,(VLOOKUP(A137,ScaledPrice,7))*(2-(VLOOKUP(A137,ScaledPrice,3)))),0))</f>
        <v>30.999998092651367</v>
      </c>
      <c r="O137" s="52">
        <f t="shared" si="255"/>
        <v>20.850000381469727</v>
      </c>
      <c r="P137" s="108">
        <f t="shared" si="256"/>
        <v>48.859468067226885</v>
      </c>
      <c r="Q137" s="108">
        <f t="shared" si="257"/>
        <v>48.859468067226885</v>
      </c>
      <c r="R137" s="108">
        <f t="shared" si="258"/>
        <v>0</v>
      </c>
      <c r="S137" s="108">
        <f t="shared" si="259"/>
        <v>0</v>
      </c>
      <c r="T137" s="108">
        <f t="shared" si="260"/>
        <v>0</v>
      </c>
      <c r="U137" s="108">
        <f t="shared" si="261"/>
        <v>0</v>
      </c>
      <c r="V137" s="56">
        <f t="shared" si="262"/>
        <v>0</v>
      </c>
      <c r="W137" s="99">
        <f t="shared" si="263"/>
        <v>160</v>
      </c>
      <c r="X137" s="99">
        <f t="shared" si="264"/>
        <v>160</v>
      </c>
      <c r="Y137" s="99">
        <f t="shared" si="265"/>
        <v>0</v>
      </c>
      <c r="Z137" s="99">
        <f t="shared" si="266"/>
        <v>0</v>
      </c>
      <c r="AA137" s="99">
        <f t="shared" si="279"/>
        <v>0</v>
      </c>
      <c r="AB137" s="99">
        <f t="shared" si="267"/>
        <v>0</v>
      </c>
      <c r="AC137" s="99">
        <f t="shared" si="268"/>
        <v>0</v>
      </c>
      <c r="AD137" s="71">
        <f t="shared" ref="AD137:AD147" si="288">IF($A137="N/A"," ",RANK(P137,$P$136:$V$147))</f>
        <v>1</v>
      </c>
      <c r="AE137" s="72">
        <f t="shared" ref="AE137:AE147" si="289">IF($A137="N/A"," ",RANK(Q137,$P$136:$V$147))</f>
        <v>1</v>
      </c>
      <c r="AF137" s="72">
        <f t="shared" ref="AF137:AF147" si="290">IF($A137="N/A"," ",RANK(R137,$P$136:$V$147))</f>
        <v>7</v>
      </c>
      <c r="AG137" s="72">
        <f t="shared" ref="AG137:AG147" si="291">IF($A137="N/A"," ",RANK(S137,$P$136:$V$147))</f>
        <v>7</v>
      </c>
      <c r="AH137" s="72">
        <f t="shared" ref="AH137:AH147" si="292">IF($A137="N/A"," ",RANK(T137,$P$136:$V$147))</f>
        <v>7</v>
      </c>
      <c r="AI137" s="72">
        <f t="shared" ref="AI137:AI147" si="293">IF($A137="N/A"," ",RANK(U137,$P$136:$V$147))</f>
        <v>7</v>
      </c>
      <c r="AJ137" s="73">
        <f t="shared" ref="AJ137:AJ147" si="294">IF($A137="N/A"," ",RANK(V137,$P$136:$V$147))</f>
        <v>7</v>
      </c>
      <c r="AK137" s="102">
        <f t="shared" si="182"/>
        <v>160</v>
      </c>
      <c r="AL137" s="103">
        <f t="shared" si="183"/>
        <v>160</v>
      </c>
      <c r="AM137" s="103">
        <f t="shared" si="184"/>
        <v>0</v>
      </c>
      <c r="AN137" s="103">
        <f t="shared" si="185"/>
        <v>0</v>
      </c>
      <c r="AO137" s="103">
        <f t="shared" si="186"/>
        <v>0</v>
      </c>
      <c r="AP137" s="103">
        <f t="shared" si="187"/>
        <v>0</v>
      </c>
      <c r="AQ137" s="103">
        <f t="shared" si="188"/>
        <v>0</v>
      </c>
      <c r="AR137" s="73"/>
      <c r="AS137" s="109">
        <f t="shared" si="281"/>
        <v>0</v>
      </c>
      <c r="AT137" s="112">
        <f t="shared" si="282"/>
        <v>0</v>
      </c>
      <c r="AU137" s="112">
        <f t="shared" si="283"/>
        <v>0</v>
      </c>
      <c r="AV137" s="112">
        <f t="shared" si="284"/>
        <v>0</v>
      </c>
      <c r="AW137" s="112">
        <f t="shared" si="285"/>
        <v>0</v>
      </c>
      <c r="AX137" s="112">
        <f t="shared" si="286"/>
        <v>0</v>
      </c>
      <c r="AY137" s="112">
        <f t="shared" si="287"/>
        <v>0</v>
      </c>
      <c r="AZ137" s="73"/>
      <c r="BA137" s="64">
        <f>IF($A137="N/A"," ",(IF(MONTH(A137)&gt;=4,IF(MONTH(A137)&lt;=10,Inputs!$F$13,Inputs!$F$14),Inputs!$F$14)))</f>
        <v>119</v>
      </c>
      <c r="BB137" s="65">
        <f t="shared" si="189"/>
        <v>930284.27199999988</v>
      </c>
      <c r="BC137" s="65">
        <f t="shared" si="190"/>
        <v>930284.27199999988</v>
      </c>
      <c r="BD137" s="65">
        <f t="shared" si="269"/>
        <v>0</v>
      </c>
      <c r="BE137" s="65">
        <f t="shared" si="270"/>
        <v>0</v>
      </c>
      <c r="BF137" s="65">
        <f t="shared" si="271"/>
        <v>0</v>
      </c>
      <c r="BG137" s="65">
        <f t="shared" si="272"/>
        <v>0</v>
      </c>
      <c r="BH137" s="65">
        <f t="shared" si="273"/>
        <v>0</v>
      </c>
      <c r="BI137" s="65">
        <f t="shared" si="274"/>
        <v>1860568.5439999998</v>
      </c>
      <c r="BJ137" s="94">
        <f t="shared" si="275"/>
        <v>1680871.4560000002</v>
      </c>
      <c r="BK137" s="94">
        <f t="shared" si="276"/>
        <v>1604717.8560000001</v>
      </c>
      <c r="BL137" s="94">
        <f t="shared" si="277"/>
        <v>44553.599999999999</v>
      </c>
      <c r="BM137" s="94">
        <f t="shared" si="278"/>
        <v>31600.000000000004</v>
      </c>
    </row>
    <row r="138" spans="1:65">
      <c r="A138" s="45">
        <f>IF(A137="N/A","N/A",IF(EDATE(A137,1)&gt;Inputs!$K$3,"N/A",EDATE(A137,1)))</f>
        <v>40756</v>
      </c>
      <c r="B138" s="59">
        <f t="shared" si="251"/>
        <v>2011</v>
      </c>
      <c r="C138" s="46">
        <f t="shared" si="252"/>
        <v>3.3505000000000003</v>
      </c>
      <c r="D138" s="47">
        <f>IF(A138="N/A"," ",(VLOOKUP(MONTH($A138),Inputs!$A$14:$B$25,2))/1000)</f>
        <v>12.6</v>
      </c>
      <c r="E138" s="97">
        <f t="shared" si="253"/>
        <v>42.216300000000004</v>
      </c>
      <c r="F138" s="48">
        <f>IF(A138="N/A"," ",Inputs!$F$6)</f>
        <v>1.17</v>
      </c>
      <c r="G138" s="48">
        <f>IF(A138="N/A"," ",Inputs!$F$9/IF(AND('Pricing Inputs'!$AA$3&gt;=4,'Pricing Inputs'!$AA$3&lt;=6),16,IF(AND('Pricing Inputs'!$AA$3&gt;=7,'Pricing Inputs'!$AA$3&lt;=9),8,24))/(BA138))</f>
        <v>0.82983193277310929</v>
      </c>
      <c r="H138" s="49">
        <f t="shared" si="254"/>
        <v>44.216131932773116</v>
      </c>
      <c r="I138" s="52">
        <f>VLOOKUP(A138,ScaledPrice,(IF(AND('Pricing Inputs'!$AA$3&gt;=4,'Pricing Inputs'!$AA$3&lt;=6),2,4)))</f>
        <v>93</v>
      </c>
      <c r="J138" s="52">
        <f>IF(A138="N/A"," ",IF(AND('Pricing Inputs'!$AA$3&gt;=4,'Pricing Inputs'!$AA$3&lt;=6),I138,(VLOOKUP(A138,ScaledPrice,2))*(2-(VLOOKUP(A138,ScaledPrice,3)))))</f>
        <v>93</v>
      </c>
      <c r="K138" s="52">
        <f>IF(A138="N/A"," ",IF(OR('Pricing Inputs'!$AA$3=5,'Pricing Inputs'!$AA$3=6,'Pricing Inputs'!$AA$3=8,'Pricing Inputs'!$AA$3=9),VLOOKUP(A138,ScaledPrice,IF(AND('Pricing Inputs'!$AA$3&gt;=4,'Pricing Inputs'!$AA$3&lt;=6),5,6)),0))</f>
        <v>35.000003814697266</v>
      </c>
      <c r="L138" s="52">
        <f>IF(A138="N/A"," ",IF(OR('Pricing Inputs'!$AA$3=5,'Pricing Inputs'!$AA$3=6,'Pricing Inputs'!$AA$3=8,'Pricing Inputs'!$AA$3=9),IF(AND('Pricing Inputs'!$AA$3&gt;=4,'Pricing Inputs'!$AA$3&lt;=6),K138,(VLOOKUP(A138,ScaledPrice,5))*(2-(VLOOKUP(A138,ScaledPrice,3)))),0))</f>
        <v>35.000003814697266</v>
      </c>
      <c r="M138" s="52">
        <f>IF(A138="N/A"," ",IF(OR('Pricing Inputs'!$AA$3=6,'Pricing Inputs'!$AA$3=9),(VLOOKUP(A138,ScaledPrice,IF(AND('Pricing Inputs'!$AA$3&gt;=4,'Pricing Inputs'!$AA$3&lt;=6),7,8))),0))</f>
        <v>31</v>
      </c>
      <c r="N138" s="52">
        <f>IF(A138="N/A"," ",IF(OR('Pricing Inputs'!$AA$3=6,'Pricing Inputs'!$AA$3=9),IF(AND('Pricing Inputs'!$AA$3&gt;=4,'Pricing Inputs'!$AA$3&lt;=6),M138,(VLOOKUP(A138,ScaledPrice,7))*(2-(VLOOKUP(A138,ScaledPrice,3)))),0))</f>
        <v>31</v>
      </c>
      <c r="O138" s="52">
        <f t="shared" si="255"/>
        <v>20.850000381469727</v>
      </c>
      <c r="P138" s="108">
        <f t="shared" si="256"/>
        <v>48.783868067226884</v>
      </c>
      <c r="Q138" s="108">
        <f t="shared" si="257"/>
        <v>48.783868067226884</v>
      </c>
      <c r="R138" s="108">
        <f t="shared" si="258"/>
        <v>0</v>
      </c>
      <c r="S138" s="108">
        <f t="shared" si="259"/>
        <v>0</v>
      </c>
      <c r="T138" s="108">
        <f t="shared" si="260"/>
        <v>0</v>
      </c>
      <c r="U138" s="108">
        <f t="shared" si="261"/>
        <v>0</v>
      </c>
      <c r="V138" s="56">
        <f t="shared" si="262"/>
        <v>0</v>
      </c>
      <c r="W138" s="99">
        <f t="shared" si="263"/>
        <v>184</v>
      </c>
      <c r="X138" s="99">
        <f t="shared" si="264"/>
        <v>184</v>
      </c>
      <c r="Y138" s="99">
        <f t="shared" si="265"/>
        <v>0</v>
      </c>
      <c r="Z138" s="99">
        <f t="shared" si="266"/>
        <v>0</v>
      </c>
      <c r="AA138" s="99">
        <f t="shared" si="279"/>
        <v>0</v>
      </c>
      <c r="AB138" s="99">
        <f t="shared" si="267"/>
        <v>0</v>
      </c>
      <c r="AC138" s="99">
        <f t="shared" si="268"/>
        <v>0</v>
      </c>
      <c r="AD138" s="71">
        <f t="shared" si="288"/>
        <v>3</v>
      </c>
      <c r="AE138" s="72">
        <f t="shared" si="289"/>
        <v>3</v>
      </c>
      <c r="AF138" s="72">
        <f t="shared" si="290"/>
        <v>7</v>
      </c>
      <c r="AG138" s="72">
        <f t="shared" si="291"/>
        <v>7</v>
      </c>
      <c r="AH138" s="72">
        <f t="shared" si="292"/>
        <v>7</v>
      </c>
      <c r="AI138" s="72">
        <f t="shared" si="293"/>
        <v>7</v>
      </c>
      <c r="AJ138" s="73">
        <f t="shared" si="294"/>
        <v>7</v>
      </c>
      <c r="AK138" s="102">
        <f t="shared" si="182"/>
        <v>184</v>
      </c>
      <c r="AL138" s="103">
        <f t="shared" si="183"/>
        <v>184</v>
      </c>
      <c r="AM138" s="103">
        <f t="shared" si="184"/>
        <v>0</v>
      </c>
      <c r="AN138" s="103">
        <f t="shared" si="185"/>
        <v>0</v>
      </c>
      <c r="AO138" s="103">
        <f t="shared" si="186"/>
        <v>0</v>
      </c>
      <c r="AP138" s="103">
        <f t="shared" si="187"/>
        <v>0</v>
      </c>
      <c r="AQ138" s="103">
        <f t="shared" si="188"/>
        <v>0</v>
      </c>
      <c r="AR138" s="73"/>
      <c r="AS138" s="109">
        <f t="shared" si="281"/>
        <v>0</v>
      </c>
      <c r="AT138" s="112">
        <f t="shared" si="282"/>
        <v>0</v>
      </c>
      <c r="AU138" s="112">
        <f t="shared" si="283"/>
        <v>0</v>
      </c>
      <c r="AV138" s="112">
        <f t="shared" si="284"/>
        <v>0</v>
      </c>
      <c r="AW138" s="112">
        <f t="shared" si="285"/>
        <v>0</v>
      </c>
      <c r="AX138" s="112">
        <f t="shared" si="286"/>
        <v>0</v>
      </c>
      <c r="AY138" s="112">
        <f t="shared" si="287"/>
        <v>0</v>
      </c>
      <c r="AZ138" s="73"/>
      <c r="BA138" s="64">
        <f>IF($A138="N/A"," ",(IF(MONTH(A138)&gt;=4,IF(MONTH(A138)&lt;=10,Inputs!$F$13,Inputs!$F$14),Inputs!$F$14)))</f>
        <v>119</v>
      </c>
      <c r="BB138" s="65">
        <f t="shared" si="189"/>
        <v>1068171.5751999998</v>
      </c>
      <c r="BC138" s="65">
        <f t="shared" si="190"/>
        <v>1068171.5751999998</v>
      </c>
      <c r="BD138" s="65">
        <f t="shared" si="269"/>
        <v>0</v>
      </c>
      <c r="BE138" s="65">
        <f t="shared" si="270"/>
        <v>0</v>
      </c>
      <c r="BF138" s="65">
        <f t="shared" si="271"/>
        <v>0</v>
      </c>
      <c r="BG138" s="65">
        <f t="shared" si="272"/>
        <v>0</v>
      </c>
      <c r="BH138" s="65">
        <f t="shared" si="273"/>
        <v>0</v>
      </c>
      <c r="BI138" s="65">
        <f t="shared" si="274"/>
        <v>2136343.1503999997</v>
      </c>
      <c r="BJ138" s="94">
        <f t="shared" si="275"/>
        <v>1936312.8496000003</v>
      </c>
      <c r="BK138" s="94">
        <f t="shared" si="276"/>
        <v>1848736.2096000002</v>
      </c>
      <c r="BL138" s="94">
        <f t="shared" si="277"/>
        <v>51236.639999999992</v>
      </c>
      <c r="BM138" s="94">
        <f t="shared" si="278"/>
        <v>36340.000000000007</v>
      </c>
    </row>
    <row r="139" spans="1:65">
      <c r="A139" s="45">
        <f>IF(A138="N/A","N/A",IF(EDATE(A138,1)&gt;Inputs!$K$3,"N/A",EDATE(A138,1)))</f>
        <v>40787</v>
      </c>
      <c r="B139" s="59">
        <f t="shared" si="251"/>
        <v>2011</v>
      </c>
      <c r="C139" s="46">
        <f t="shared" si="252"/>
        <v>3.3505000000000007</v>
      </c>
      <c r="D139" s="47">
        <f>IF(A139="N/A"," ",(VLOOKUP(MONTH($A139),Inputs!$A$14:$B$25,2))/1000)</f>
        <v>12.6</v>
      </c>
      <c r="E139" s="97">
        <f t="shared" si="253"/>
        <v>42.216300000000011</v>
      </c>
      <c r="F139" s="48">
        <f>IF(A139="N/A"," ",Inputs!$F$6)</f>
        <v>1.17</v>
      </c>
      <c r="G139" s="48">
        <f>IF(A139="N/A"," ",Inputs!$F$9/IF(AND('Pricing Inputs'!$AA$3&gt;=4,'Pricing Inputs'!$AA$3&lt;=6),16,IF(AND('Pricing Inputs'!$AA$3&gt;=7,'Pricing Inputs'!$AA$3&lt;=9),8,24))/(BA139))</f>
        <v>0.82983193277310929</v>
      </c>
      <c r="H139" s="49">
        <f t="shared" si="254"/>
        <v>44.216131932773123</v>
      </c>
      <c r="I139" s="52">
        <f>VLOOKUP(A139,ScaledPrice,(IF(AND('Pricing Inputs'!$AA$3&gt;=4,'Pricing Inputs'!$AA$3&lt;=6),2,4)))</f>
        <v>35.5</v>
      </c>
      <c r="J139" s="52">
        <f>IF(A139="N/A"," ",IF(AND('Pricing Inputs'!$AA$3&gt;=4,'Pricing Inputs'!$AA$3&lt;=6),I139,(VLOOKUP(A139,ScaledPrice,2))*(2-(VLOOKUP(A139,ScaledPrice,3)))))</f>
        <v>35.5</v>
      </c>
      <c r="K139" s="52">
        <f>IF(A139="N/A"," ",IF(OR('Pricing Inputs'!$AA$3=5,'Pricing Inputs'!$AA$3=6,'Pricing Inputs'!$AA$3=8,'Pricing Inputs'!$AA$3=9),VLOOKUP(A139,ScaledPrice,IF(AND('Pricing Inputs'!$AA$3&gt;=4,'Pricing Inputs'!$AA$3&lt;=6),5,6)),0))</f>
        <v>25</v>
      </c>
      <c r="L139" s="52">
        <f>IF(A139="N/A"," ",IF(OR('Pricing Inputs'!$AA$3=5,'Pricing Inputs'!$AA$3=6,'Pricing Inputs'!$AA$3=8,'Pricing Inputs'!$AA$3=9),IF(AND('Pricing Inputs'!$AA$3&gt;=4,'Pricing Inputs'!$AA$3&lt;=6),K139,(VLOOKUP(A139,ScaledPrice,5))*(2-(VLOOKUP(A139,ScaledPrice,3)))),0))</f>
        <v>25</v>
      </c>
      <c r="M139" s="52">
        <f>IF(A139="N/A"," ",IF(OR('Pricing Inputs'!$AA$3=6,'Pricing Inputs'!$AA$3=9),(VLOOKUP(A139,ScaledPrice,IF(AND('Pricing Inputs'!$AA$3&gt;=4,'Pricing Inputs'!$AA$3&lt;=6),7,8))),0))</f>
        <v>24</v>
      </c>
      <c r="N139" s="52">
        <f>IF(A139="N/A"," ",IF(OR('Pricing Inputs'!$AA$3=6,'Pricing Inputs'!$AA$3=9),IF(AND('Pricing Inputs'!$AA$3&gt;=4,'Pricing Inputs'!$AA$3&lt;=6),M139,(VLOOKUP(A139,ScaledPrice,7))*(2-(VLOOKUP(A139,ScaledPrice,3)))),0))</f>
        <v>24</v>
      </c>
      <c r="O139" s="52">
        <f t="shared" si="255"/>
        <v>21</v>
      </c>
      <c r="P139" s="108">
        <f t="shared" si="256"/>
        <v>0</v>
      </c>
      <c r="Q139" s="108">
        <f t="shared" si="257"/>
        <v>0</v>
      </c>
      <c r="R139" s="108">
        <f t="shared" si="258"/>
        <v>0</v>
      </c>
      <c r="S139" s="108">
        <f t="shared" si="259"/>
        <v>0</v>
      </c>
      <c r="T139" s="108">
        <f t="shared" si="260"/>
        <v>0</v>
      </c>
      <c r="U139" s="108">
        <f t="shared" si="261"/>
        <v>0</v>
      </c>
      <c r="V139" s="56">
        <f t="shared" si="262"/>
        <v>0</v>
      </c>
      <c r="W139" s="99">
        <f t="shared" si="263"/>
        <v>0</v>
      </c>
      <c r="X139" s="99">
        <f t="shared" si="264"/>
        <v>0</v>
      </c>
      <c r="Y139" s="99">
        <f t="shared" si="265"/>
        <v>0</v>
      </c>
      <c r="Z139" s="99">
        <f t="shared" si="266"/>
        <v>0</v>
      </c>
      <c r="AA139" s="99">
        <f t="shared" si="279"/>
        <v>0</v>
      </c>
      <c r="AB139" s="99">
        <f t="shared" si="267"/>
        <v>0</v>
      </c>
      <c r="AC139" s="99">
        <f t="shared" si="268"/>
        <v>0</v>
      </c>
      <c r="AD139" s="71">
        <f t="shared" si="288"/>
        <v>7</v>
      </c>
      <c r="AE139" s="72">
        <f t="shared" si="289"/>
        <v>7</v>
      </c>
      <c r="AF139" s="72">
        <f t="shared" si="290"/>
        <v>7</v>
      </c>
      <c r="AG139" s="72">
        <f t="shared" si="291"/>
        <v>7</v>
      </c>
      <c r="AH139" s="72">
        <f t="shared" si="292"/>
        <v>7</v>
      </c>
      <c r="AI139" s="72">
        <f t="shared" si="293"/>
        <v>7</v>
      </c>
      <c r="AJ139" s="73">
        <f t="shared" si="294"/>
        <v>7</v>
      </c>
      <c r="AK139" s="102">
        <f t="shared" si="182"/>
        <v>0</v>
      </c>
      <c r="AL139" s="103">
        <f t="shared" si="183"/>
        <v>0</v>
      </c>
      <c r="AM139" s="103">
        <f t="shared" si="184"/>
        <v>0</v>
      </c>
      <c r="AN139" s="103">
        <f t="shared" si="185"/>
        <v>0</v>
      </c>
      <c r="AO139" s="103">
        <f t="shared" si="186"/>
        <v>0</v>
      </c>
      <c r="AP139" s="103">
        <f t="shared" si="187"/>
        <v>0</v>
      </c>
      <c r="AQ139" s="103">
        <f t="shared" si="188"/>
        <v>0</v>
      </c>
      <c r="AR139" s="73"/>
      <c r="AS139" s="109">
        <f t="shared" si="281"/>
        <v>0</v>
      </c>
      <c r="AT139" s="112">
        <f t="shared" si="282"/>
        <v>0</v>
      </c>
      <c r="AU139" s="112">
        <f t="shared" si="283"/>
        <v>0</v>
      </c>
      <c r="AV139" s="112">
        <f t="shared" si="284"/>
        <v>0</v>
      </c>
      <c r="AW139" s="112">
        <f t="shared" si="285"/>
        <v>0</v>
      </c>
      <c r="AX139" s="112">
        <f t="shared" si="286"/>
        <v>0</v>
      </c>
      <c r="AY139" s="112">
        <f t="shared" si="287"/>
        <v>0</v>
      </c>
      <c r="AZ139" s="73"/>
      <c r="BA139" s="64">
        <f>IF($A139="N/A"," ",(IF(MONTH(A139)&gt;=4,IF(MONTH(A139)&lt;=10,Inputs!$F$13,Inputs!$F$14),Inputs!$F$14)))</f>
        <v>119</v>
      </c>
      <c r="BB139" s="65">
        <f t="shared" si="189"/>
        <v>0</v>
      </c>
      <c r="BC139" s="65">
        <f t="shared" si="190"/>
        <v>0</v>
      </c>
      <c r="BD139" s="65">
        <f t="shared" si="269"/>
        <v>0</v>
      </c>
      <c r="BE139" s="65">
        <f t="shared" si="270"/>
        <v>0</v>
      </c>
      <c r="BF139" s="65">
        <f t="shared" si="271"/>
        <v>0</v>
      </c>
      <c r="BG139" s="65">
        <f t="shared" si="272"/>
        <v>0</v>
      </c>
      <c r="BH139" s="65">
        <f t="shared" si="273"/>
        <v>0</v>
      </c>
      <c r="BI139" s="65">
        <f t="shared" si="274"/>
        <v>0</v>
      </c>
      <c r="BJ139" s="94">
        <f t="shared" si="275"/>
        <v>0</v>
      </c>
      <c r="BK139" s="94">
        <f t="shared" si="276"/>
        <v>0</v>
      </c>
      <c r="BL139" s="94">
        <f t="shared" si="277"/>
        <v>0</v>
      </c>
      <c r="BM139" s="94">
        <f t="shared" si="278"/>
        <v>0</v>
      </c>
    </row>
    <row r="140" spans="1:65">
      <c r="A140" s="45">
        <f>IF(A139="N/A","N/A",IF(EDATE(A139,1)&gt;Inputs!$K$3,"N/A",EDATE(A139,1)))</f>
        <v>40817</v>
      </c>
      <c r="B140" s="59">
        <f t="shared" si="251"/>
        <v>2011</v>
      </c>
      <c r="C140" s="46">
        <f t="shared" si="252"/>
        <v>3.4005000000000001</v>
      </c>
      <c r="D140" s="47">
        <f>IF(A140="N/A"," ",(VLOOKUP(MONTH($A140),Inputs!$A$14:$B$25,2))/1000)</f>
        <v>12.6</v>
      </c>
      <c r="E140" s="97">
        <f t="shared" si="253"/>
        <v>42.846299999999999</v>
      </c>
      <c r="F140" s="48">
        <f>IF(A140="N/A"," ",Inputs!$F$6)</f>
        <v>1.17</v>
      </c>
      <c r="G140" s="48">
        <f>IF(A140="N/A"," ",Inputs!$F$9/IF(AND('Pricing Inputs'!$AA$3&gt;=4,'Pricing Inputs'!$AA$3&lt;=6),16,IF(AND('Pricing Inputs'!$AA$3&gt;=7,'Pricing Inputs'!$AA$3&lt;=9),8,24))/(BA140))</f>
        <v>0.82983193277310929</v>
      </c>
      <c r="H140" s="49">
        <f t="shared" si="254"/>
        <v>44.846131932773112</v>
      </c>
      <c r="I140" s="52">
        <f>VLOOKUP(A140,ScaledPrice,(IF(AND('Pricing Inputs'!$AA$3&gt;=4,'Pricing Inputs'!$AA$3&lt;=6),2,4)))</f>
        <v>28.299997329711914</v>
      </c>
      <c r="J140" s="52">
        <f>IF(A140="N/A"," ",IF(AND('Pricing Inputs'!$AA$3&gt;=4,'Pricing Inputs'!$AA$3&lt;=6),I140,(VLOOKUP(A140,ScaledPrice,2))*(2-(VLOOKUP(A140,ScaledPrice,3)))))</f>
        <v>28.299997329711914</v>
      </c>
      <c r="K140" s="52">
        <f>IF(A140="N/A"," ",IF(OR('Pricing Inputs'!$AA$3=5,'Pricing Inputs'!$AA$3=6,'Pricing Inputs'!$AA$3=8,'Pricing Inputs'!$AA$3=9),VLOOKUP(A140,ScaledPrice,IF(AND('Pricing Inputs'!$AA$3&gt;=4,'Pricing Inputs'!$AA$3&lt;=6),5,6)),0))</f>
        <v>19.996000289916992</v>
      </c>
      <c r="L140" s="52">
        <f>IF(A140="N/A"," ",IF(OR('Pricing Inputs'!$AA$3=5,'Pricing Inputs'!$AA$3=6,'Pricing Inputs'!$AA$3=8,'Pricing Inputs'!$AA$3=9),IF(AND('Pricing Inputs'!$AA$3&gt;=4,'Pricing Inputs'!$AA$3&lt;=6),K140,(VLOOKUP(A140,ScaledPrice,5))*(2-(VLOOKUP(A140,ScaledPrice,3)))),0))</f>
        <v>19.996000289916992</v>
      </c>
      <c r="M140" s="52">
        <f>IF(A140="N/A"," ",IF(OR('Pricing Inputs'!$AA$3=6,'Pricing Inputs'!$AA$3=9),(VLOOKUP(A140,ScaledPrice,IF(AND('Pricing Inputs'!$AA$3&gt;=4,'Pricing Inputs'!$AA$3&lt;=6),7,8))),0))</f>
        <v>18.996500015258789</v>
      </c>
      <c r="N140" s="52">
        <f>IF(A140="N/A"," ",IF(OR('Pricing Inputs'!$AA$3=6,'Pricing Inputs'!$AA$3=9),IF(AND('Pricing Inputs'!$AA$3&gt;=4,'Pricing Inputs'!$AA$3&lt;=6),M140,(VLOOKUP(A140,ScaledPrice,7))*(2-(VLOOKUP(A140,ScaledPrice,3)))),0))</f>
        <v>18.996500015258789</v>
      </c>
      <c r="O140" s="52">
        <f t="shared" si="255"/>
        <v>22.400001525878906</v>
      </c>
      <c r="P140" s="108">
        <f t="shared" si="256"/>
        <v>0</v>
      </c>
      <c r="Q140" s="108">
        <f t="shared" si="257"/>
        <v>0</v>
      </c>
      <c r="R140" s="108">
        <f t="shared" si="258"/>
        <v>0</v>
      </c>
      <c r="S140" s="108">
        <f t="shared" si="259"/>
        <v>0</v>
      </c>
      <c r="T140" s="108">
        <f t="shared" si="260"/>
        <v>0</v>
      </c>
      <c r="U140" s="108">
        <f t="shared" si="261"/>
        <v>0</v>
      </c>
      <c r="V140" s="56">
        <f t="shared" si="262"/>
        <v>0</v>
      </c>
      <c r="W140" s="99">
        <f t="shared" si="263"/>
        <v>0</v>
      </c>
      <c r="X140" s="99">
        <f t="shared" si="264"/>
        <v>0</v>
      </c>
      <c r="Y140" s="99">
        <f t="shared" si="265"/>
        <v>0</v>
      </c>
      <c r="Z140" s="99">
        <f t="shared" si="266"/>
        <v>0</v>
      </c>
      <c r="AA140" s="99">
        <f t="shared" si="279"/>
        <v>0</v>
      </c>
      <c r="AB140" s="99">
        <f t="shared" si="267"/>
        <v>0</v>
      </c>
      <c r="AC140" s="99">
        <f t="shared" si="268"/>
        <v>0</v>
      </c>
      <c r="AD140" s="71">
        <f t="shared" si="288"/>
        <v>7</v>
      </c>
      <c r="AE140" s="72">
        <f t="shared" si="289"/>
        <v>7</v>
      </c>
      <c r="AF140" s="72">
        <f t="shared" si="290"/>
        <v>7</v>
      </c>
      <c r="AG140" s="72">
        <f t="shared" si="291"/>
        <v>7</v>
      </c>
      <c r="AH140" s="72">
        <f t="shared" si="292"/>
        <v>7</v>
      </c>
      <c r="AI140" s="72">
        <f t="shared" si="293"/>
        <v>7</v>
      </c>
      <c r="AJ140" s="73">
        <f t="shared" si="294"/>
        <v>7</v>
      </c>
      <c r="AK140" s="102">
        <f t="shared" si="182"/>
        <v>0</v>
      </c>
      <c r="AL140" s="103">
        <f t="shared" si="183"/>
        <v>0</v>
      </c>
      <c r="AM140" s="103">
        <f t="shared" si="184"/>
        <v>0</v>
      </c>
      <c r="AN140" s="103">
        <f t="shared" si="185"/>
        <v>0</v>
      </c>
      <c r="AO140" s="103">
        <f t="shared" si="186"/>
        <v>0</v>
      </c>
      <c r="AP140" s="103">
        <f t="shared" si="187"/>
        <v>0</v>
      </c>
      <c r="AQ140" s="103">
        <f t="shared" si="188"/>
        <v>0</v>
      </c>
      <c r="AR140" s="73"/>
      <c r="AS140" s="109">
        <f t="shared" si="281"/>
        <v>0</v>
      </c>
      <c r="AT140" s="112">
        <f t="shared" si="282"/>
        <v>0</v>
      </c>
      <c r="AU140" s="112">
        <f t="shared" si="283"/>
        <v>0</v>
      </c>
      <c r="AV140" s="112">
        <f t="shared" si="284"/>
        <v>0</v>
      </c>
      <c r="AW140" s="112">
        <f t="shared" si="285"/>
        <v>0</v>
      </c>
      <c r="AX140" s="112">
        <f t="shared" si="286"/>
        <v>0</v>
      </c>
      <c r="AY140" s="112">
        <f t="shared" si="287"/>
        <v>0</v>
      </c>
      <c r="AZ140" s="73"/>
      <c r="BA140" s="64">
        <f>IF($A140="N/A"," ",(IF(MONTH(A140)&gt;=4,IF(MONTH(A140)&lt;=10,Inputs!$F$13,Inputs!$F$14),Inputs!$F$14)))</f>
        <v>119</v>
      </c>
      <c r="BB140" s="65">
        <f t="shared" si="189"/>
        <v>0</v>
      </c>
      <c r="BC140" s="65">
        <f t="shared" si="190"/>
        <v>0</v>
      </c>
      <c r="BD140" s="65">
        <f t="shared" si="269"/>
        <v>0</v>
      </c>
      <c r="BE140" s="65">
        <f t="shared" si="270"/>
        <v>0</v>
      </c>
      <c r="BF140" s="65">
        <f t="shared" si="271"/>
        <v>0</v>
      </c>
      <c r="BG140" s="65">
        <f t="shared" si="272"/>
        <v>0</v>
      </c>
      <c r="BH140" s="65">
        <f t="shared" si="273"/>
        <v>0</v>
      </c>
      <c r="BI140" s="65">
        <f t="shared" si="274"/>
        <v>0</v>
      </c>
      <c r="BJ140" s="94">
        <f t="shared" si="275"/>
        <v>0</v>
      </c>
      <c r="BK140" s="94">
        <f t="shared" si="276"/>
        <v>0</v>
      </c>
      <c r="BL140" s="94">
        <f t="shared" si="277"/>
        <v>0</v>
      </c>
      <c r="BM140" s="94">
        <f t="shared" si="278"/>
        <v>0</v>
      </c>
    </row>
    <row r="141" spans="1:65">
      <c r="A141" s="45">
        <f>IF(A140="N/A","N/A",IF(EDATE(A140,1)&gt;Inputs!$K$3,"N/A",EDATE(A140,1)))</f>
        <v>40848</v>
      </c>
      <c r="B141" s="59">
        <f t="shared" si="251"/>
        <v>2011</v>
      </c>
      <c r="C141" s="46">
        <f t="shared" si="252"/>
        <v>3.6155000000000004</v>
      </c>
      <c r="D141" s="47">
        <f>IF(A141="N/A"," ",(VLOOKUP(MONTH($A141),Inputs!$A$14:$B$25,2))/1000)</f>
        <v>12.6</v>
      </c>
      <c r="E141" s="97">
        <f t="shared" si="253"/>
        <v>45.555300000000003</v>
      </c>
      <c r="F141" s="48">
        <f>IF(A141="N/A"," ",Inputs!$F$6)</f>
        <v>1.17</v>
      </c>
      <c r="G141" s="48">
        <f>IF(A141="N/A"," ",Inputs!$F$9/IF(AND('Pricing Inputs'!$AA$3&gt;=4,'Pricing Inputs'!$AA$3&lt;=6),16,IF(AND('Pricing Inputs'!$AA$3&gt;=7,'Pricing Inputs'!$AA$3&lt;=9),8,24))/(BA141))</f>
        <v>0.82983193277310929</v>
      </c>
      <c r="H141" s="49">
        <f t="shared" si="254"/>
        <v>47.555131932773115</v>
      </c>
      <c r="I141" s="52">
        <f>VLOOKUP(A141,ScaledPrice,(IF(AND('Pricing Inputs'!$AA$3&gt;=4,'Pricing Inputs'!$AA$3&lt;=6),2,4)))</f>
        <v>28.179998397827148</v>
      </c>
      <c r="J141" s="52">
        <f>IF(A141="N/A"," ",IF(AND('Pricing Inputs'!$AA$3&gt;=4,'Pricing Inputs'!$AA$3&lt;=6),I141,(VLOOKUP(A141,ScaledPrice,2))*(2-(VLOOKUP(A141,ScaledPrice,3)))))</f>
        <v>28.179998397827148</v>
      </c>
      <c r="K141" s="52">
        <f>IF(A141="N/A"," ",IF(OR('Pricing Inputs'!$AA$3=5,'Pricing Inputs'!$AA$3=6,'Pricing Inputs'!$AA$3=8,'Pricing Inputs'!$AA$3=9),VLOOKUP(A141,ScaledPrice,IF(AND('Pricing Inputs'!$AA$3&gt;=4,'Pricing Inputs'!$AA$3&lt;=6),5,6)),0))</f>
        <v>20</v>
      </c>
      <c r="L141" s="52">
        <f>IF(A141="N/A"," ",IF(OR('Pricing Inputs'!$AA$3=5,'Pricing Inputs'!$AA$3=6,'Pricing Inputs'!$AA$3=8,'Pricing Inputs'!$AA$3=9),IF(AND('Pricing Inputs'!$AA$3&gt;=4,'Pricing Inputs'!$AA$3&lt;=6),K141,(VLOOKUP(A141,ScaledPrice,5))*(2-(VLOOKUP(A141,ScaledPrice,3)))),0))</f>
        <v>20</v>
      </c>
      <c r="M141" s="52">
        <f>IF(A141="N/A"," ",IF(OR('Pricing Inputs'!$AA$3=6,'Pricing Inputs'!$AA$3=9),(VLOOKUP(A141,ScaledPrice,IF(AND('Pricing Inputs'!$AA$3&gt;=4,'Pricing Inputs'!$AA$3&lt;=6),7,8))),0))</f>
        <v>19</v>
      </c>
      <c r="N141" s="52">
        <f>IF(A141="N/A"," ",IF(OR('Pricing Inputs'!$AA$3=6,'Pricing Inputs'!$AA$3=9),IF(AND('Pricing Inputs'!$AA$3&gt;=4,'Pricing Inputs'!$AA$3&lt;=6),M141,(VLOOKUP(A141,ScaledPrice,7))*(2-(VLOOKUP(A141,ScaledPrice,3)))),0))</f>
        <v>19</v>
      </c>
      <c r="O141" s="52">
        <f t="shared" si="255"/>
        <v>22.799999237060547</v>
      </c>
      <c r="P141" s="108">
        <f t="shared" si="256"/>
        <v>0</v>
      </c>
      <c r="Q141" s="108">
        <f t="shared" si="257"/>
        <v>0</v>
      </c>
      <c r="R141" s="108">
        <f t="shared" si="258"/>
        <v>0</v>
      </c>
      <c r="S141" s="108">
        <f t="shared" si="259"/>
        <v>0</v>
      </c>
      <c r="T141" s="108">
        <f t="shared" si="260"/>
        <v>0</v>
      </c>
      <c r="U141" s="108">
        <f t="shared" si="261"/>
        <v>0</v>
      </c>
      <c r="V141" s="56">
        <f t="shared" si="262"/>
        <v>0</v>
      </c>
      <c r="W141" s="99">
        <f t="shared" si="263"/>
        <v>0</v>
      </c>
      <c r="X141" s="99">
        <f t="shared" si="264"/>
        <v>0</v>
      </c>
      <c r="Y141" s="99">
        <f t="shared" si="265"/>
        <v>0</v>
      </c>
      <c r="Z141" s="99">
        <f t="shared" si="266"/>
        <v>0</v>
      </c>
      <c r="AA141" s="99">
        <f t="shared" si="279"/>
        <v>0</v>
      </c>
      <c r="AB141" s="99">
        <f t="shared" si="267"/>
        <v>0</v>
      </c>
      <c r="AC141" s="99">
        <f t="shared" si="268"/>
        <v>0</v>
      </c>
      <c r="AD141" s="71">
        <f t="shared" si="288"/>
        <v>7</v>
      </c>
      <c r="AE141" s="72">
        <f t="shared" si="289"/>
        <v>7</v>
      </c>
      <c r="AF141" s="72">
        <f t="shared" si="290"/>
        <v>7</v>
      </c>
      <c r="AG141" s="72">
        <f t="shared" si="291"/>
        <v>7</v>
      </c>
      <c r="AH141" s="72">
        <f t="shared" si="292"/>
        <v>7</v>
      </c>
      <c r="AI141" s="72">
        <f t="shared" si="293"/>
        <v>7</v>
      </c>
      <c r="AJ141" s="73">
        <f t="shared" si="294"/>
        <v>7</v>
      </c>
      <c r="AK141" s="102">
        <f t="shared" si="182"/>
        <v>0</v>
      </c>
      <c r="AL141" s="103">
        <f t="shared" si="183"/>
        <v>0</v>
      </c>
      <c r="AM141" s="103">
        <f t="shared" si="184"/>
        <v>0</v>
      </c>
      <c r="AN141" s="103">
        <f t="shared" si="185"/>
        <v>0</v>
      </c>
      <c r="AO141" s="103">
        <f t="shared" si="186"/>
        <v>0</v>
      </c>
      <c r="AP141" s="103">
        <f t="shared" si="187"/>
        <v>0</v>
      </c>
      <c r="AQ141" s="103">
        <f t="shared" si="188"/>
        <v>0</v>
      </c>
      <c r="AR141" s="73"/>
      <c r="AS141" s="109">
        <f t="shared" si="281"/>
        <v>0</v>
      </c>
      <c r="AT141" s="112">
        <f t="shared" si="282"/>
        <v>0</v>
      </c>
      <c r="AU141" s="112">
        <f t="shared" si="283"/>
        <v>0</v>
      </c>
      <c r="AV141" s="112">
        <f t="shared" si="284"/>
        <v>0</v>
      </c>
      <c r="AW141" s="112">
        <f t="shared" si="285"/>
        <v>0</v>
      </c>
      <c r="AX141" s="112">
        <f t="shared" si="286"/>
        <v>0</v>
      </c>
      <c r="AY141" s="112">
        <f t="shared" si="287"/>
        <v>0</v>
      </c>
      <c r="AZ141" s="73"/>
      <c r="BA141" s="64">
        <f>IF($A141="N/A"," ",(IF(MONTH(A141)&gt;=4,IF(MONTH(A141)&lt;=10,Inputs!$F$13,Inputs!$F$14),Inputs!$F$14)))</f>
        <v>119</v>
      </c>
      <c r="BB141" s="65">
        <f t="shared" si="189"/>
        <v>0</v>
      </c>
      <c r="BC141" s="65">
        <f t="shared" si="190"/>
        <v>0</v>
      </c>
      <c r="BD141" s="65">
        <f t="shared" si="269"/>
        <v>0</v>
      </c>
      <c r="BE141" s="65">
        <f t="shared" si="270"/>
        <v>0</v>
      </c>
      <c r="BF141" s="65">
        <f t="shared" si="271"/>
        <v>0</v>
      </c>
      <c r="BG141" s="65">
        <f t="shared" si="272"/>
        <v>0</v>
      </c>
      <c r="BH141" s="65">
        <f t="shared" si="273"/>
        <v>0</v>
      </c>
      <c r="BI141" s="65">
        <f t="shared" si="274"/>
        <v>0</v>
      </c>
      <c r="BJ141" s="94">
        <f t="shared" si="275"/>
        <v>0</v>
      </c>
      <c r="BK141" s="94">
        <f t="shared" si="276"/>
        <v>0</v>
      </c>
      <c r="BL141" s="94">
        <f t="shared" si="277"/>
        <v>0</v>
      </c>
      <c r="BM141" s="94">
        <f t="shared" si="278"/>
        <v>0</v>
      </c>
    </row>
    <row r="142" spans="1:65">
      <c r="A142" s="45">
        <f>IF(A141="N/A","N/A",IF(EDATE(A141,1)&gt;Inputs!$K$3,"N/A",EDATE(A141,1)))</f>
        <v>40878</v>
      </c>
      <c r="B142" s="59">
        <f t="shared" si="251"/>
        <v>2011</v>
      </c>
      <c r="C142" s="46">
        <f t="shared" si="252"/>
        <v>3.7815000000000007</v>
      </c>
      <c r="D142" s="47">
        <f>IF(A142="N/A"," ",(VLOOKUP(MONTH($A142),Inputs!$A$14:$B$25,2))/1000)</f>
        <v>12.6</v>
      </c>
      <c r="E142" s="97">
        <f t="shared" si="253"/>
        <v>47.646900000000009</v>
      </c>
      <c r="F142" s="48">
        <f>IF(A142="N/A"," ",Inputs!$F$6)</f>
        <v>1.17</v>
      </c>
      <c r="G142" s="48">
        <f>IF(A142="N/A"," ",Inputs!$F$9/IF(AND('Pricing Inputs'!$AA$3&gt;=4,'Pricing Inputs'!$AA$3&lt;=6),16,IF(AND('Pricing Inputs'!$AA$3&gt;=7,'Pricing Inputs'!$AA$3&lt;=9),8,24))/(BA142))</f>
        <v>0.82983193277310929</v>
      </c>
      <c r="H142" s="49">
        <f t="shared" si="254"/>
        <v>49.646731932773122</v>
      </c>
      <c r="I142" s="52">
        <f>VLOOKUP(A142,ScaledPrice,(IF(AND('Pricing Inputs'!$AA$3&gt;=4,'Pricing Inputs'!$AA$3&lt;=6),2,4)))</f>
        <v>28.649997711181641</v>
      </c>
      <c r="J142" s="52">
        <f>IF(A142="N/A"," ",IF(AND('Pricing Inputs'!$AA$3&gt;=4,'Pricing Inputs'!$AA$3&lt;=6),I142,(VLOOKUP(A142,ScaledPrice,2))*(2-(VLOOKUP(A142,ScaledPrice,3)))))</f>
        <v>28.649997711181641</v>
      </c>
      <c r="K142" s="52">
        <f>IF(A142="N/A"," ",IF(OR('Pricing Inputs'!$AA$3=5,'Pricing Inputs'!$AA$3=6,'Pricing Inputs'!$AA$3=8,'Pricing Inputs'!$AA$3=9),VLOOKUP(A142,ScaledPrice,IF(AND('Pricing Inputs'!$AA$3&gt;=4,'Pricing Inputs'!$AA$3&lt;=6),5,6)),0))</f>
        <v>20</v>
      </c>
      <c r="L142" s="52">
        <f>IF(A142="N/A"," ",IF(OR('Pricing Inputs'!$AA$3=5,'Pricing Inputs'!$AA$3=6,'Pricing Inputs'!$AA$3=8,'Pricing Inputs'!$AA$3=9),IF(AND('Pricing Inputs'!$AA$3&gt;=4,'Pricing Inputs'!$AA$3&lt;=6),K142,(VLOOKUP(A142,ScaledPrice,5))*(2-(VLOOKUP(A142,ScaledPrice,3)))),0))</f>
        <v>20</v>
      </c>
      <c r="M142" s="52">
        <f>IF(A142="N/A"," ",IF(OR('Pricing Inputs'!$AA$3=6,'Pricing Inputs'!$AA$3=9),(VLOOKUP(A142,ScaledPrice,IF(AND('Pricing Inputs'!$AA$3&gt;=4,'Pricing Inputs'!$AA$3&lt;=6),7,8))),0))</f>
        <v>19</v>
      </c>
      <c r="N142" s="52">
        <f>IF(A142="N/A"," ",IF(OR('Pricing Inputs'!$AA$3=6,'Pricing Inputs'!$AA$3=9),IF(AND('Pricing Inputs'!$AA$3&gt;=4,'Pricing Inputs'!$AA$3&lt;=6),M142,(VLOOKUP(A142,ScaledPrice,7))*(2-(VLOOKUP(A142,ScaledPrice,3)))),0))</f>
        <v>19</v>
      </c>
      <c r="O142" s="52">
        <f t="shared" si="255"/>
        <v>22.950000762939453</v>
      </c>
      <c r="P142" s="108">
        <f t="shared" si="256"/>
        <v>0</v>
      </c>
      <c r="Q142" s="108">
        <f t="shared" si="257"/>
        <v>0</v>
      </c>
      <c r="R142" s="108">
        <f t="shared" si="258"/>
        <v>0</v>
      </c>
      <c r="S142" s="108">
        <f t="shared" si="259"/>
        <v>0</v>
      </c>
      <c r="T142" s="108">
        <f t="shared" si="260"/>
        <v>0</v>
      </c>
      <c r="U142" s="108">
        <f t="shared" si="261"/>
        <v>0</v>
      </c>
      <c r="V142" s="56">
        <f t="shared" si="262"/>
        <v>0</v>
      </c>
      <c r="W142" s="99">
        <f t="shared" si="263"/>
        <v>0</v>
      </c>
      <c r="X142" s="99">
        <f t="shared" si="264"/>
        <v>0</v>
      </c>
      <c r="Y142" s="99">
        <f t="shared" si="265"/>
        <v>0</v>
      </c>
      <c r="Z142" s="99">
        <f t="shared" si="266"/>
        <v>0</v>
      </c>
      <c r="AA142" s="99">
        <f t="shared" si="279"/>
        <v>0</v>
      </c>
      <c r="AB142" s="99">
        <f t="shared" si="267"/>
        <v>0</v>
      </c>
      <c r="AC142" s="99">
        <f t="shared" si="268"/>
        <v>0</v>
      </c>
      <c r="AD142" s="71">
        <f t="shared" si="288"/>
        <v>7</v>
      </c>
      <c r="AE142" s="72">
        <f t="shared" si="289"/>
        <v>7</v>
      </c>
      <c r="AF142" s="72">
        <f t="shared" si="290"/>
        <v>7</v>
      </c>
      <c r="AG142" s="72">
        <f t="shared" si="291"/>
        <v>7</v>
      </c>
      <c r="AH142" s="72">
        <f t="shared" si="292"/>
        <v>7</v>
      </c>
      <c r="AI142" s="72">
        <f t="shared" si="293"/>
        <v>7</v>
      </c>
      <c r="AJ142" s="73">
        <f t="shared" si="294"/>
        <v>7</v>
      </c>
      <c r="AK142" s="102">
        <f t="shared" si="182"/>
        <v>0</v>
      </c>
      <c r="AL142" s="103">
        <f t="shared" si="183"/>
        <v>0</v>
      </c>
      <c r="AM142" s="103">
        <f t="shared" si="184"/>
        <v>0</v>
      </c>
      <c r="AN142" s="103">
        <f t="shared" si="185"/>
        <v>0</v>
      </c>
      <c r="AO142" s="103">
        <f t="shared" si="186"/>
        <v>0</v>
      </c>
      <c r="AP142" s="103">
        <f t="shared" si="187"/>
        <v>0</v>
      </c>
      <c r="AQ142" s="103">
        <f t="shared" si="188"/>
        <v>0</v>
      </c>
      <c r="AR142" s="73"/>
      <c r="AS142" s="109">
        <f t="shared" si="281"/>
        <v>0</v>
      </c>
      <c r="AT142" s="112">
        <f t="shared" si="282"/>
        <v>0</v>
      </c>
      <c r="AU142" s="112">
        <f t="shared" si="283"/>
        <v>0</v>
      </c>
      <c r="AV142" s="112">
        <f t="shared" si="284"/>
        <v>0</v>
      </c>
      <c r="AW142" s="112">
        <f t="shared" si="285"/>
        <v>0</v>
      </c>
      <c r="AX142" s="112">
        <f t="shared" si="286"/>
        <v>0</v>
      </c>
      <c r="AY142" s="112">
        <f t="shared" si="287"/>
        <v>0</v>
      </c>
      <c r="AZ142" s="73"/>
      <c r="BA142" s="64">
        <f>IF($A142="N/A"," ",(IF(MONTH(A142)&gt;=4,IF(MONTH(A142)&lt;=10,Inputs!$F$13,Inputs!$F$14),Inputs!$F$14)))</f>
        <v>119</v>
      </c>
      <c r="BB142" s="65">
        <f t="shared" si="189"/>
        <v>0</v>
      </c>
      <c r="BC142" s="65">
        <f t="shared" si="190"/>
        <v>0</v>
      </c>
      <c r="BD142" s="65">
        <f t="shared" si="269"/>
        <v>0</v>
      </c>
      <c r="BE142" s="65">
        <f t="shared" si="270"/>
        <v>0</v>
      </c>
      <c r="BF142" s="65">
        <f t="shared" si="271"/>
        <v>0</v>
      </c>
      <c r="BG142" s="65">
        <f t="shared" si="272"/>
        <v>0</v>
      </c>
      <c r="BH142" s="65">
        <f t="shared" si="273"/>
        <v>0</v>
      </c>
      <c r="BI142" s="65">
        <f t="shared" si="274"/>
        <v>0</v>
      </c>
      <c r="BJ142" s="94">
        <f t="shared" si="275"/>
        <v>0</v>
      </c>
      <c r="BK142" s="94">
        <f t="shared" si="276"/>
        <v>0</v>
      </c>
      <c r="BL142" s="94">
        <f t="shared" si="277"/>
        <v>0</v>
      </c>
      <c r="BM142" s="94">
        <f t="shared" si="278"/>
        <v>0</v>
      </c>
    </row>
    <row r="143" spans="1:65">
      <c r="A143" s="45">
        <f>IF(A142="N/A","N/A",IF(EDATE(A142,1)&gt;Inputs!$K$3,"N/A",EDATE(A142,1)))</f>
        <v>40909</v>
      </c>
      <c r="B143" s="59">
        <f t="shared" si="251"/>
        <v>2012</v>
      </c>
      <c r="C143" s="46">
        <f t="shared" si="252"/>
        <v>3.8774999999999999</v>
      </c>
      <c r="D143" s="47">
        <f>IF(A143="N/A"," ",(VLOOKUP(MONTH($A143),Inputs!$A$14:$B$25,2))/1000)</f>
        <v>12.6</v>
      </c>
      <c r="E143" s="97">
        <f t="shared" si="253"/>
        <v>48.856499999999997</v>
      </c>
      <c r="F143" s="48">
        <f>IF(A143="N/A"," ",Inputs!$F$6)</f>
        <v>1.17</v>
      </c>
      <c r="G143" s="48">
        <f>IF(A143="N/A"," ",Inputs!$F$9/IF(AND('Pricing Inputs'!$AA$3&gt;=4,'Pricing Inputs'!$AA$3&lt;=6),16,IF(AND('Pricing Inputs'!$AA$3&gt;=7,'Pricing Inputs'!$AA$3&lt;=9),8,24))/(BA143))</f>
        <v>0.82983193277310929</v>
      </c>
      <c r="H143" s="49">
        <f t="shared" si="254"/>
        <v>50.856331932773109</v>
      </c>
      <c r="I143" s="52">
        <f>VLOOKUP(A143,ScaledPrice,(IF(AND('Pricing Inputs'!$AA$3&gt;=4,'Pricing Inputs'!$AA$3&lt;=6),2,4)))</f>
        <v>32.899999618530273</v>
      </c>
      <c r="J143" s="52">
        <f>IF(A143="N/A"," ",IF(AND('Pricing Inputs'!$AA$3&gt;=4,'Pricing Inputs'!$AA$3&lt;=6),I143,(VLOOKUP(A143,ScaledPrice,2))*(2-(VLOOKUP(A143,ScaledPrice,3)))))</f>
        <v>32.899999618530273</v>
      </c>
      <c r="K143" s="52">
        <f>IF(A143="N/A"," ",IF(OR('Pricing Inputs'!$AA$3=5,'Pricing Inputs'!$AA$3=6,'Pricing Inputs'!$AA$3=8,'Pricing Inputs'!$AA$3=9),VLOOKUP(A143,ScaledPrice,IF(AND('Pricing Inputs'!$AA$3&gt;=4,'Pricing Inputs'!$AA$3&lt;=6),5,6)),0))</f>
        <v>22</v>
      </c>
      <c r="L143" s="52">
        <f>IF(A143="N/A"," ",IF(OR('Pricing Inputs'!$AA$3=5,'Pricing Inputs'!$AA$3=6,'Pricing Inputs'!$AA$3=8,'Pricing Inputs'!$AA$3=9),IF(AND('Pricing Inputs'!$AA$3&gt;=4,'Pricing Inputs'!$AA$3&lt;=6),K143,(VLOOKUP(A143,ScaledPrice,5))*(2-(VLOOKUP(A143,ScaledPrice,3)))),0))</f>
        <v>22</v>
      </c>
      <c r="M143" s="52">
        <f>IF(A143="N/A"," ",IF(OR('Pricing Inputs'!$AA$3=6,'Pricing Inputs'!$AA$3=9),(VLOOKUP(A143,ScaledPrice,IF(AND('Pricing Inputs'!$AA$3&gt;=4,'Pricing Inputs'!$AA$3&lt;=6),7,8))),0))</f>
        <v>21</v>
      </c>
      <c r="N143" s="52">
        <f>IF(A143="N/A"," ",IF(OR('Pricing Inputs'!$AA$3=6,'Pricing Inputs'!$AA$3=9),IF(AND('Pricing Inputs'!$AA$3&gt;=4,'Pricing Inputs'!$AA$3&lt;=6),M143,(VLOOKUP(A143,ScaledPrice,7))*(2-(VLOOKUP(A143,ScaledPrice,3)))),0))</f>
        <v>21</v>
      </c>
      <c r="O143" s="52">
        <f t="shared" si="255"/>
        <v>23.200000762939453</v>
      </c>
      <c r="P143" s="108">
        <f t="shared" si="256"/>
        <v>0</v>
      </c>
      <c r="Q143" s="108">
        <f t="shared" si="257"/>
        <v>0</v>
      </c>
      <c r="R143" s="108">
        <f t="shared" si="258"/>
        <v>0</v>
      </c>
      <c r="S143" s="108">
        <f t="shared" si="259"/>
        <v>0</v>
      </c>
      <c r="T143" s="108">
        <f t="shared" si="260"/>
        <v>0</v>
      </c>
      <c r="U143" s="108">
        <f t="shared" si="261"/>
        <v>0</v>
      </c>
      <c r="V143" s="56">
        <f t="shared" si="262"/>
        <v>0</v>
      </c>
      <c r="W143" s="99">
        <f t="shared" si="263"/>
        <v>0</v>
      </c>
      <c r="X143" s="99">
        <f t="shared" si="264"/>
        <v>0</v>
      </c>
      <c r="Y143" s="99">
        <f t="shared" si="265"/>
        <v>0</v>
      </c>
      <c r="Z143" s="99">
        <f t="shared" si="266"/>
        <v>0</v>
      </c>
      <c r="AA143" s="99">
        <f t="shared" si="279"/>
        <v>0</v>
      </c>
      <c r="AB143" s="99">
        <f t="shared" si="267"/>
        <v>0</v>
      </c>
      <c r="AC143" s="99">
        <f t="shared" si="268"/>
        <v>0</v>
      </c>
      <c r="AD143" s="71">
        <f t="shared" si="288"/>
        <v>7</v>
      </c>
      <c r="AE143" s="72">
        <f t="shared" si="289"/>
        <v>7</v>
      </c>
      <c r="AF143" s="72">
        <f t="shared" si="290"/>
        <v>7</v>
      </c>
      <c r="AG143" s="72">
        <f t="shared" si="291"/>
        <v>7</v>
      </c>
      <c r="AH143" s="72">
        <f t="shared" si="292"/>
        <v>7</v>
      </c>
      <c r="AI143" s="72">
        <f t="shared" si="293"/>
        <v>7</v>
      </c>
      <c r="AJ143" s="73">
        <f t="shared" si="294"/>
        <v>7</v>
      </c>
      <c r="AK143" s="102">
        <f t="shared" si="182"/>
        <v>0</v>
      </c>
      <c r="AL143" s="103">
        <f t="shared" si="183"/>
        <v>0</v>
      </c>
      <c r="AM143" s="103">
        <f t="shared" si="184"/>
        <v>0</v>
      </c>
      <c r="AN143" s="103">
        <f t="shared" si="185"/>
        <v>0</v>
      </c>
      <c r="AO143" s="103">
        <f t="shared" si="186"/>
        <v>0</v>
      </c>
      <c r="AP143" s="103">
        <f t="shared" si="187"/>
        <v>0</v>
      </c>
      <c r="AQ143" s="103">
        <f t="shared" si="188"/>
        <v>0</v>
      </c>
      <c r="AR143" s="73"/>
      <c r="AS143" s="109">
        <f t="shared" si="281"/>
        <v>0</v>
      </c>
      <c r="AT143" s="112">
        <f t="shared" si="282"/>
        <v>0</v>
      </c>
      <c r="AU143" s="112">
        <f t="shared" si="283"/>
        <v>0</v>
      </c>
      <c r="AV143" s="112">
        <f t="shared" si="284"/>
        <v>0</v>
      </c>
      <c r="AW143" s="112">
        <f t="shared" si="285"/>
        <v>0</v>
      </c>
      <c r="AX143" s="112">
        <f t="shared" si="286"/>
        <v>0</v>
      </c>
      <c r="AY143" s="112">
        <f t="shared" si="287"/>
        <v>0</v>
      </c>
      <c r="AZ143" s="73"/>
      <c r="BA143" s="64">
        <f>IF($A143="N/A"," ",(IF(MONTH(A143)&gt;=4,IF(MONTH(A143)&lt;=10,Inputs!$F$13,Inputs!$F$14),Inputs!$F$14)))</f>
        <v>119</v>
      </c>
      <c r="BB143" s="65">
        <f t="shared" si="189"/>
        <v>0</v>
      </c>
      <c r="BC143" s="65">
        <f t="shared" si="190"/>
        <v>0</v>
      </c>
      <c r="BD143" s="65">
        <f t="shared" si="269"/>
        <v>0</v>
      </c>
      <c r="BE143" s="65">
        <f t="shared" si="270"/>
        <v>0</v>
      </c>
      <c r="BF143" s="65">
        <f t="shared" si="271"/>
        <v>0</v>
      </c>
      <c r="BG143" s="65">
        <f t="shared" si="272"/>
        <v>0</v>
      </c>
      <c r="BH143" s="65">
        <f t="shared" si="273"/>
        <v>0</v>
      </c>
      <c r="BI143" s="65">
        <f t="shared" si="274"/>
        <v>0</v>
      </c>
      <c r="BJ143" s="94">
        <f t="shared" si="275"/>
        <v>0</v>
      </c>
      <c r="BK143" s="94">
        <f t="shared" si="276"/>
        <v>0</v>
      </c>
      <c r="BL143" s="94">
        <f t="shared" si="277"/>
        <v>0</v>
      </c>
      <c r="BM143" s="94">
        <f t="shared" si="278"/>
        <v>0</v>
      </c>
    </row>
    <row r="144" spans="1:65">
      <c r="A144" s="45">
        <f>IF(A143="N/A","N/A",IF(EDATE(A143,1)&gt;Inputs!$K$3,"N/A",EDATE(A143,1)))</f>
        <v>40940</v>
      </c>
      <c r="B144" s="59">
        <f t="shared" si="251"/>
        <v>2012</v>
      </c>
      <c r="C144" s="46">
        <f t="shared" si="252"/>
        <v>3.7345000000000002</v>
      </c>
      <c r="D144" s="47">
        <f>IF(A144="N/A"," ",(VLOOKUP(MONTH($A144),Inputs!$A$14:$B$25,2))/1000)</f>
        <v>12.6</v>
      </c>
      <c r="E144" s="97">
        <f t="shared" si="253"/>
        <v>47.054700000000004</v>
      </c>
      <c r="F144" s="48">
        <f>IF(A144="N/A"," ",Inputs!$F$6)</f>
        <v>1.17</v>
      </c>
      <c r="G144" s="48">
        <f>IF(A144="N/A"," ",Inputs!$F$9/IF(AND('Pricing Inputs'!$AA$3&gt;=4,'Pricing Inputs'!$AA$3&lt;=6),16,IF(AND('Pricing Inputs'!$AA$3&gt;=7,'Pricing Inputs'!$AA$3&lt;=9),8,24))/(BA144))</f>
        <v>0.82983193277310929</v>
      </c>
      <c r="H144" s="49">
        <f t="shared" si="254"/>
        <v>49.054531932773116</v>
      </c>
      <c r="I144" s="52">
        <f>VLOOKUP(A144,ScaledPrice,(IF(AND('Pricing Inputs'!$AA$3&gt;=4,'Pricing Inputs'!$AA$3&lt;=6),2,4)))</f>
        <v>33</v>
      </c>
      <c r="J144" s="52">
        <f>IF(A144="N/A"," ",IF(AND('Pricing Inputs'!$AA$3&gt;=4,'Pricing Inputs'!$AA$3&lt;=6),I144,(VLOOKUP(A144,ScaledPrice,2))*(2-(VLOOKUP(A144,ScaledPrice,3)))))</f>
        <v>33</v>
      </c>
      <c r="K144" s="52">
        <f>IF(A144="N/A"," ",IF(OR('Pricing Inputs'!$AA$3=5,'Pricing Inputs'!$AA$3=6,'Pricing Inputs'!$AA$3=8,'Pricing Inputs'!$AA$3=9),VLOOKUP(A144,ScaledPrice,IF(AND('Pricing Inputs'!$AA$3&gt;=4,'Pricing Inputs'!$AA$3&lt;=6),5,6)),0))</f>
        <v>21.996000289916992</v>
      </c>
      <c r="L144" s="52">
        <f>IF(A144="N/A"," ",IF(OR('Pricing Inputs'!$AA$3=5,'Pricing Inputs'!$AA$3=6,'Pricing Inputs'!$AA$3=8,'Pricing Inputs'!$AA$3=9),IF(AND('Pricing Inputs'!$AA$3&gt;=4,'Pricing Inputs'!$AA$3&lt;=6),K144,(VLOOKUP(A144,ScaledPrice,5))*(2-(VLOOKUP(A144,ScaledPrice,3)))),0))</f>
        <v>21.996000289916992</v>
      </c>
      <c r="M144" s="52">
        <f>IF(A144="N/A"," ",IF(OR('Pricing Inputs'!$AA$3=6,'Pricing Inputs'!$AA$3=9),(VLOOKUP(A144,ScaledPrice,IF(AND('Pricing Inputs'!$AA$3&gt;=4,'Pricing Inputs'!$AA$3&lt;=6),7,8))),0))</f>
        <v>20.996501922607422</v>
      </c>
      <c r="N144" s="52">
        <f>IF(A144="N/A"," ",IF(OR('Pricing Inputs'!$AA$3=6,'Pricing Inputs'!$AA$3=9),IF(AND('Pricing Inputs'!$AA$3&gt;=4,'Pricing Inputs'!$AA$3&lt;=6),M144,(VLOOKUP(A144,ScaledPrice,7))*(2-(VLOOKUP(A144,ScaledPrice,3)))),0))</f>
        <v>20.996501922607422</v>
      </c>
      <c r="O144" s="52">
        <f t="shared" si="255"/>
        <v>21.5</v>
      </c>
      <c r="P144" s="108">
        <f t="shared" si="256"/>
        <v>0</v>
      </c>
      <c r="Q144" s="108">
        <f t="shared" si="257"/>
        <v>0</v>
      </c>
      <c r="R144" s="108">
        <f t="shared" si="258"/>
        <v>0</v>
      </c>
      <c r="S144" s="108">
        <f t="shared" si="259"/>
        <v>0</v>
      </c>
      <c r="T144" s="108">
        <f t="shared" si="260"/>
        <v>0</v>
      </c>
      <c r="U144" s="108">
        <f t="shared" si="261"/>
        <v>0</v>
      </c>
      <c r="V144" s="56">
        <f t="shared" si="262"/>
        <v>0</v>
      </c>
      <c r="W144" s="99">
        <f t="shared" si="263"/>
        <v>0</v>
      </c>
      <c r="X144" s="99">
        <f t="shared" si="264"/>
        <v>0</v>
      </c>
      <c r="Y144" s="99">
        <f t="shared" si="265"/>
        <v>0</v>
      </c>
      <c r="Z144" s="99">
        <f t="shared" si="266"/>
        <v>0</v>
      </c>
      <c r="AA144" s="99">
        <f t="shared" si="279"/>
        <v>0</v>
      </c>
      <c r="AB144" s="99">
        <f t="shared" si="267"/>
        <v>0</v>
      </c>
      <c r="AC144" s="99">
        <f t="shared" si="268"/>
        <v>0</v>
      </c>
      <c r="AD144" s="71">
        <f t="shared" si="288"/>
        <v>7</v>
      </c>
      <c r="AE144" s="72">
        <f t="shared" si="289"/>
        <v>7</v>
      </c>
      <c r="AF144" s="72">
        <f t="shared" si="290"/>
        <v>7</v>
      </c>
      <c r="AG144" s="72">
        <f t="shared" si="291"/>
        <v>7</v>
      </c>
      <c r="AH144" s="72">
        <f t="shared" si="292"/>
        <v>7</v>
      </c>
      <c r="AI144" s="72">
        <f t="shared" si="293"/>
        <v>7</v>
      </c>
      <c r="AJ144" s="73">
        <f t="shared" si="294"/>
        <v>7</v>
      </c>
      <c r="AK144" s="102">
        <f t="shared" ref="AK144:AK207" si="295">IF($A144="N/A"," ",IF(AD144&lt;=$AJ$2,W144,0))</f>
        <v>0</v>
      </c>
      <c r="AL144" s="103">
        <f t="shared" ref="AL144:AL207" si="296">IF($A144="N/A"," ",IF(AE144&lt;=$AJ$2,X144,0))</f>
        <v>0</v>
      </c>
      <c r="AM144" s="103">
        <f t="shared" ref="AM144:AM207" si="297">IF($A144="N/A"," ",IF(AF144&lt;=$AJ$2,Y144,0))</f>
        <v>0</v>
      </c>
      <c r="AN144" s="103">
        <f t="shared" ref="AN144:AN207" si="298">IF($A144="N/A"," ",IF(AG144&lt;=$AJ$2,Z144,0))</f>
        <v>0</v>
      </c>
      <c r="AO144" s="103">
        <f t="shared" ref="AO144:AO207" si="299">IF($A144="N/A"," ",IF(AH144&lt;=$AJ$2,AA144,0))</f>
        <v>0</v>
      </c>
      <c r="AP144" s="103">
        <f t="shared" ref="AP144:AP207" si="300">IF($A144="N/A"," ",IF(AI144&lt;=$AJ$2,AB144,0))</f>
        <v>0</v>
      </c>
      <c r="AQ144" s="103">
        <f t="shared" ref="AQ144:AQ207" si="301">IF($A144="N/A"," ",IF(AJ144&lt;=$AJ$2,AC144,0))</f>
        <v>0</v>
      </c>
      <c r="AR144" s="73"/>
      <c r="AS144" s="109">
        <f t="shared" si="281"/>
        <v>0</v>
      </c>
      <c r="AT144" s="112">
        <f t="shared" si="282"/>
        <v>0</v>
      </c>
      <c r="AU144" s="112">
        <f t="shared" si="283"/>
        <v>0</v>
      </c>
      <c r="AV144" s="112">
        <f t="shared" si="284"/>
        <v>0</v>
      </c>
      <c r="AW144" s="112">
        <f t="shared" si="285"/>
        <v>0</v>
      </c>
      <c r="AX144" s="112">
        <f t="shared" si="286"/>
        <v>0</v>
      </c>
      <c r="AY144" s="112">
        <f t="shared" si="287"/>
        <v>0</v>
      </c>
      <c r="AZ144" s="73"/>
      <c r="BA144" s="64">
        <f>IF($A144="N/A"," ",(IF(MONTH(A144)&gt;=4,IF(MONTH(A144)&lt;=10,Inputs!$F$13,Inputs!$F$14),Inputs!$F$14)))</f>
        <v>119</v>
      </c>
      <c r="BB144" s="65">
        <f t="shared" si="189"/>
        <v>0</v>
      </c>
      <c r="BC144" s="65">
        <f t="shared" si="190"/>
        <v>0</v>
      </c>
      <c r="BD144" s="65">
        <f t="shared" si="269"/>
        <v>0</v>
      </c>
      <c r="BE144" s="65">
        <f t="shared" si="270"/>
        <v>0</v>
      </c>
      <c r="BF144" s="65">
        <f t="shared" si="271"/>
        <v>0</v>
      </c>
      <c r="BG144" s="65">
        <f t="shared" si="272"/>
        <v>0</v>
      </c>
      <c r="BH144" s="65">
        <f t="shared" si="273"/>
        <v>0</v>
      </c>
      <c r="BI144" s="65">
        <f t="shared" si="274"/>
        <v>0</v>
      </c>
      <c r="BJ144" s="94">
        <f t="shared" si="275"/>
        <v>0</v>
      </c>
      <c r="BK144" s="94">
        <f t="shared" si="276"/>
        <v>0</v>
      </c>
      <c r="BL144" s="94">
        <f t="shared" si="277"/>
        <v>0</v>
      </c>
      <c r="BM144" s="94">
        <f t="shared" si="278"/>
        <v>0</v>
      </c>
    </row>
    <row r="145" spans="1:65">
      <c r="A145" s="45">
        <f>IF(A144="N/A","N/A",IF(EDATE(A144,1)&gt;Inputs!$K$3,"N/A",EDATE(A144,1)))</f>
        <v>40969</v>
      </c>
      <c r="B145" s="59">
        <f t="shared" si="251"/>
        <v>2012</v>
      </c>
      <c r="C145" s="46">
        <f t="shared" si="252"/>
        <v>3.65</v>
      </c>
      <c r="D145" s="47">
        <f>IF(A145="N/A"," ",(VLOOKUP(MONTH($A145),Inputs!$A$14:$B$25,2))/1000)</f>
        <v>12.6</v>
      </c>
      <c r="E145" s="97">
        <f t="shared" si="253"/>
        <v>45.989999999999995</v>
      </c>
      <c r="F145" s="48">
        <f>IF(A145="N/A"," ",Inputs!$F$6)</f>
        <v>1.17</v>
      </c>
      <c r="G145" s="48">
        <f>IF(A145="N/A"," ",Inputs!$F$9/IF(AND('Pricing Inputs'!$AA$3&gt;=4,'Pricing Inputs'!$AA$3&lt;=6),16,IF(AND('Pricing Inputs'!$AA$3&gt;=7,'Pricing Inputs'!$AA$3&lt;=9),8,24))/(BA145))</f>
        <v>0.82983193277310929</v>
      </c>
      <c r="H145" s="49">
        <f t="shared" si="254"/>
        <v>47.989831932773107</v>
      </c>
      <c r="I145" s="52">
        <f>VLOOKUP(A145,ScaledPrice,(IF(AND('Pricing Inputs'!$AA$3&gt;=4,'Pricing Inputs'!$AA$3&lt;=6),2,4)))</f>
        <v>28.5</v>
      </c>
      <c r="J145" s="52">
        <f>IF(A145="N/A"," ",IF(AND('Pricing Inputs'!$AA$3&gt;=4,'Pricing Inputs'!$AA$3&lt;=6),I145,(VLOOKUP(A145,ScaledPrice,2))*(2-(VLOOKUP(A145,ScaledPrice,3)))))</f>
        <v>28.5</v>
      </c>
      <c r="K145" s="52">
        <f>IF(A145="N/A"," ",IF(OR('Pricing Inputs'!$AA$3=5,'Pricing Inputs'!$AA$3=6,'Pricing Inputs'!$AA$3=8,'Pricing Inputs'!$AA$3=9),VLOOKUP(A145,ScaledPrice,IF(AND('Pricing Inputs'!$AA$3&gt;=4,'Pricing Inputs'!$AA$3&lt;=6),5,6)),0))</f>
        <v>20</v>
      </c>
      <c r="L145" s="52">
        <f>IF(A145="N/A"," ",IF(OR('Pricing Inputs'!$AA$3=5,'Pricing Inputs'!$AA$3=6,'Pricing Inputs'!$AA$3=8,'Pricing Inputs'!$AA$3=9),IF(AND('Pricing Inputs'!$AA$3&gt;=4,'Pricing Inputs'!$AA$3&lt;=6),K145,(VLOOKUP(A145,ScaledPrice,5))*(2-(VLOOKUP(A145,ScaledPrice,3)))),0))</f>
        <v>20</v>
      </c>
      <c r="M145" s="52">
        <f>IF(A145="N/A"," ",IF(OR('Pricing Inputs'!$AA$3=6,'Pricing Inputs'!$AA$3=9),(VLOOKUP(A145,ScaledPrice,IF(AND('Pricing Inputs'!$AA$3&gt;=4,'Pricing Inputs'!$AA$3&lt;=6),7,8))),0))</f>
        <v>19</v>
      </c>
      <c r="N145" s="52">
        <f>IF(A145="N/A"," ",IF(OR('Pricing Inputs'!$AA$3=6,'Pricing Inputs'!$AA$3=9),IF(AND('Pricing Inputs'!$AA$3&gt;=4,'Pricing Inputs'!$AA$3&lt;=6),M145,(VLOOKUP(A145,ScaledPrice,7))*(2-(VLOOKUP(A145,ScaledPrice,3)))),0))</f>
        <v>19</v>
      </c>
      <c r="O145" s="52">
        <f t="shared" si="255"/>
        <v>21.900001525878906</v>
      </c>
      <c r="P145" s="108">
        <f t="shared" si="256"/>
        <v>0</v>
      </c>
      <c r="Q145" s="108">
        <f t="shared" si="257"/>
        <v>0</v>
      </c>
      <c r="R145" s="108">
        <f t="shared" si="258"/>
        <v>0</v>
      </c>
      <c r="S145" s="108">
        <f t="shared" si="259"/>
        <v>0</v>
      </c>
      <c r="T145" s="108">
        <f t="shared" si="260"/>
        <v>0</v>
      </c>
      <c r="U145" s="108">
        <f t="shared" si="261"/>
        <v>0</v>
      </c>
      <c r="V145" s="56">
        <f t="shared" si="262"/>
        <v>0</v>
      </c>
      <c r="W145" s="99">
        <f t="shared" si="263"/>
        <v>0</v>
      </c>
      <c r="X145" s="99">
        <f t="shared" si="264"/>
        <v>0</v>
      </c>
      <c r="Y145" s="99">
        <f t="shared" si="265"/>
        <v>0</v>
      </c>
      <c r="Z145" s="99">
        <f t="shared" si="266"/>
        <v>0</v>
      </c>
      <c r="AA145" s="99">
        <f t="shared" si="279"/>
        <v>0</v>
      </c>
      <c r="AB145" s="99">
        <f t="shared" si="267"/>
        <v>0</v>
      </c>
      <c r="AC145" s="99">
        <f t="shared" si="268"/>
        <v>0</v>
      </c>
      <c r="AD145" s="71">
        <f t="shared" si="288"/>
        <v>7</v>
      </c>
      <c r="AE145" s="72">
        <f t="shared" si="289"/>
        <v>7</v>
      </c>
      <c r="AF145" s="72">
        <f t="shared" si="290"/>
        <v>7</v>
      </c>
      <c r="AG145" s="72">
        <f t="shared" si="291"/>
        <v>7</v>
      </c>
      <c r="AH145" s="72">
        <f t="shared" si="292"/>
        <v>7</v>
      </c>
      <c r="AI145" s="72">
        <f t="shared" si="293"/>
        <v>7</v>
      </c>
      <c r="AJ145" s="73">
        <f t="shared" si="294"/>
        <v>7</v>
      </c>
      <c r="AK145" s="102">
        <f t="shared" si="295"/>
        <v>0</v>
      </c>
      <c r="AL145" s="103">
        <f t="shared" si="296"/>
        <v>0</v>
      </c>
      <c r="AM145" s="103">
        <f t="shared" si="297"/>
        <v>0</v>
      </c>
      <c r="AN145" s="103">
        <f t="shared" si="298"/>
        <v>0</v>
      </c>
      <c r="AO145" s="103">
        <f t="shared" si="299"/>
        <v>0</v>
      </c>
      <c r="AP145" s="103">
        <f t="shared" si="300"/>
        <v>0</v>
      </c>
      <c r="AQ145" s="103">
        <f t="shared" si="301"/>
        <v>0</v>
      </c>
      <c r="AR145" s="81" t="s">
        <v>46</v>
      </c>
      <c r="AS145" s="109">
        <f t="shared" si="281"/>
        <v>0</v>
      </c>
      <c r="AT145" s="112">
        <f t="shared" si="282"/>
        <v>0</v>
      </c>
      <c r="AU145" s="112">
        <f t="shared" si="283"/>
        <v>0</v>
      </c>
      <c r="AV145" s="112">
        <f t="shared" si="284"/>
        <v>0</v>
      </c>
      <c r="AW145" s="112">
        <f t="shared" si="285"/>
        <v>0</v>
      </c>
      <c r="AX145" s="112">
        <f t="shared" si="286"/>
        <v>0</v>
      </c>
      <c r="AY145" s="112">
        <f t="shared" si="287"/>
        <v>0</v>
      </c>
      <c r="AZ145" s="80" t="s">
        <v>53</v>
      </c>
      <c r="BA145" s="64">
        <f>IF($A145="N/A"," ",(IF(MONTH(A145)&gt;=4,IF(MONTH(A145)&lt;=10,Inputs!$F$13,Inputs!$F$14),Inputs!$F$14)))</f>
        <v>119</v>
      </c>
      <c r="BB145" s="65">
        <f t="shared" ref="BB145:BB208" si="302">IF($A145="N/A"," ",(IF(AK145&gt;0,($BA145*(8*(VLOOKUP($A145,NumberofDaysTable,2)))*P145),0)+IF(AS145&gt;0,($BA145*((AS145))*P145),0)))</f>
        <v>0</v>
      </c>
      <c r="BC145" s="65">
        <f t="shared" ref="BC145:BC208" si="303">IF($A145="N/A"," ",(IF(AL145&gt;0,($BA145*(8*(VLOOKUP($A145,NumberofDaysTable,2)))*Q145),0)+IF(AT145&gt;0,($BA145*((AT145))*Q145),0)))</f>
        <v>0</v>
      </c>
      <c r="BD145" s="65">
        <f t="shared" si="269"/>
        <v>0</v>
      </c>
      <c r="BE145" s="65">
        <f t="shared" si="270"/>
        <v>0</v>
      </c>
      <c r="BF145" s="65">
        <f t="shared" si="271"/>
        <v>0</v>
      </c>
      <c r="BG145" s="65">
        <f t="shared" si="272"/>
        <v>0</v>
      </c>
      <c r="BH145" s="65">
        <f t="shared" si="273"/>
        <v>0</v>
      </c>
      <c r="BI145" s="65">
        <f t="shared" si="274"/>
        <v>0</v>
      </c>
      <c r="BJ145" s="94">
        <f t="shared" si="275"/>
        <v>0</v>
      </c>
      <c r="BK145" s="94">
        <f t="shared" si="276"/>
        <v>0</v>
      </c>
      <c r="BL145" s="94">
        <f t="shared" si="277"/>
        <v>0</v>
      </c>
      <c r="BM145" s="94">
        <f t="shared" si="278"/>
        <v>0</v>
      </c>
    </row>
    <row r="146" spans="1:65">
      <c r="A146" s="45">
        <f>IF(A145="N/A","N/A",IF(EDATE(A145,1)&gt;Inputs!$K$3,"N/A",EDATE(A145,1)))</f>
        <v>41000</v>
      </c>
      <c r="B146" s="59">
        <f t="shared" si="251"/>
        <v>2012</v>
      </c>
      <c r="C146" s="46">
        <f t="shared" si="252"/>
        <v>3.452</v>
      </c>
      <c r="D146" s="47">
        <f>IF(A146="N/A"," ",(VLOOKUP(MONTH($A146),Inputs!$A$14:$B$25,2))/1000)</f>
        <v>12.6</v>
      </c>
      <c r="E146" s="97">
        <f t="shared" si="253"/>
        <v>43.495199999999997</v>
      </c>
      <c r="F146" s="48">
        <f>IF(A146="N/A"," ",Inputs!$F$6)</f>
        <v>1.17</v>
      </c>
      <c r="G146" s="48">
        <f>IF(A146="N/A"," ",Inputs!$F$9/IF(AND('Pricing Inputs'!$AA$3&gt;=4,'Pricing Inputs'!$AA$3&lt;=6),16,IF(AND('Pricing Inputs'!$AA$3&gt;=7,'Pricing Inputs'!$AA$3&lt;=9),8,24))/(BA146))</f>
        <v>0.82983193277310929</v>
      </c>
      <c r="H146" s="49">
        <f t="shared" si="254"/>
        <v>45.495031932773109</v>
      </c>
      <c r="I146" s="52">
        <f>VLOOKUP(A146,ScaledPrice,(IF(AND('Pricing Inputs'!$AA$3&gt;=4,'Pricing Inputs'!$AA$3&lt;=6),2,4)))</f>
        <v>29.25</v>
      </c>
      <c r="J146" s="52">
        <f>IF(A146="N/A"," ",IF(AND('Pricing Inputs'!$AA$3&gt;=4,'Pricing Inputs'!$AA$3&lt;=6),I146,(VLOOKUP(A146,ScaledPrice,2))*(2-(VLOOKUP(A146,ScaledPrice,3)))))</f>
        <v>29.25</v>
      </c>
      <c r="K146" s="52">
        <f>IF(A146="N/A"," ",IF(OR('Pricing Inputs'!$AA$3=5,'Pricing Inputs'!$AA$3=6,'Pricing Inputs'!$AA$3=8,'Pricing Inputs'!$AA$3=9),VLOOKUP(A146,ScaledPrice,IF(AND('Pricing Inputs'!$AA$3&gt;=4,'Pricing Inputs'!$AA$3&lt;=6),5,6)),0))</f>
        <v>20</v>
      </c>
      <c r="L146" s="52">
        <f>IF(A146="N/A"," ",IF(OR('Pricing Inputs'!$AA$3=5,'Pricing Inputs'!$AA$3=6,'Pricing Inputs'!$AA$3=8,'Pricing Inputs'!$AA$3=9),IF(AND('Pricing Inputs'!$AA$3&gt;=4,'Pricing Inputs'!$AA$3&lt;=6),K146,(VLOOKUP(A146,ScaledPrice,5))*(2-(VLOOKUP(A146,ScaledPrice,3)))),0))</f>
        <v>20</v>
      </c>
      <c r="M146" s="52">
        <f>IF(A146="N/A"," ",IF(OR('Pricing Inputs'!$AA$3=6,'Pricing Inputs'!$AA$3=9),(VLOOKUP(A146,ScaledPrice,IF(AND('Pricing Inputs'!$AA$3&gt;=4,'Pricing Inputs'!$AA$3&lt;=6),7,8))),0))</f>
        <v>18.995000839233398</v>
      </c>
      <c r="N146" s="52">
        <f>IF(A146="N/A"," ",IF(OR('Pricing Inputs'!$AA$3=6,'Pricing Inputs'!$AA$3=9),IF(AND('Pricing Inputs'!$AA$3&gt;=4,'Pricing Inputs'!$AA$3&lt;=6),M146,(VLOOKUP(A146,ScaledPrice,7))*(2-(VLOOKUP(A146,ScaledPrice,3)))),0))</f>
        <v>18.995000839233398</v>
      </c>
      <c r="O146" s="52">
        <f t="shared" si="255"/>
        <v>21.100000381469727</v>
      </c>
      <c r="P146" s="108">
        <f t="shared" si="256"/>
        <v>0</v>
      </c>
      <c r="Q146" s="108">
        <f t="shared" si="257"/>
        <v>0</v>
      </c>
      <c r="R146" s="108">
        <f t="shared" si="258"/>
        <v>0</v>
      </c>
      <c r="S146" s="108">
        <f t="shared" si="259"/>
        <v>0</v>
      </c>
      <c r="T146" s="108">
        <f t="shared" si="260"/>
        <v>0</v>
      </c>
      <c r="U146" s="108">
        <f t="shared" si="261"/>
        <v>0</v>
      </c>
      <c r="V146" s="56">
        <f t="shared" si="262"/>
        <v>0</v>
      </c>
      <c r="W146" s="99">
        <f t="shared" si="263"/>
        <v>0</v>
      </c>
      <c r="X146" s="99">
        <f t="shared" si="264"/>
        <v>0</v>
      </c>
      <c r="Y146" s="99">
        <f t="shared" si="265"/>
        <v>0</v>
      </c>
      <c r="Z146" s="99">
        <f t="shared" si="266"/>
        <v>0</v>
      </c>
      <c r="AA146" s="99">
        <f t="shared" si="279"/>
        <v>0</v>
      </c>
      <c r="AB146" s="99">
        <f t="shared" si="267"/>
        <v>0</v>
      </c>
      <c r="AC146" s="99">
        <f t="shared" si="268"/>
        <v>0</v>
      </c>
      <c r="AD146" s="71">
        <f t="shared" si="288"/>
        <v>7</v>
      </c>
      <c r="AE146" s="72">
        <f t="shared" si="289"/>
        <v>7</v>
      </c>
      <c r="AF146" s="72">
        <f t="shared" si="290"/>
        <v>7</v>
      </c>
      <c r="AG146" s="72">
        <f t="shared" si="291"/>
        <v>7</v>
      </c>
      <c r="AH146" s="72">
        <f t="shared" si="292"/>
        <v>7</v>
      </c>
      <c r="AI146" s="72">
        <f t="shared" si="293"/>
        <v>7</v>
      </c>
      <c r="AJ146" s="73">
        <f t="shared" si="294"/>
        <v>7</v>
      </c>
      <c r="AK146" s="102">
        <f t="shared" si="295"/>
        <v>0</v>
      </c>
      <c r="AL146" s="103">
        <f t="shared" si="296"/>
        <v>0</v>
      </c>
      <c r="AM146" s="103">
        <f t="shared" si="297"/>
        <v>0</v>
      </c>
      <c r="AN146" s="103">
        <f t="shared" si="298"/>
        <v>0</v>
      </c>
      <c r="AO146" s="103">
        <f t="shared" si="299"/>
        <v>0</v>
      </c>
      <c r="AP146" s="103">
        <f t="shared" si="300"/>
        <v>0</v>
      </c>
      <c r="AQ146" s="103">
        <f t="shared" si="301"/>
        <v>0</v>
      </c>
      <c r="AR146" s="73">
        <f>SUM(AK136:AQ147)</f>
        <v>1040</v>
      </c>
      <c r="AS146" s="109">
        <f t="shared" si="281"/>
        <v>0</v>
      </c>
      <c r="AT146" s="112">
        <f t="shared" si="282"/>
        <v>0</v>
      </c>
      <c r="AU146" s="112">
        <f t="shared" si="283"/>
        <v>0</v>
      </c>
      <c r="AV146" s="112">
        <f t="shared" si="284"/>
        <v>0</v>
      </c>
      <c r="AW146" s="112">
        <f t="shared" si="285"/>
        <v>0</v>
      </c>
      <c r="AX146" s="112">
        <f t="shared" si="286"/>
        <v>0</v>
      </c>
      <c r="AY146" s="112">
        <f t="shared" si="287"/>
        <v>0</v>
      </c>
      <c r="AZ146" s="73">
        <f>SUM(AS136:AY147)</f>
        <v>0</v>
      </c>
      <c r="BA146" s="64">
        <f>IF($A146="N/A"," ",(IF(MONTH(A146)&gt;=4,IF(MONTH(A146)&lt;=10,Inputs!$F$13,Inputs!$F$14),Inputs!$F$14)))</f>
        <v>119</v>
      </c>
      <c r="BB146" s="65">
        <f t="shared" si="302"/>
        <v>0</v>
      </c>
      <c r="BC146" s="65">
        <f t="shared" si="303"/>
        <v>0</v>
      </c>
      <c r="BD146" s="65">
        <f t="shared" si="269"/>
        <v>0</v>
      </c>
      <c r="BE146" s="65">
        <f t="shared" si="270"/>
        <v>0</v>
      </c>
      <c r="BF146" s="65">
        <f t="shared" si="271"/>
        <v>0</v>
      </c>
      <c r="BG146" s="65">
        <f t="shared" si="272"/>
        <v>0</v>
      </c>
      <c r="BH146" s="65">
        <f t="shared" si="273"/>
        <v>0</v>
      </c>
      <c r="BI146" s="65">
        <f t="shared" si="274"/>
        <v>0</v>
      </c>
      <c r="BJ146" s="94">
        <f t="shared" si="275"/>
        <v>0</v>
      </c>
      <c r="BK146" s="94">
        <f t="shared" si="276"/>
        <v>0</v>
      </c>
      <c r="BL146" s="94">
        <f t="shared" si="277"/>
        <v>0</v>
      </c>
      <c r="BM146" s="94">
        <f t="shared" si="278"/>
        <v>0</v>
      </c>
    </row>
    <row r="147" spans="1:65">
      <c r="A147" s="45">
        <f>IF(A146="N/A","N/A",IF(EDATE(A146,1)&gt;Inputs!$K$3,"N/A",EDATE(A146,1)))</f>
        <v>41030</v>
      </c>
      <c r="B147" s="59">
        <f t="shared" si="251"/>
        <v>2012</v>
      </c>
      <c r="C147" s="46">
        <f t="shared" si="252"/>
        <v>3.4360000000000004</v>
      </c>
      <c r="D147" s="47">
        <f>IF(A147="N/A"," ",(VLOOKUP(MONTH($A147),Inputs!$A$14:$B$25,2))/1000)</f>
        <v>12.6</v>
      </c>
      <c r="E147" s="97">
        <f t="shared" si="253"/>
        <v>43.293600000000005</v>
      </c>
      <c r="F147" s="48">
        <f>IF(A147="N/A"," ",Inputs!$F$6)</f>
        <v>1.17</v>
      </c>
      <c r="G147" s="48">
        <f>IF(A147="N/A"," ",Inputs!$F$9/IF(AND('Pricing Inputs'!$AA$3&gt;=4,'Pricing Inputs'!$AA$3&lt;=6),16,IF(AND('Pricing Inputs'!$AA$3&gt;=7,'Pricing Inputs'!$AA$3&lt;=9),8,24))/(BA147))</f>
        <v>0.82983193277310929</v>
      </c>
      <c r="H147" s="49">
        <f t="shared" si="254"/>
        <v>45.293431932773117</v>
      </c>
      <c r="I147" s="52">
        <f>VLOOKUP(A147,ScaledPrice,(IF(AND('Pricing Inputs'!$AA$3&gt;=4,'Pricing Inputs'!$AA$3&lt;=6),2,4)))</f>
        <v>33.75</v>
      </c>
      <c r="J147" s="52">
        <f>IF(A147="N/A"," ",IF(AND('Pricing Inputs'!$AA$3&gt;=4,'Pricing Inputs'!$AA$3&lt;=6),I147,(VLOOKUP(A147,ScaledPrice,2))*(2-(VLOOKUP(A147,ScaledPrice,3)))))</f>
        <v>33.75</v>
      </c>
      <c r="K147" s="52">
        <f>IF(A147="N/A"," ",IF(OR('Pricing Inputs'!$AA$3=5,'Pricing Inputs'!$AA$3=6,'Pricing Inputs'!$AA$3=8,'Pricing Inputs'!$AA$3=9),VLOOKUP(A147,ScaledPrice,IF(AND('Pricing Inputs'!$AA$3&gt;=4,'Pricing Inputs'!$AA$3&lt;=6),5,6)),0))</f>
        <v>21</v>
      </c>
      <c r="L147" s="52">
        <f>IF(A147="N/A"," ",IF(OR('Pricing Inputs'!$AA$3=5,'Pricing Inputs'!$AA$3=6,'Pricing Inputs'!$AA$3=8,'Pricing Inputs'!$AA$3=9),IF(AND('Pricing Inputs'!$AA$3&gt;=4,'Pricing Inputs'!$AA$3&lt;=6),K147,(VLOOKUP(A147,ScaledPrice,5))*(2-(VLOOKUP(A147,ScaledPrice,3)))),0))</f>
        <v>21</v>
      </c>
      <c r="M147" s="52">
        <f>IF(A147="N/A"," ",IF(OR('Pricing Inputs'!$AA$3=6,'Pricing Inputs'!$AA$3=9),(VLOOKUP(A147,ScaledPrice,IF(AND('Pricing Inputs'!$AA$3&gt;=4,'Pricing Inputs'!$AA$3&lt;=6),7,8))),0))</f>
        <v>20.004999160766602</v>
      </c>
      <c r="N147" s="52">
        <f>IF(A147="N/A"," ",IF(OR('Pricing Inputs'!$AA$3=6,'Pricing Inputs'!$AA$3=9),IF(AND('Pricing Inputs'!$AA$3&gt;=4,'Pricing Inputs'!$AA$3&lt;=6),M147,(VLOOKUP(A147,ScaledPrice,7))*(2-(VLOOKUP(A147,ScaledPrice,3)))),0))</f>
        <v>20.004999160766602</v>
      </c>
      <c r="O147" s="52">
        <f t="shared" si="255"/>
        <v>20.950000762939453</v>
      </c>
      <c r="P147" s="108">
        <f t="shared" si="256"/>
        <v>0</v>
      </c>
      <c r="Q147" s="108">
        <f t="shared" si="257"/>
        <v>0</v>
      </c>
      <c r="R147" s="108">
        <f t="shared" si="258"/>
        <v>0</v>
      </c>
      <c r="S147" s="108">
        <f t="shared" si="259"/>
        <v>0</v>
      </c>
      <c r="T147" s="108">
        <f t="shared" si="260"/>
        <v>0</v>
      </c>
      <c r="U147" s="108">
        <f t="shared" si="261"/>
        <v>0</v>
      </c>
      <c r="V147" s="56">
        <f t="shared" si="262"/>
        <v>0</v>
      </c>
      <c r="W147" s="99">
        <f t="shared" si="263"/>
        <v>0</v>
      </c>
      <c r="X147" s="99">
        <f t="shared" si="264"/>
        <v>0</v>
      </c>
      <c r="Y147" s="99">
        <f t="shared" si="265"/>
        <v>0</v>
      </c>
      <c r="Z147" s="99">
        <f t="shared" si="266"/>
        <v>0</v>
      </c>
      <c r="AA147" s="99">
        <f t="shared" si="279"/>
        <v>0</v>
      </c>
      <c r="AB147" s="99">
        <f t="shared" si="267"/>
        <v>0</v>
      </c>
      <c r="AC147" s="99">
        <f t="shared" si="268"/>
        <v>0</v>
      </c>
      <c r="AD147" s="74">
        <f t="shared" si="288"/>
        <v>7</v>
      </c>
      <c r="AE147" s="75">
        <f t="shared" si="289"/>
        <v>7</v>
      </c>
      <c r="AF147" s="75">
        <f t="shared" si="290"/>
        <v>7</v>
      </c>
      <c r="AG147" s="75">
        <f t="shared" si="291"/>
        <v>7</v>
      </c>
      <c r="AH147" s="75">
        <f t="shared" si="292"/>
        <v>7</v>
      </c>
      <c r="AI147" s="75">
        <f t="shared" si="293"/>
        <v>7</v>
      </c>
      <c r="AJ147" s="76">
        <f t="shared" si="294"/>
        <v>7</v>
      </c>
      <c r="AK147" s="104">
        <f t="shared" si="295"/>
        <v>0</v>
      </c>
      <c r="AL147" s="105">
        <f t="shared" si="296"/>
        <v>0</v>
      </c>
      <c r="AM147" s="105">
        <f t="shared" si="297"/>
        <v>0</v>
      </c>
      <c r="AN147" s="105">
        <f t="shared" si="298"/>
        <v>0</v>
      </c>
      <c r="AO147" s="105">
        <f t="shared" si="299"/>
        <v>0</v>
      </c>
      <c r="AP147" s="105">
        <f t="shared" si="300"/>
        <v>0</v>
      </c>
      <c r="AQ147" s="105">
        <f t="shared" si="301"/>
        <v>0</v>
      </c>
      <c r="AR147" s="76">
        <f>IF(($AP$2-AR146)&gt;=0,$AP$2-AR146,0)</f>
        <v>360</v>
      </c>
      <c r="AS147" s="113">
        <f t="shared" si="281"/>
        <v>0</v>
      </c>
      <c r="AT147" s="114">
        <f t="shared" si="282"/>
        <v>0</v>
      </c>
      <c r="AU147" s="114">
        <f t="shared" si="283"/>
        <v>0</v>
      </c>
      <c r="AV147" s="114">
        <f t="shared" si="284"/>
        <v>0</v>
      </c>
      <c r="AW147" s="114">
        <f t="shared" si="285"/>
        <v>0</v>
      </c>
      <c r="AX147" s="114">
        <f t="shared" si="286"/>
        <v>0</v>
      </c>
      <c r="AY147" s="114">
        <f t="shared" si="287"/>
        <v>0</v>
      </c>
      <c r="AZ147" s="82">
        <f>AR146+AZ146</f>
        <v>1040</v>
      </c>
      <c r="BA147" s="64">
        <f>IF($A147="N/A"," ",(IF(MONTH(A147)&gt;=4,IF(MONTH(A147)&lt;=10,Inputs!$F$13,Inputs!$F$14),Inputs!$F$14)))</f>
        <v>119</v>
      </c>
      <c r="BB147" s="65">
        <f t="shared" si="302"/>
        <v>0</v>
      </c>
      <c r="BC147" s="65">
        <f t="shared" si="303"/>
        <v>0</v>
      </c>
      <c r="BD147" s="65">
        <f t="shared" si="269"/>
        <v>0</v>
      </c>
      <c r="BE147" s="65">
        <f t="shared" si="270"/>
        <v>0</v>
      </c>
      <c r="BF147" s="65">
        <f t="shared" si="271"/>
        <v>0</v>
      </c>
      <c r="BG147" s="65">
        <f t="shared" si="272"/>
        <v>0</v>
      </c>
      <c r="BH147" s="65">
        <f t="shared" si="273"/>
        <v>0</v>
      </c>
      <c r="BI147" s="65">
        <f t="shared" si="274"/>
        <v>0</v>
      </c>
      <c r="BJ147" s="94">
        <f t="shared" si="275"/>
        <v>0</v>
      </c>
      <c r="BK147" s="94">
        <f t="shared" si="276"/>
        <v>0</v>
      </c>
      <c r="BL147" s="94">
        <f t="shared" si="277"/>
        <v>0</v>
      </c>
      <c r="BM147" s="94">
        <f t="shared" si="278"/>
        <v>0</v>
      </c>
    </row>
    <row r="148" spans="1:65">
      <c r="A148" s="45">
        <f>IF(A147="N/A","N/A",IF(EDATE(A147,1)&gt;Inputs!$K$3,"N/A",EDATE(A147,1)))</f>
        <v>41061</v>
      </c>
      <c r="B148" s="59">
        <f t="shared" si="251"/>
        <v>2012</v>
      </c>
      <c r="C148" s="46">
        <f t="shared" si="252"/>
        <v>3.4420000000000002</v>
      </c>
      <c r="D148" s="47">
        <f>IF(A148="N/A"," ",(VLOOKUP(MONTH($A148),Inputs!$A$14:$B$25,2))/1000)</f>
        <v>12.6</v>
      </c>
      <c r="E148" s="97">
        <f t="shared" si="253"/>
        <v>43.369199999999999</v>
      </c>
      <c r="F148" s="48">
        <f>IF(A148="N/A"," ",Inputs!$F$6)</f>
        <v>1.17</v>
      </c>
      <c r="G148" s="48">
        <f>IF(A148="N/A"," ",Inputs!$F$9/IF(AND('Pricing Inputs'!$AA$3&gt;=4,'Pricing Inputs'!$AA$3&lt;=6),16,IF(AND('Pricing Inputs'!$AA$3&gt;=7,'Pricing Inputs'!$AA$3&lt;=9),8,24))/(BA148))</f>
        <v>0.82983193277310929</v>
      </c>
      <c r="H148" s="49">
        <f t="shared" si="254"/>
        <v>45.369031932773112</v>
      </c>
      <c r="I148" s="52">
        <f>VLOOKUP(A148,ScaledPrice,(IF(AND('Pricing Inputs'!$AA$3&gt;=4,'Pricing Inputs'!$AA$3&lt;=6),2,4)))</f>
        <v>55.5</v>
      </c>
      <c r="J148" s="52">
        <f>IF(A148="N/A"," ",IF(AND('Pricing Inputs'!$AA$3&gt;=4,'Pricing Inputs'!$AA$3&lt;=6),I148,(VLOOKUP(A148,ScaledPrice,2))*(2-(VLOOKUP(A148,ScaledPrice,3)))))</f>
        <v>55.5</v>
      </c>
      <c r="K148" s="52">
        <f>IF(A148="N/A"," ",IF(OR('Pricing Inputs'!$AA$3=5,'Pricing Inputs'!$AA$3=6,'Pricing Inputs'!$AA$3=8,'Pricing Inputs'!$AA$3=9),VLOOKUP(A148,ScaledPrice,IF(AND('Pricing Inputs'!$AA$3&gt;=4,'Pricing Inputs'!$AA$3&lt;=6),5,6)),0))</f>
        <v>26</v>
      </c>
      <c r="L148" s="52">
        <f>IF(A148="N/A"," ",IF(OR('Pricing Inputs'!$AA$3=5,'Pricing Inputs'!$AA$3=6,'Pricing Inputs'!$AA$3=8,'Pricing Inputs'!$AA$3=9),IF(AND('Pricing Inputs'!$AA$3&gt;=4,'Pricing Inputs'!$AA$3&lt;=6),K148,(VLOOKUP(A148,ScaledPrice,5))*(2-(VLOOKUP(A148,ScaledPrice,3)))),0))</f>
        <v>26</v>
      </c>
      <c r="M148" s="52">
        <f>IF(A148="N/A"," ",IF(OR('Pricing Inputs'!$AA$3=6,'Pricing Inputs'!$AA$3=9),(VLOOKUP(A148,ScaledPrice,IF(AND('Pricing Inputs'!$AA$3&gt;=4,'Pricing Inputs'!$AA$3&lt;=6),7,8))),0))</f>
        <v>24</v>
      </c>
      <c r="N148" s="52">
        <f>IF(A148="N/A"," ",IF(OR('Pricing Inputs'!$AA$3=6,'Pricing Inputs'!$AA$3=9),IF(AND('Pricing Inputs'!$AA$3&gt;=4,'Pricing Inputs'!$AA$3&lt;=6),M148,(VLOOKUP(A148,ScaledPrice,7))*(2-(VLOOKUP(A148,ScaledPrice,3)))),0))</f>
        <v>24</v>
      </c>
      <c r="O148" s="52">
        <f t="shared" si="255"/>
        <v>20.449999809265137</v>
      </c>
      <c r="P148" s="108">
        <f t="shared" si="256"/>
        <v>10.130968067226888</v>
      </c>
      <c r="Q148" s="108">
        <f t="shared" si="257"/>
        <v>10.130968067226888</v>
      </c>
      <c r="R148" s="108">
        <f t="shared" si="258"/>
        <v>0</v>
      </c>
      <c r="S148" s="108">
        <f t="shared" si="259"/>
        <v>0</v>
      </c>
      <c r="T148" s="108">
        <f t="shared" si="260"/>
        <v>0</v>
      </c>
      <c r="U148" s="108">
        <f t="shared" si="261"/>
        <v>0</v>
      </c>
      <c r="V148" s="56">
        <f t="shared" si="262"/>
        <v>0</v>
      </c>
      <c r="W148" s="99">
        <f t="shared" si="263"/>
        <v>168</v>
      </c>
      <c r="X148" s="99">
        <f t="shared" si="264"/>
        <v>168</v>
      </c>
      <c r="Y148" s="99">
        <f t="shared" si="265"/>
        <v>0</v>
      </c>
      <c r="Z148" s="99">
        <f t="shared" si="266"/>
        <v>0</v>
      </c>
      <c r="AA148" s="99">
        <f t="shared" si="279"/>
        <v>0</v>
      </c>
      <c r="AB148" s="99">
        <f t="shared" si="267"/>
        <v>0</v>
      </c>
      <c r="AC148" s="99">
        <f t="shared" si="268"/>
        <v>0</v>
      </c>
      <c r="AD148" s="68">
        <f t="shared" ref="AD148:AJ148" si="304">IF($A148="N/A"," ",RANK(P148,$P$148:$V$159))</f>
        <v>5</v>
      </c>
      <c r="AE148" s="69">
        <f t="shared" si="304"/>
        <v>5</v>
      </c>
      <c r="AF148" s="69">
        <f t="shared" si="304"/>
        <v>7</v>
      </c>
      <c r="AG148" s="69">
        <f t="shared" si="304"/>
        <v>7</v>
      </c>
      <c r="AH148" s="69">
        <f t="shared" si="304"/>
        <v>7</v>
      </c>
      <c r="AI148" s="69">
        <f t="shared" si="304"/>
        <v>7</v>
      </c>
      <c r="AJ148" s="70">
        <f t="shared" si="304"/>
        <v>7</v>
      </c>
      <c r="AK148" s="100">
        <f t="shared" si="295"/>
        <v>168</v>
      </c>
      <c r="AL148" s="101">
        <f t="shared" si="296"/>
        <v>168</v>
      </c>
      <c r="AM148" s="101">
        <f t="shared" si="297"/>
        <v>0</v>
      </c>
      <c r="AN148" s="101">
        <f t="shared" si="298"/>
        <v>0</v>
      </c>
      <c r="AO148" s="101">
        <f t="shared" si="299"/>
        <v>0</v>
      </c>
      <c r="AP148" s="101">
        <f t="shared" si="300"/>
        <v>0</v>
      </c>
      <c r="AQ148" s="101">
        <f t="shared" si="301"/>
        <v>0</v>
      </c>
      <c r="AR148" s="70"/>
      <c r="AS148" s="115">
        <f t="shared" ref="AS148:AS159" si="305">IF($A148="N/A"," ",IF(AND(AD148=$AJ$2+1,AK148=0),MIN($AR$159,W148),0))</f>
        <v>0</v>
      </c>
      <c r="AT148" s="110">
        <f t="shared" ref="AT148:AT159" si="306">IF($A148="N/A"," ",IF(AND(AE148=$AJ$2+1,AL148=0),MIN($AR$159,X148),0))</f>
        <v>0</v>
      </c>
      <c r="AU148" s="110">
        <f t="shared" ref="AU148:AU159" si="307">IF($A148="N/A"," ",IF(AND(AF148=$AJ$2+1,AM148=0),MIN($AR$159,Y148),0))</f>
        <v>0</v>
      </c>
      <c r="AV148" s="110">
        <f t="shared" ref="AV148:AV159" si="308">IF($A148="N/A"," ",IF(AND(AG148=$AJ$2+1,AN148=0),MIN($AR$159,Z148),0))</f>
        <v>0</v>
      </c>
      <c r="AW148" s="110">
        <f t="shared" ref="AW148:AW159" si="309">IF($A148="N/A"," ",IF(AND(AH148=$AJ$2+1,AO148=0),MIN($AR$159,AA148),0))</f>
        <v>0</v>
      </c>
      <c r="AX148" s="110">
        <f t="shared" ref="AX148:AX159" si="310">IF($A148="N/A"," ",IF(AND(AI148=$AJ$2+1,AP148=0),MIN($AR$159,AB148),0))</f>
        <v>0</v>
      </c>
      <c r="AY148" s="110">
        <f t="shared" ref="AY148:AY159" si="311">IF($A148="N/A"," ",IF(AND(AJ148=$AJ$2+1,AQ148=0),MIN($AR$159,AC148),0))</f>
        <v>0</v>
      </c>
      <c r="AZ148" s="70"/>
      <c r="BA148" s="64">
        <f>IF($A148="N/A"," ",(IF(MONTH(A148)&gt;=4,IF(MONTH(A148)&lt;=10,Inputs!$F$13,Inputs!$F$14),Inputs!$F$14)))</f>
        <v>119</v>
      </c>
      <c r="BB148" s="65">
        <f t="shared" si="302"/>
        <v>202538.31359999994</v>
      </c>
      <c r="BC148" s="65">
        <f t="shared" si="303"/>
        <v>202538.31359999994</v>
      </c>
      <c r="BD148" s="65">
        <f t="shared" si="269"/>
        <v>0</v>
      </c>
      <c r="BE148" s="65">
        <f t="shared" si="270"/>
        <v>0</v>
      </c>
      <c r="BF148" s="65">
        <f t="shared" si="271"/>
        <v>0</v>
      </c>
      <c r="BG148" s="65">
        <f t="shared" si="272"/>
        <v>0</v>
      </c>
      <c r="BH148" s="65">
        <f t="shared" si="273"/>
        <v>0</v>
      </c>
      <c r="BI148" s="65">
        <f t="shared" si="274"/>
        <v>405076.62719999987</v>
      </c>
      <c r="BJ148" s="94">
        <f t="shared" si="275"/>
        <v>1814035.3728000002</v>
      </c>
      <c r="BK148" s="94">
        <f t="shared" si="276"/>
        <v>1734074.0928</v>
      </c>
      <c r="BL148" s="94">
        <f t="shared" si="277"/>
        <v>46781.279999999999</v>
      </c>
      <c r="BM148" s="94">
        <f t="shared" si="278"/>
        <v>33180</v>
      </c>
    </row>
    <row r="149" spans="1:65">
      <c r="A149" s="45">
        <f>IF(A148="N/A","N/A",IF(EDATE(A148,1)&gt;Inputs!$K$3,"N/A",EDATE(A148,1)))</f>
        <v>41091</v>
      </c>
      <c r="B149" s="59">
        <f t="shared" si="251"/>
        <v>2012</v>
      </c>
      <c r="C149" s="46">
        <f t="shared" si="252"/>
        <v>3.4370000000000003</v>
      </c>
      <c r="D149" s="47">
        <f>IF(A149="N/A"," ",(VLOOKUP(MONTH($A149),Inputs!$A$14:$B$25,2))/1000)</f>
        <v>12.6</v>
      </c>
      <c r="E149" s="97">
        <f t="shared" si="253"/>
        <v>43.306200000000004</v>
      </c>
      <c r="F149" s="48">
        <f>IF(A149="N/A"," ",Inputs!$F$6)</f>
        <v>1.17</v>
      </c>
      <c r="G149" s="48">
        <f>IF(A149="N/A"," ",Inputs!$F$9/IF(AND('Pricing Inputs'!$AA$3&gt;=4,'Pricing Inputs'!$AA$3&lt;=6),16,IF(AND('Pricing Inputs'!$AA$3&gt;=7,'Pricing Inputs'!$AA$3&lt;=9),8,24))/(BA149))</f>
        <v>0.82983193277310929</v>
      </c>
      <c r="H149" s="49">
        <f t="shared" si="254"/>
        <v>45.306031932773116</v>
      </c>
      <c r="I149" s="52">
        <f>VLOOKUP(A149,ScaledPrice,(IF(AND('Pricing Inputs'!$AA$3&gt;=4,'Pricing Inputs'!$AA$3&lt;=6),2,4)))</f>
        <v>96</v>
      </c>
      <c r="J149" s="52">
        <f>IF(A149="N/A"," ",IF(AND('Pricing Inputs'!$AA$3&gt;=4,'Pricing Inputs'!$AA$3&lt;=6),I149,(VLOOKUP(A149,ScaledPrice,2))*(2-(VLOOKUP(A149,ScaledPrice,3)))))</f>
        <v>96</v>
      </c>
      <c r="K149" s="52">
        <f>IF(A149="N/A"," ",IF(OR('Pricing Inputs'!$AA$3=5,'Pricing Inputs'!$AA$3=6,'Pricing Inputs'!$AA$3=8,'Pricing Inputs'!$AA$3=9),VLOOKUP(A149,ScaledPrice,IF(AND('Pricing Inputs'!$AA$3&gt;=4,'Pricing Inputs'!$AA$3&lt;=6),5,6)),0))</f>
        <v>35</v>
      </c>
      <c r="L149" s="52">
        <f>IF(A149="N/A"," ",IF(OR('Pricing Inputs'!$AA$3=5,'Pricing Inputs'!$AA$3=6,'Pricing Inputs'!$AA$3=8,'Pricing Inputs'!$AA$3=9),IF(AND('Pricing Inputs'!$AA$3&gt;=4,'Pricing Inputs'!$AA$3&lt;=6),K149,(VLOOKUP(A149,ScaledPrice,5))*(2-(VLOOKUP(A149,ScaledPrice,3)))),0))</f>
        <v>35</v>
      </c>
      <c r="M149" s="52">
        <f>IF(A149="N/A"," ",IF(OR('Pricing Inputs'!$AA$3=6,'Pricing Inputs'!$AA$3=9),(VLOOKUP(A149,ScaledPrice,IF(AND('Pricing Inputs'!$AA$3&gt;=4,'Pricing Inputs'!$AA$3&lt;=6),7,8))),0))</f>
        <v>30.999998092651367</v>
      </c>
      <c r="N149" s="52">
        <f>IF(A149="N/A"," ",IF(OR('Pricing Inputs'!$AA$3=6,'Pricing Inputs'!$AA$3=9),IF(AND('Pricing Inputs'!$AA$3&gt;=4,'Pricing Inputs'!$AA$3&lt;=6),M149,(VLOOKUP(A149,ScaledPrice,7))*(2-(VLOOKUP(A149,ScaledPrice,3)))),0))</f>
        <v>30.999998092651367</v>
      </c>
      <c r="O149" s="52">
        <f t="shared" si="255"/>
        <v>21.350000381469727</v>
      </c>
      <c r="P149" s="108">
        <f t="shared" si="256"/>
        <v>50.693968067226884</v>
      </c>
      <c r="Q149" s="108">
        <f t="shared" si="257"/>
        <v>50.693968067226884</v>
      </c>
      <c r="R149" s="108">
        <f t="shared" si="258"/>
        <v>0</v>
      </c>
      <c r="S149" s="108">
        <f t="shared" si="259"/>
        <v>0</v>
      </c>
      <c r="T149" s="108">
        <f t="shared" si="260"/>
        <v>0</v>
      </c>
      <c r="U149" s="108">
        <f t="shared" si="261"/>
        <v>0</v>
      </c>
      <c r="V149" s="56">
        <f t="shared" si="262"/>
        <v>0</v>
      </c>
      <c r="W149" s="99">
        <f t="shared" si="263"/>
        <v>168</v>
      </c>
      <c r="X149" s="99">
        <f t="shared" si="264"/>
        <v>168</v>
      </c>
      <c r="Y149" s="99">
        <f t="shared" si="265"/>
        <v>0</v>
      </c>
      <c r="Z149" s="99">
        <f t="shared" si="266"/>
        <v>0</v>
      </c>
      <c r="AA149" s="99">
        <f t="shared" si="279"/>
        <v>0</v>
      </c>
      <c r="AB149" s="99">
        <f t="shared" si="267"/>
        <v>0</v>
      </c>
      <c r="AC149" s="99">
        <f t="shared" si="268"/>
        <v>0</v>
      </c>
      <c r="AD149" s="71">
        <f t="shared" ref="AD149:AD159" si="312">IF($A149="N/A"," ",RANK(P149,$P$148:$V$159))</f>
        <v>1</v>
      </c>
      <c r="AE149" s="72">
        <f t="shared" ref="AE149:AE159" si="313">IF($A149="N/A"," ",RANK(Q149,$P$148:$V$159))</f>
        <v>1</v>
      </c>
      <c r="AF149" s="72">
        <f t="shared" ref="AF149:AF159" si="314">IF($A149="N/A"," ",RANK(R149,$P$148:$V$159))</f>
        <v>7</v>
      </c>
      <c r="AG149" s="72">
        <f t="shared" ref="AG149:AG159" si="315">IF($A149="N/A"," ",RANK(S149,$P$148:$V$159))</f>
        <v>7</v>
      </c>
      <c r="AH149" s="72">
        <f t="shared" ref="AH149:AH159" si="316">IF($A149="N/A"," ",RANK(T149,$P$148:$V$159))</f>
        <v>7</v>
      </c>
      <c r="AI149" s="72">
        <f t="shared" ref="AI149:AI159" si="317">IF($A149="N/A"," ",RANK(U149,$P$148:$V$159))</f>
        <v>7</v>
      </c>
      <c r="AJ149" s="73">
        <f t="shared" ref="AJ149:AJ159" si="318">IF($A149="N/A"," ",RANK(V149,$P$148:$V$159))</f>
        <v>7</v>
      </c>
      <c r="AK149" s="102">
        <f t="shared" si="295"/>
        <v>168</v>
      </c>
      <c r="AL149" s="103">
        <f t="shared" si="296"/>
        <v>168</v>
      </c>
      <c r="AM149" s="103">
        <f t="shared" si="297"/>
        <v>0</v>
      </c>
      <c r="AN149" s="103">
        <f t="shared" si="298"/>
        <v>0</v>
      </c>
      <c r="AO149" s="103">
        <f t="shared" si="299"/>
        <v>0</v>
      </c>
      <c r="AP149" s="103">
        <f t="shared" si="300"/>
        <v>0</v>
      </c>
      <c r="AQ149" s="103">
        <f t="shared" si="301"/>
        <v>0</v>
      </c>
      <c r="AR149" s="73"/>
      <c r="AS149" s="109">
        <f t="shared" si="305"/>
        <v>0</v>
      </c>
      <c r="AT149" s="112">
        <f t="shared" si="306"/>
        <v>0</v>
      </c>
      <c r="AU149" s="112">
        <f t="shared" si="307"/>
        <v>0</v>
      </c>
      <c r="AV149" s="112">
        <f t="shared" si="308"/>
        <v>0</v>
      </c>
      <c r="AW149" s="112">
        <f t="shared" si="309"/>
        <v>0</v>
      </c>
      <c r="AX149" s="112">
        <f t="shared" si="310"/>
        <v>0</v>
      </c>
      <c r="AY149" s="112">
        <f t="shared" si="311"/>
        <v>0</v>
      </c>
      <c r="AZ149" s="73"/>
      <c r="BA149" s="64">
        <f>IF($A149="N/A"," ",(IF(MONTH(A149)&gt;=4,IF(MONTH(A149)&lt;=10,Inputs!$F$13,Inputs!$F$14),Inputs!$F$14)))</f>
        <v>119</v>
      </c>
      <c r="BB149" s="65">
        <f t="shared" si="302"/>
        <v>1013473.8095999998</v>
      </c>
      <c r="BC149" s="65">
        <f t="shared" si="303"/>
        <v>1013473.8095999998</v>
      </c>
      <c r="BD149" s="65">
        <f t="shared" si="269"/>
        <v>0</v>
      </c>
      <c r="BE149" s="65">
        <f t="shared" si="270"/>
        <v>0</v>
      </c>
      <c r="BF149" s="65">
        <f t="shared" si="271"/>
        <v>0</v>
      </c>
      <c r="BG149" s="65">
        <f t="shared" si="272"/>
        <v>0</v>
      </c>
      <c r="BH149" s="65">
        <f t="shared" si="273"/>
        <v>0</v>
      </c>
      <c r="BI149" s="65">
        <f t="shared" si="274"/>
        <v>2026947.6191999996</v>
      </c>
      <c r="BJ149" s="94">
        <f t="shared" si="275"/>
        <v>1811516.3808000002</v>
      </c>
      <c r="BK149" s="94">
        <f t="shared" si="276"/>
        <v>1731555.1008000001</v>
      </c>
      <c r="BL149" s="94">
        <f t="shared" si="277"/>
        <v>46781.279999999999</v>
      </c>
      <c r="BM149" s="94">
        <f t="shared" si="278"/>
        <v>33180</v>
      </c>
    </row>
    <row r="150" spans="1:65">
      <c r="A150" s="45">
        <f>IF(A149="N/A","N/A",IF(EDATE(A149,1)&gt;Inputs!$K$3,"N/A",EDATE(A149,1)))</f>
        <v>41122</v>
      </c>
      <c r="B150" s="59">
        <f t="shared" si="251"/>
        <v>2012</v>
      </c>
      <c r="C150" s="46">
        <f t="shared" si="252"/>
        <v>3.4430000000000001</v>
      </c>
      <c r="D150" s="47">
        <f>IF(A150="N/A"," ",(VLOOKUP(MONTH($A150),Inputs!$A$14:$B$25,2))/1000)</f>
        <v>12.6</v>
      </c>
      <c r="E150" s="97">
        <f t="shared" si="253"/>
        <v>43.381799999999998</v>
      </c>
      <c r="F150" s="48">
        <f>IF(A150="N/A"," ",Inputs!$F$6)</f>
        <v>1.17</v>
      </c>
      <c r="G150" s="48">
        <f>IF(A150="N/A"," ",Inputs!$F$9/IF(AND('Pricing Inputs'!$AA$3&gt;=4,'Pricing Inputs'!$AA$3&lt;=6),16,IF(AND('Pricing Inputs'!$AA$3&gt;=7,'Pricing Inputs'!$AA$3&lt;=9),8,24))/(BA150))</f>
        <v>0.82983193277310929</v>
      </c>
      <c r="H150" s="49">
        <f t="shared" si="254"/>
        <v>45.381631932773111</v>
      </c>
      <c r="I150" s="52">
        <f>VLOOKUP(A150,ScaledPrice,(IF(AND('Pricing Inputs'!$AA$3&gt;=4,'Pricing Inputs'!$AA$3&lt;=6),2,4)))</f>
        <v>96</v>
      </c>
      <c r="J150" s="52">
        <f>IF(A150="N/A"," ",IF(AND('Pricing Inputs'!$AA$3&gt;=4,'Pricing Inputs'!$AA$3&lt;=6),I150,(VLOOKUP(A150,ScaledPrice,2))*(2-(VLOOKUP(A150,ScaledPrice,3)))))</f>
        <v>96</v>
      </c>
      <c r="K150" s="52">
        <f>IF(A150="N/A"," ",IF(OR('Pricing Inputs'!$AA$3=5,'Pricing Inputs'!$AA$3=6,'Pricing Inputs'!$AA$3=8,'Pricing Inputs'!$AA$3=9),VLOOKUP(A150,ScaledPrice,IF(AND('Pricing Inputs'!$AA$3&gt;=4,'Pricing Inputs'!$AA$3&lt;=6),5,6)),0))</f>
        <v>35.000003814697266</v>
      </c>
      <c r="L150" s="52">
        <f>IF(A150="N/A"," ",IF(OR('Pricing Inputs'!$AA$3=5,'Pricing Inputs'!$AA$3=6,'Pricing Inputs'!$AA$3=8,'Pricing Inputs'!$AA$3=9),IF(AND('Pricing Inputs'!$AA$3&gt;=4,'Pricing Inputs'!$AA$3&lt;=6),K150,(VLOOKUP(A150,ScaledPrice,5))*(2-(VLOOKUP(A150,ScaledPrice,3)))),0))</f>
        <v>35.000003814697266</v>
      </c>
      <c r="M150" s="52">
        <f>IF(A150="N/A"," ",IF(OR('Pricing Inputs'!$AA$3=6,'Pricing Inputs'!$AA$3=9),(VLOOKUP(A150,ScaledPrice,IF(AND('Pricing Inputs'!$AA$3&gt;=4,'Pricing Inputs'!$AA$3&lt;=6),7,8))),0))</f>
        <v>31</v>
      </c>
      <c r="N150" s="52">
        <f>IF(A150="N/A"," ",IF(OR('Pricing Inputs'!$AA$3=6,'Pricing Inputs'!$AA$3=9),IF(AND('Pricing Inputs'!$AA$3&gt;=4,'Pricing Inputs'!$AA$3&lt;=6),M150,(VLOOKUP(A150,ScaledPrice,7))*(2-(VLOOKUP(A150,ScaledPrice,3)))),0))</f>
        <v>31</v>
      </c>
      <c r="O150" s="52">
        <f t="shared" si="255"/>
        <v>21.350000381469727</v>
      </c>
      <c r="P150" s="108">
        <f t="shared" si="256"/>
        <v>50.618368067226889</v>
      </c>
      <c r="Q150" s="108">
        <f t="shared" si="257"/>
        <v>50.618368067226889</v>
      </c>
      <c r="R150" s="108">
        <f t="shared" si="258"/>
        <v>0</v>
      </c>
      <c r="S150" s="108">
        <f t="shared" si="259"/>
        <v>0</v>
      </c>
      <c r="T150" s="108">
        <f t="shared" si="260"/>
        <v>0</v>
      </c>
      <c r="U150" s="108">
        <f t="shared" si="261"/>
        <v>0</v>
      </c>
      <c r="V150" s="56">
        <f t="shared" si="262"/>
        <v>0</v>
      </c>
      <c r="W150" s="99">
        <f t="shared" si="263"/>
        <v>184</v>
      </c>
      <c r="X150" s="99">
        <f t="shared" si="264"/>
        <v>184</v>
      </c>
      <c r="Y150" s="99">
        <f t="shared" si="265"/>
        <v>0</v>
      </c>
      <c r="Z150" s="99">
        <f t="shared" si="266"/>
        <v>0</v>
      </c>
      <c r="AA150" s="99">
        <f t="shared" si="279"/>
        <v>0</v>
      </c>
      <c r="AB150" s="99">
        <f t="shared" si="267"/>
        <v>0</v>
      </c>
      <c r="AC150" s="99">
        <f t="shared" si="268"/>
        <v>0</v>
      </c>
      <c r="AD150" s="71">
        <f t="shared" si="312"/>
        <v>3</v>
      </c>
      <c r="AE150" s="72">
        <f t="shared" si="313"/>
        <v>3</v>
      </c>
      <c r="AF150" s="72">
        <f t="shared" si="314"/>
        <v>7</v>
      </c>
      <c r="AG150" s="72">
        <f t="shared" si="315"/>
        <v>7</v>
      </c>
      <c r="AH150" s="72">
        <f t="shared" si="316"/>
        <v>7</v>
      </c>
      <c r="AI150" s="72">
        <f t="shared" si="317"/>
        <v>7</v>
      </c>
      <c r="AJ150" s="73">
        <f t="shared" si="318"/>
        <v>7</v>
      </c>
      <c r="AK150" s="102">
        <f t="shared" si="295"/>
        <v>184</v>
      </c>
      <c r="AL150" s="103">
        <f t="shared" si="296"/>
        <v>184</v>
      </c>
      <c r="AM150" s="103">
        <f t="shared" si="297"/>
        <v>0</v>
      </c>
      <c r="AN150" s="103">
        <f t="shared" si="298"/>
        <v>0</v>
      </c>
      <c r="AO150" s="103">
        <f t="shared" si="299"/>
        <v>0</v>
      </c>
      <c r="AP150" s="103">
        <f t="shared" si="300"/>
        <v>0</v>
      </c>
      <c r="AQ150" s="103">
        <f t="shared" si="301"/>
        <v>0</v>
      </c>
      <c r="AR150" s="73"/>
      <c r="AS150" s="109">
        <f t="shared" si="305"/>
        <v>0</v>
      </c>
      <c r="AT150" s="112">
        <f t="shared" si="306"/>
        <v>0</v>
      </c>
      <c r="AU150" s="112">
        <f t="shared" si="307"/>
        <v>0</v>
      </c>
      <c r="AV150" s="112">
        <f t="shared" si="308"/>
        <v>0</v>
      </c>
      <c r="AW150" s="112">
        <f t="shared" si="309"/>
        <v>0</v>
      </c>
      <c r="AX150" s="112">
        <f t="shared" si="310"/>
        <v>0</v>
      </c>
      <c r="AY150" s="112">
        <f t="shared" si="311"/>
        <v>0</v>
      </c>
      <c r="AZ150" s="73"/>
      <c r="BA150" s="64">
        <f>IF($A150="N/A"," ",(IF(MONTH(A150)&gt;=4,IF(MONTH(A150)&lt;=10,Inputs!$F$13,Inputs!$F$14),Inputs!$F$14)))</f>
        <v>119</v>
      </c>
      <c r="BB150" s="65">
        <f t="shared" si="302"/>
        <v>1108339.7871999999</v>
      </c>
      <c r="BC150" s="65">
        <f t="shared" si="303"/>
        <v>1108339.7871999999</v>
      </c>
      <c r="BD150" s="65">
        <f t="shared" si="269"/>
        <v>0</v>
      </c>
      <c r="BE150" s="65">
        <f t="shared" si="270"/>
        <v>0</v>
      </c>
      <c r="BF150" s="65">
        <f t="shared" si="271"/>
        <v>0</v>
      </c>
      <c r="BG150" s="65">
        <f t="shared" si="272"/>
        <v>0</v>
      </c>
      <c r="BH150" s="65">
        <f t="shared" si="273"/>
        <v>0</v>
      </c>
      <c r="BI150" s="65">
        <f t="shared" si="274"/>
        <v>2216679.5743999998</v>
      </c>
      <c r="BJ150" s="94">
        <f t="shared" si="275"/>
        <v>1987352.4256</v>
      </c>
      <c r="BK150" s="94">
        <f t="shared" si="276"/>
        <v>1899775.7855999998</v>
      </c>
      <c r="BL150" s="94">
        <f t="shared" si="277"/>
        <v>51236.639999999992</v>
      </c>
      <c r="BM150" s="94">
        <f t="shared" si="278"/>
        <v>36340.000000000007</v>
      </c>
    </row>
    <row r="151" spans="1:65">
      <c r="A151" s="45">
        <f>IF(A150="N/A","N/A",IF(EDATE(A150,1)&gt;Inputs!$K$3,"N/A",EDATE(A150,1)))</f>
        <v>41153</v>
      </c>
      <c r="B151" s="59">
        <f t="shared" si="251"/>
        <v>2012</v>
      </c>
      <c r="C151" s="46">
        <f t="shared" si="252"/>
        <v>3.4430000000000001</v>
      </c>
      <c r="D151" s="47">
        <f>IF(A151="N/A"," ",(VLOOKUP(MONTH($A151),Inputs!$A$14:$B$25,2))/1000)</f>
        <v>12.6</v>
      </c>
      <c r="E151" s="97">
        <f t="shared" si="253"/>
        <v>43.381799999999998</v>
      </c>
      <c r="F151" s="48">
        <f>IF(A151="N/A"," ",Inputs!$F$6)</f>
        <v>1.17</v>
      </c>
      <c r="G151" s="48">
        <f>IF(A151="N/A"," ",Inputs!$F$9/IF(AND('Pricing Inputs'!$AA$3&gt;=4,'Pricing Inputs'!$AA$3&lt;=6),16,IF(AND('Pricing Inputs'!$AA$3&gt;=7,'Pricing Inputs'!$AA$3&lt;=9),8,24))/(BA151))</f>
        <v>0.82983193277310929</v>
      </c>
      <c r="H151" s="49">
        <f t="shared" si="254"/>
        <v>45.381631932773111</v>
      </c>
      <c r="I151" s="52">
        <f>VLOOKUP(A151,ScaledPrice,(IF(AND('Pricing Inputs'!$AA$3&gt;=4,'Pricing Inputs'!$AA$3&lt;=6),2,4)))</f>
        <v>36</v>
      </c>
      <c r="J151" s="52">
        <f>IF(A151="N/A"," ",IF(AND('Pricing Inputs'!$AA$3&gt;=4,'Pricing Inputs'!$AA$3&lt;=6),I151,(VLOOKUP(A151,ScaledPrice,2))*(2-(VLOOKUP(A151,ScaledPrice,3)))))</f>
        <v>36</v>
      </c>
      <c r="K151" s="52">
        <f>IF(A151="N/A"," ",IF(OR('Pricing Inputs'!$AA$3=5,'Pricing Inputs'!$AA$3=6,'Pricing Inputs'!$AA$3=8,'Pricing Inputs'!$AA$3=9),VLOOKUP(A151,ScaledPrice,IF(AND('Pricing Inputs'!$AA$3&gt;=4,'Pricing Inputs'!$AA$3&lt;=6),5,6)),0))</f>
        <v>25</v>
      </c>
      <c r="L151" s="52">
        <f>IF(A151="N/A"," ",IF(OR('Pricing Inputs'!$AA$3=5,'Pricing Inputs'!$AA$3=6,'Pricing Inputs'!$AA$3=8,'Pricing Inputs'!$AA$3=9),IF(AND('Pricing Inputs'!$AA$3&gt;=4,'Pricing Inputs'!$AA$3&lt;=6),K151,(VLOOKUP(A151,ScaledPrice,5))*(2-(VLOOKUP(A151,ScaledPrice,3)))),0))</f>
        <v>25</v>
      </c>
      <c r="M151" s="52">
        <f>IF(A151="N/A"," ",IF(OR('Pricing Inputs'!$AA$3=6,'Pricing Inputs'!$AA$3=9),(VLOOKUP(A151,ScaledPrice,IF(AND('Pricing Inputs'!$AA$3&gt;=4,'Pricing Inputs'!$AA$3&lt;=6),7,8))),0))</f>
        <v>24</v>
      </c>
      <c r="N151" s="52">
        <f>IF(A151="N/A"," ",IF(OR('Pricing Inputs'!$AA$3=6,'Pricing Inputs'!$AA$3=9),IF(AND('Pricing Inputs'!$AA$3&gt;=4,'Pricing Inputs'!$AA$3&lt;=6),M151,(VLOOKUP(A151,ScaledPrice,7))*(2-(VLOOKUP(A151,ScaledPrice,3)))),0))</f>
        <v>24</v>
      </c>
      <c r="O151" s="52">
        <f t="shared" si="255"/>
        <v>21.5</v>
      </c>
      <c r="P151" s="108">
        <f t="shared" si="256"/>
        <v>0</v>
      </c>
      <c r="Q151" s="108">
        <f t="shared" si="257"/>
        <v>0</v>
      </c>
      <c r="R151" s="108">
        <f t="shared" si="258"/>
        <v>0</v>
      </c>
      <c r="S151" s="108">
        <f t="shared" si="259"/>
        <v>0</v>
      </c>
      <c r="T151" s="108">
        <f t="shared" si="260"/>
        <v>0</v>
      </c>
      <c r="U151" s="108">
        <f t="shared" si="261"/>
        <v>0</v>
      </c>
      <c r="V151" s="56">
        <f t="shared" si="262"/>
        <v>0</v>
      </c>
      <c r="W151" s="99">
        <f t="shared" si="263"/>
        <v>0</v>
      </c>
      <c r="X151" s="99">
        <f t="shared" si="264"/>
        <v>0</v>
      </c>
      <c r="Y151" s="99">
        <f t="shared" si="265"/>
        <v>0</v>
      </c>
      <c r="Z151" s="99">
        <f t="shared" si="266"/>
        <v>0</v>
      </c>
      <c r="AA151" s="99">
        <f t="shared" si="279"/>
        <v>0</v>
      </c>
      <c r="AB151" s="99">
        <f t="shared" si="267"/>
        <v>0</v>
      </c>
      <c r="AC151" s="99">
        <f t="shared" si="268"/>
        <v>0</v>
      </c>
      <c r="AD151" s="71">
        <f t="shared" si="312"/>
        <v>7</v>
      </c>
      <c r="AE151" s="72">
        <f t="shared" si="313"/>
        <v>7</v>
      </c>
      <c r="AF151" s="72">
        <f t="shared" si="314"/>
        <v>7</v>
      </c>
      <c r="AG151" s="72">
        <f t="shared" si="315"/>
        <v>7</v>
      </c>
      <c r="AH151" s="72">
        <f t="shared" si="316"/>
        <v>7</v>
      </c>
      <c r="AI151" s="72">
        <f t="shared" si="317"/>
        <v>7</v>
      </c>
      <c r="AJ151" s="73">
        <f t="shared" si="318"/>
        <v>7</v>
      </c>
      <c r="AK151" s="102">
        <f t="shared" si="295"/>
        <v>0</v>
      </c>
      <c r="AL151" s="103">
        <f t="shared" si="296"/>
        <v>0</v>
      </c>
      <c r="AM151" s="103">
        <f t="shared" si="297"/>
        <v>0</v>
      </c>
      <c r="AN151" s="103">
        <f t="shared" si="298"/>
        <v>0</v>
      </c>
      <c r="AO151" s="103">
        <f t="shared" si="299"/>
        <v>0</v>
      </c>
      <c r="AP151" s="103">
        <f t="shared" si="300"/>
        <v>0</v>
      </c>
      <c r="AQ151" s="103">
        <f t="shared" si="301"/>
        <v>0</v>
      </c>
      <c r="AR151" s="73"/>
      <c r="AS151" s="109">
        <f t="shared" si="305"/>
        <v>0</v>
      </c>
      <c r="AT151" s="112">
        <f t="shared" si="306"/>
        <v>0</v>
      </c>
      <c r="AU151" s="112">
        <f t="shared" si="307"/>
        <v>0</v>
      </c>
      <c r="AV151" s="112">
        <f t="shared" si="308"/>
        <v>0</v>
      </c>
      <c r="AW151" s="112">
        <f t="shared" si="309"/>
        <v>0</v>
      </c>
      <c r="AX151" s="112">
        <f t="shared" si="310"/>
        <v>0</v>
      </c>
      <c r="AY151" s="112">
        <f t="shared" si="311"/>
        <v>0</v>
      </c>
      <c r="AZ151" s="73"/>
      <c r="BA151" s="64">
        <f>IF($A151="N/A"," ",(IF(MONTH(A151)&gt;=4,IF(MONTH(A151)&lt;=10,Inputs!$F$13,Inputs!$F$14),Inputs!$F$14)))</f>
        <v>119</v>
      </c>
      <c r="BB151" s="65">
        <f t="shared" si="302"/>
        <v>0</v>
      </c>
      <c r="BC151" s="65">
        <f t="shared" si="303"/>
        <v>0</v>
      </c>
      <c r="BD151" s="65">
        <f t="shared" si="269"/>
        <v>0</v>
      </c>
      <c r="BE151" s="65">
        <f t="shared" si="270"/>
        <v>0</v>
      </c>
      <c r="BF151" s="65">
        <f t="shared" si="271"/>
        <v>0</v>
      </c>
      <c r="BG151" s="65">
        <f t="shared" si="272"/>
        <v>0</v>
      </c>
      <c r="BH151" s="65">
        <f t="shared" si="273"/>
        <v>0</v>
      </c>
      <c r="BI151" s="65">
        <f t="shared" si="274"/>
        <v>0</v>
      </c>
      <c r="BJ151" s="94">
        <f t="shared" si="275"/>
        <v>0</v>
      </c>
      <c r="BK151" s="94">
        <f t="shared" si="276"/>
        <v>0</v>
      </c>
      <c r="BL151" s="94">
        <f t="shared" si="277"/>
        <v>0</v>
      </c>
      <c r="BM151" s="94">
        <f t="shared" si="278"/>
        <v>0</v>
      </c>
    </row>
    <row r="152" spans="1:65">
      <c r="A152" s="45">
        <f>IF(A151="N/A","N/A",IF(EDATE(A151,1)&gt;Inputs!$K$3,"N/A",EDATE(A151,1)))</f>
        <v>41183</v>
      </c>
      <c r="B152" s="59">
        <f t="shared" si="251"/>
        <v>2012</v>
      </c>
      <c r="C152" s="46">
        <f t="shared" si="252"/>
        <v>3.4929999999999999</v>
      </c>
      <c r="D152" s="47">
        <f>IF(A152="N/A"," ",(VLOOKUP(MONTH($A152),Inputs!$A$14:$B$25,2))/1000)</f>
        <v>12.6</v>
      </c>
      <c r="E152" s="97">
        <f t="shared" si="253"/>
        <v>44.011799999999994</v>
      </c>
      <c r="F152" s="48">
        <f>IF(A152="N/A"," ",Inputs!$F$6)</f>
        <v>1.17</v>
      </c>
      <c r="G152" s="48">
        <f>IF(A152="N/A"," ",Inputs!$F$9/IF(AND('Pricing Inputs'!$AA$3&gt;=4,'Pricing Inputs'!$AA$3&lt;=6),16,IF(AND('Pricing Inputs'!$AA$3&gt;=7,'Pricing Inputs'!$AA$3&lt;=9),8,24))/(BA152))</f>
        <v>0.82983193277310929</v>
      </c>
      <c r="H152" s="49">
        <f t="shared" si="254"/>
        <v>46.011631932773106</v>
      </c>
      <c r="I152" s="52">
        <f>VLOOKUP(A152,ScaledPrice,(IF(AND('Pricing Inputs'!$AA$3&gt;=4,'Pricing Inputs'!$AA$3&lt;=6),2,4)))</f>
        <v>28.799997329711914</v>
      </c>
      <c r="J152" s="52">
        <f>IF(A152="N/A"," ",IF(AND('Pricing Inputs'!$AA$3&gt;=4,'Pricing Inputs'!$AA$3&lt;=6),I152,(VLOOKUP(A152,ScaledPrice,2))*(2-(VLOOKUP(A152,ScaledPrice,3)))))</f>
        <v>28.799997329711914</v>
      </c>
      <c r="K152" s="52">
        <f>IF(A152="N/A"," ",IF(OR('Pricing Inputs'!$AA$3=5,'Pricing Inputs'!$AA$3=6,'Pricing Inputs'!$AA$3=8,'Pricing Inputs'!$AA$3=9),VLOOKUP(A152,ScaledPrice,IF(AND('Pricing Inputs'!$AA$3&gt;=4,'Pricing Inputs'!$AA$3&lt;=6),5,6)),0))</f>
        <v>19.996000289916992</v>
      </c>
      <c r="L152" s="52">
        <f>IF(A152="N/A"," ",IF(OR('Pricing Inputs'!$AA$3=5,'Pricing Inputs'!$AA$3=6,'Pricing Inputs'!$AA$3=8,'Pricing Inputs'!$AA$3=9),IF(AND('Pricing Inputs'!$AA$3&gt;=4,'Pricing Inputs'!$AA$3&lt;=6),K152,(VLOOKUP(A152,ScaledPrice,5))*(2-(VLOOKUP(A152,ScaledPrice,3)))),0))</f>
        <v>19.996000289916992</v>
      </c>
      <c r="M152" s="52">
        <f>IF(A152="N/A"," ",IF(OR('Pricing Inputs'!$AA$3=6,'Pricing Inputs'!$AA$3=9),(VLOOKUP(A152,ScaledPrice,IF(AND('Pricing Inputs'!$AA$3&gt;=4,'Pricing Inputs'!$AA$3&lt;=6),7,8))),0))</f>
        <v>18.996500015258789</v>
      </c>
      <c r="N152" s="52">
        <f>IF(A152="N/A"," ",IF(OR('Pricing Inputs'!$AA$3=6,'Pricing Inputs'!$AA$3=9),IF(AND('Pricing Inputs'!$AA$3&gt;=4,'Pricing Inputs'!$AA$3&lt;=6),M152,(VLOOKUP(A152,ScaledPrice,7))*(2-(VLOOKUP(A152,ScaledPrice,3)))),0))</f>
        <v>18.996500015258789</v>
      </c>
      <c r="O152" s="52">
        <f t="shared" si="255"/>
        <v>22.900001525878906</v>
      </c>
      <c r="P152" s="108">
        <f t="shared" si="256"/>
        <v>0</v>
      </c>
      <c r="Q152" s="108">
        <f t="shared" si="257"/>
        <v>0</v>
      </c>
      <c r="R152" s="108">
        <f t="shared" si="258"/>
        <v>0</v>
      </c>
      <c r="S152" s="108">
        <f t="shared" si="259"/>
        <v>0</v>
      </c>
      <c r="T152" s="108">
        <f t="shared" si="260"/>
        <v>0</v>
      </c>
      <c r="U152" s="108">
        <f t="shared" si="261"/>
        <v>0</v>
      </c>
      <c r="V152" s="56">
        <f t="shared" si="262"/>
        <v>0</v>
      </c>
      <c r="W152" s="99">
        <f t="shared" si="263"/>
        <v>0</v>
      </c>
      <c r="X152" s="99">
        <f t="shared" si="264"/>
        <v>0</v>
      </c>
      <c r="Y152" s="99">
        <f t="shared" si="265"/>
        <v>0</v>
      </c>
      <c r="Z152" s="99">
        <f t="shared" si="266"/>
        <v>0</v>
      </c>
      <c r="AA152" s="99">
        <f t="shared" si="279"/>
        <v>0</v>
      </c>
      <c r="AB152" s="99">
        <f t="shared" si="267"/>
        <v>0</v>
      </c>
      <c r="AC152" s="99">
        <f t="shared" si="268"/>
        <v>0</v>
      </c>
      <c r="AD152" s="71">
        <f t="shared" si="312"/>
        <v>7</v>
      </c>
      <c r="AE152" s="72">
        <f t="shared" si="313"/>
        <v>7</v>
      </c>
      <c r="AF152" s="72">
        <f t="shared" si="314"/>
        <v>7</v>
      </c>
      <c r="AG152" s="72">
        <f t="shared" si="315"/>
        <v>7</v>
      </c>
      <c r="AH152" s="72">
        <f t="shared" si="316"/>
        <v>7</v>
      </c>
      <c r="AI152" s="72">
        <f t="shared" si="317"/>
        <v>7</v>
      </c>
      <c r="AJ152" s="73">
        <f t="shared" si="318"/>
        <v>7</v>
      </c>
      <c r="AK152" s="102">
        <f t="shared" si="295"/>
        <v>0</v>
      </c>
      <c r="AL152" s="103">
        <f t="shared" si="296"/>
        <v>0</v>
      </c>
      <c r="AM152" s="103">
        <f t="shared" si="297"/>
        <v>0</v>
      </c>
      <c r="AN152" s="103">
        <f t="shared" si="298"/>
        <v>0</v>
      </c>
      <c r="AO152" s="103">
        <f t="shared" si="299"/>
        <v>0</v>
      </c>
      <c r="AP152" s="103">
        <f t="shared" si="300"/>
        <v>0</v>
      </c>
      <c r="AQ152" s="103">
        <f t="shared" si="301"/>
        <v>0</v>
      </c>
      <c r="AR152" s="73"/>
      <c r="AS152" s="109">
        <f t="shared" si="305"/>
        <v>0</v>
      </c>
      <c r="AT152" s="112">
        <f t="shared" si="306"/>
        <v>0</v>
      </c>
      <c r="AU152" s="112">
        <f t="shared" si="307"/>
        <v>0</v>
      </c>
      <c r="AV152" s="112">
        <f t="shared" si="308"/>
        <v>0</v>
      </c>
      <c r="AW152" s="112">
        <f t="shared" si="309"/>
        <v>0</v>
      </c>
      <c r="AX152" s="112">
        <f t="shared" si="310"/>
        <v>0</v>
      </c>
      <c r="AY152" s="112">
        <f t="shared" si="311"/>
        <v>0</v>
      </c>
      <c r="AZ152" s="73"/>
      <c r="BA152" s="64">
        <f>IF($A152="N/A"," ",(IF(MONTH(A152)&gt;=4,IF(MONTH(A152)&lt;=10,Inputs!$F$13,Inputs!$F$14),Inputs!$F$14)))</f>
        <v>119</v>
      </c>
      <c r="BB152" s="65">
        <f t="shared" si="302"/>
        <v>0</v>
      </c>
      <c r="BC152" s="65">
        <f t="shared" si="303"/>
        <v>0</v>
      </c>
      <c r="BD152" s="65">
        <f t="shared" si="269"/>
        <v>0</v>
      </c>
      <c r="BE152" s="65">
        <f t="shared" si="270"/>
        <v>0</v>
      </c>
      <c r="BF152" s="65">
        <f t="shared" si="271"/>
        <v>0</v>
      </c>
      <c r="BG152" s="65">
        <f t="shared" si="272"/>
        <v>0</v>
      </c>
      <c r="BH152" s="65">
        <f t="shared" si="273"/>
        <v>0</v>
      </c>
      <c r="BI152" s="65">
        <f t="shared" si="274"/>
        <v>0</v>
      </c>
      <c r="BJ152" s="94">
        <f t="shared" si="275"/>
        <v>0</v>
      </c>
      <c r="BK152" s="94">
        <f t="shared" si="276"/>
        <v>0</v>
      </c>
      <c r="BL152" s="94">
        <f t="shared" si="277"/>
        <v>0</v>
      </c>
      <c r="BM152" s="94">
        <f t="shared" si="278"/>
        <v>0</v>
      </c>
    </row>
    <row r="153" spans="1:65">
      <c r="A153" s="45">
        <f>IF(A152="N/A","N/A",IF(EDATE(A152,1)&gt;Inputs!$K$3,"N/A",EDATE(A152,1)))</f>
        <v>41214</v>
      </c>
      <c r="B153" s="59">
        <f t="shared" si="251"/>
        <v>2012</v>
      </c>
      <c r="C153" s="46">
        <f t="shared" si="252"/>
        <v>3.7080000000000006</v>
      </c>
      <c r="D153" s="47">
        <f>IF(A153="N/A"," ",(VLOOKUP(MONTH($A153),Inputs!$A$14:$B$25,2))/1000)</f>
        <v>12.6</v>
      </c>
      <c r="E153" s="97">
        <f t="shared" si="253"/>
        <v>46.720800000000004</v>
      </c>
      <c r="F153" s="48">
        <f>IF(A153="N/A"," ",Inputs!$F$6)</f>
        <v>1.17</v>
      </c>
      <c r="G153" s="48">
        <f>IF(A153="N/A"," ",Inputs!$F$9/IF(AND('Pricing Inputs'!$AA$3&gt;=4,'Pricing Inputs'!$AA$3&lt;=6),16,IF(AND('Pricing Inputs'!$AA$3&gt;=7,'Pricing Inputs'!$AA$3&lt;=9),8,24))/(BA153))</f>
        <v>0.82983193277310929</v>
      </c>
      <c r="H153" s="49">
        <f t="shared" si="254"/>
        <v>48.720631932773117</v>
      </c>
      <c r="I153" s="52">
        <f>VLOOKUP(A153,ScaledPrice,(IF(AND('Pricing Inputs'!$AA$3&gt;=4,'Pricing Inputs'!$AA$3&lt;=6),2,4)))</f>
        <v>28.679998397827148</v>
      </c>
      <c r="J153" s="52">
        <f>IF(A153="N/A"," ",IF(AND('Pricing Inputs'!$AA$3&gt;=4,'Pricing Inputs'!$AA$3&lt;=6),I153,(VLOOKUP(A153,ScaledPrice,2))*(2-(VLOOKUP(A153,ScaledPrice,3)))))</f>
        <v>28.679998397827148</v>
      </c>
      <c r="K153" s="52">
        <f>IF(A153="N/A"," ",IF(OR('Pricing Inputs'!$AA$3=5,'Pricing Inputs'!$AA$3=6,'Pricing Inputs'!$AA$3=8,'Pricing Inputs'!$AA$3=9),VLOOKUP(A153,ScaledPrice,IF(AND('Pricing Inputs'!$AA$3&gt;=4,'Pricing Inputs'!$AA$3&lt;=6),5,6)),0))</f>
        <v>20</v>
      </c>
      <c r="L153" s="52">
        <f>IF(A153="N/A"," ",IF(OR('Pricing Inputs'!$AA$3=5,'Pricing Inputs'!$AA$3=6,'Pricing Inputs'!$AA$3=8,'Pricing Inputs'!$AA$3=9),IF(AND('Pricing Inputs'!$AA$3&gt;=4,'Pricing Inputs'!$AA$3&lt;=6),K153,(VLOOKUP(A153,ScaledPrice,5))*(2-(VLOOKUP(A153,ScaledPrice,3)))),0))</f>
        <v>20</v>
      </c>
      <c r="M153" s="52">
        <f>IF(A153="N/A"," ",IF(OR('Pricing Inputs'!$AA$3=6,'Pricing Inputs'!$AA$3=9),(VLOOKUP(A153,ScaledPrice,IF(AND('Pricing Inputs'!$AA$3&gt;=4,'Pricing Inputs'!$AA$3&lt;=6),7,8))),0))</f>
        <v>19</v>
      </c>
      <c r="N153" s="52">
        <f>IF(A153="N/A"," ",IF(OR('Pricing Inputs'!$AA$3=6,'Pricing Inputs'!$AA$3=9),IF(AND('Pricing Inputs'!$AA$3&gt;=4,'Pricing Inputs'!$AA$3&lt;=6),M153,(VLOOKUP(A153,ScaledPrice,7))*(2-(VLOOKUP(A153,ScaledPrice,3)))),0))</f>
        <v>19</v>
      </c>
      <c r="O153" s="52">
        <f t="shared" si="255"/>
        <v>23.299999237060547</v>
      </c>
      <c r="P153" s="108">
        <f t="shared" si="256"/>
        <v>0</v>
      </c>
      <c r="Q153" s="108">
        <f t="shared" si="257"/>
        <v>0</v>
      </c>
      <c r="R153" s="108">
        <f t="shared" si="258"/>
        <v>0</v>
      </c>
      <c r="S153" s="108">
        <f t="shared" si="259"/>
        <v>0</v>
      </c>
      <c r="T153" s="108">
        <f t="shared" si="260"/>
        <v>0</v>
      </c>
      <c r="U153" s="108">
        <f t="shared" si="261"/>
        <v>0</v>
      </c>
      <c r="V153" s="56">
        <f t="shared" si="262"/>
        <v>0</v>
      </c>
      <c r="W153" s="99">
        <f t="shared" si="263"/>
        <v>0</v>
      </c>
      <c r="X153" s="99">
        <f t="shared" si="264"/>
        <v>0</v>
      </c>
      <c r="Y153" s="99">
        <f t="shared" si="265"/>
        <v>0</v>
      </c>
      <c r="Z153" s="99">
        <f t="shared" si="266"/>
        <v>0</v>
      </c>
      <c r="AA153" s="99">
        <f t="shared" si="279"/>
        <v>0</v>
      </c>
      <c r="AB153" s="99">
        <f t="shared" si="267"/>
        <v>0</v>
      </c>
      <c r="AC153" s="99">
        <f t="shared" si="268"/>
        <v>0</v>
      </c>
      <c r="AD153" s="71">
        <f t="shared" si="312"/>
        <v>7</v>
      </c>
      <c r="AE153" s="72">
        <f t="shared" si="313"/>
        <v>7</v>
      </c>
      <c r="AF153" s="72">
        <f t="shared" si="314"/>
        <v>7</v>
      </c>
      <c r="AG153" s="72">
        <f t="shared" si="315"/>
        <v>7</v>
      </c>
      <c r="AH153" s="72">
        <f t="shared" si="316"/>
        <v>7</v>
      </c>
      <c r="AI153" s="72">
        <f t="shared" si="317"/>
        <v>7</v>
      </c>
      <c r="AJ153" s="73">
        <f t="shared" si="318"/>
        <v>7</v>
      </c>
      <c r="AK153" s="102">
        <f t="shared" si="295"/>
        <v>0</v>
      </c>
      <c r="AL153" s="103">
        <f t="shared" si="296"/>
        <v>0</v>
      </c>
      <c r="AM153" s="103">
        <f t="shared" si="297"/>
        <v>0</v>
      </c>
      <c r="AN153" s="103">
        <f t="shared" si="298"/>
        <v>0</v>
      </c>
      <c r="AO153" s="103">
        <f t="shared" si="299"/>
        <v>0</v>
      </c>
      <c r="AP153" s="103">
        <f t="shared" si="300"/>
        <v>0</v>
      </c>
      <c r="AQ153" s="103">
        <f t="shared" si="301"/>
        <v>0</v>
      </c>
      <c r="AR153" s="73"/>
      <c r="AS153" s="109">
        <f t="shared" si="305"/>
        <v>0</v>
      </c>
      <c r="AT153" s="112">
        <f t="shared" si="306"/>
        <v>0</v>
      </c>
      <c r="AU153" s="112">
        <f t="shared" si="307"/>
        <v>0</v>
      </c>
      <c r="AV153" s="112">
        <f t="shared" si="308"/>
        <v>0</v>
      </c>
      <c r="AW153" s="112">
        <f t="shared" si="309"/>
        <v>0</v>
      </c>
      <c r="AX153" s="112">
        <f t="shared" si="310"/>
        <v>0</v>
      </c>
      <c r="AY153" s="112">
        <f t="shared" si="311"/>
        <v>0</v>
      </c>
      <c r="AZ153" s="73"/>
      <c r="BA153" s="64">
        <f>IF($A153="N/A"," ",(IF(MONTH(A153)&gt;=4,IF(MONTH(A153)&lt;=10,Inputs!$F$13,Inputs!$F$14),Inputs!$F$14)))</f>
        <v>119</v>
      </c>
      <c r="BB153" s="65">
        <f t="shared" si="302"/>
        <v>0</v>
      </c>
      <c r="BC153" s="65">
        <f t="shared" si="303"/>
        <v>0</v>
      </c>
      <c r="BD153" s="65">
        <f t="shared" si="269"/>
        <v>0</v>
      </c>
      <c r="BE153" s="65">
        <f t="shared" si="270"/>
        <v>0</v>
      </c>
      <c r="BF153" s="65">
        <f t="shared" si="271"/>
        <v>0</v>
      </c>
      <c r="BG153" s="65">
        <f t="shared" si="272"/>
        <v>0</v>
      </c>
      <c r="BH153" s="65">
        <f t="shared" si="273"/>
        <v>0</v>
      </c>
      <c r="BI153" s="65">
        <f t="shared" si="274"/>
        <v>0</v>
      </c>
      <c r="BJ153" s="94">
        <f t="shared" si="275"/>
        <v>0</v>
      </c>
      <c r="BK153" s="94">
        <f t="shared" si="276"/>
        <v>0</v>
      </c>
      <c r="BL153" s="94">
        <f t="shared" si="277"/>
        <v>0</v>
      </c>
      <c r="BM153" s="94">
        <f t="shared" si="278"/>
        <v>0</v>
      </c>
    </row>
    <row r="154" spans="1:65">
      <c r="A154" s="45">
        <f>IF(A153="N/A","N/A",IF(EDATE(A153,1)&gt;Inputs!$K$3,"N/A",EDATE(A153,1)))</f>
        <v>41244</v>
      </c>
      <c r="B154" s="59">
        <f t="shared" si="251"/>
        <v>2012</v>
      </c>
      <c r="C154" s="46">
        <f t="shared" si="252"/>
        <v>3.8740000000000001</v>
      </c>
      <c r="D154" s="47">
        <f>IF(A154="N/A"," ",(VLOOKUP(MONTH($A154),Inputs!$A$14:$B$25,2))/1000)</f>
        <v>12.6</v>
      </c>
      <c r="E154" s="97">
        <f t="shared" si="253"/>
        <v>48.812399999999997</v>
      </c>
      <c r="F154" s="48">
        <f>IF(A154="N/A"," ",Inputs!$F$6)</f>
        <v>1.17</v>
      </c>
      <c r="G154" s="48">
        <f>IF(A154="N/A"," ",Inputs!$F$9/IF(AND('Pricing Inputs'!$AA$3&gt;=4,'Pricing Inputs'!$AA$3&lt;=6),16,IF(AND('Pricing Inputs'!$AA$3&gt;=7,'Pricing Inputs'!$AA$3&lt;=9),8,24))/(BA154))</f>
        <v>0.82983193277310929</v>
      </c>
      <c r="H154" s="49">
        <f t="shared" si="254"/>
        <v>50.812231932773109</v>
      </c>
      <c r="I154" s="52">
        <f>VLOOKUP(A154,ScaledPrice,(IF(AND('Pricing Inputs'!$AA$3&gt;=4,'Pricing Inputs'!$AA$3&lt;=6),2,4)))</f>
        <v>29.149997711181641</v>
      </c>
      <c r="J154" s="52">
        <f>IF(A154="N/A"," ",IF(AND('Pricing Inputs'!$AA$3&gt;=4,'Pricing Inputs'!$AA$3&lt;=6),I154,(VLOOKUP(A154,ScaledPrice,2))*(2-(VLOOKUP(A154,ScaledPrice,3)))))</f>
        <v>29.149997711181641</v>
      </c>
      <c r="K154" s="52">
        <f>IF(A154="N/A"," ",IF(OR('Pricing Inputs'!$AA$3=5,'Pricing Inputs'!$AA$3=6,'Pricing Inputs'!$AA$3=8,'Pricing Inputs'!$AA$3=9),VLOOKUP(A154,ScaledPrice,IF(AND('Pricing Inputs'!$AA$3&gt;=4,'Pricing Inputs'!$AA$3&lt;=6),5,6)),0))</f>
        <v>20</v>
      </c>
      <c r="L154" s="52">
        <f>IF(A154="N/A"," ",IF(OR('Pricing Inputs'!$AA$3=5,'Pricing Inputs'!$AA$3=6,'Pricing Inputs'!$AA$3=8,'Pricing Inputs'!$AA$3=9),IF(AND('Pricing Inputs'!$AA$3&gt;=4,'Pricing Inputs'!$AA$3&lt;=6),K154,(VLOOKUP(A154,ScaledPrice,5))*(2-(VLOOKUP(A154,ScaledPrice,3)))),0))</f>
        <v>20</v>
      </c>
      <c r="M154" s="52">
        <f>IF(A154="N/A"," ",IF(OR('Pricing Inputs'!$AA$3=6,'Pricing Inputs'!$AA$3=9),(VLOOKUP(A154,ScaledPrice,IF(AND('Pricing Inputs'!$AA$3&gt;=4,'Pricing Inputs'!$AA$3&lt;=6),7,8))),0))</f>
        <v>19</v>
      </c>
      <c r="N154" s="52">
        <f>IF(A154="N/A"," ",IF(OR('Pricing Inputs'!$AA$3=6,'Pricing Inputs'!$AA$3=9),IF(AND('Pricing Inputs'!$AA$3&gt;=4,'Pricing Inputs'!$AA$3&lt;=6),M154,(VLOOKUP(A154,ScaledPrice,7))*(2-(VLOOKUP(A154,ScaledPrice,3)))),0))</f>
        <v>19</v>
      </c>
      <c r="O154" s="52">
        <f t="shared" si="255"/>
        <v>23.450000762939453</v>
      </c>
      <c r="P154" s="108">
        <f t="shared" si="256"/>
        <v>0</v>
      </c>
      <c r="Q154" s="108">
        <f t="shared" si="257"/>
        <v>0</v>
      </c>
      <c r="R154" s="108">
        <f t="shared" si="258"/>
        <v>0</v>
      </c>
      <c r="S154" s="108">
        <f t="shared" si="259"/>
        <v>0</v>
      </c>
      <c r="T154" s="108">
        <f t="shared" si="260"/>
        <v>0</v>
      </c>
      <c r="U154" s="108">
        <f t="shared" si="261"/>
        <v>0</v>
      </c>
      <c r="V154" s="56">
        <f t="shared" si="262"/>
        <v>0</v>
      </c>
      <c r="W154" s="99">
        <f t="shared" si="263"/>
        <v>0</v>
      </c>
      <c r="X154" s="99">
        <f t="shared" si="264"/>
        <v>0</v>
      </c>
      <c r="Y154" s="99">
        <f t="shared" si="265"/>
        <v>0</v>
      </c>
      <c r="Z154" s="99">
        <f t="shared" si="266"/>
        <v>0</v>
      </c>
      <c r="AA154" s="99">
        <f t="shared" si="279"/>
        <v>0</v>
      </c>
      <c r="AB154" s="99">
        <f t="shared" si="267"/>
        <v>0</v>
      </c>
      <c r="AC154" s="99">
        <f t="shared" si="268"/>
        <v>0</v>
      </c>
      <c r="AD154" s="71">
        <f t="shared" si="312"/>
        <v>7</v>
      </c>
      <c r="AE154" s="72">
        <f t="shared" si="313"/>
        <v>7</v>
      </c>
      <c r="AF154" s="72">
        <f t="shared" si="314"/>
        <v>7</v>
      </c>
      <c r="AG154" s="72">
        <f t="shared" si="315"/>
        <v>7</v>
      </c>
      <c r="AH154" s="72">
        <f t="shared" si="316"/>
        <v>7</v>
      </c>
      <c r="AI154" s="72">
        <f t="shared" si="317"/>
        <v>7</v>
      </c>
      <c r="AJ154" s="73">
        <f t="shared" si="318"/>
        <v>7</v>
      </c>
      <c r="AK154" s="102">
        <f t="shared" si="295"/>
        <v>0</v>
      </c>
      <c r="AL154" s="103">
        <f t="shared" si="296"/>
        <v>0</v>
      </c>
      <c r="AM154" s="103">
        <f t="shared" si="297"/>
        <v>0</v>
      </c>
      <c r="AN154" s="103">
        <f t="shared" si="298"/>
        <v>0</v>
      </c>
      <c r="AO154" s="103">
        <f t="shared" si="299"/>
        <v>0</v>
      </c>
      <c r="AP154" s="103">
        <f t="shared" si="300"/>
        <v>0</v>
      </c>
      <c r="AQ154" s="103">
        <f t="shared" si="301"/>
        <v>0</v>
      </c>
      <c r="AR154" s="73"/>
      <c r="AS154" s="109">
        <f t="shared" si="305"/>
        <v>0</v>
      </c>
      <c r="AT154" s="112">
        <f t="shared" si="306"/>
        <v>0</v>
      </c>
      <c r="AU154" s="112">
        <f t="shared" si="307"/>
        <v>0</v>
      </c>
      <c r="AV154" s="112">
        <f t="shared" si="308"/>
        <v>0</v>
      </c>
      <c r="AW154" s="112">
        <f t="shared" si="309"/>
        <v>0</v>
      </c>
      <c r="AX154" s="112">
        <f t="shared" si="310"/>
        <v>0</v>
      </c>
      <c r="AY154" s="112">
        <f t="shared" si="311"/>
        <v>0</v>
      </c>
      <c r="AZ154" s="73"/>
      <c r="BA154" s="64">
        <f>IF($A154="N/A"," ",(IF(MONTH(A154)&gt;=4,IF(MONTH(A154)&lt;=10,Inputs!$F$13,Inputs!$F$14),Inputs!$F$14)))</f>
        <v>119</v>
      </c>
      <c r="BB154" s="65">
        <f t="shared" si="302"/>
        <v>0</v>
      </c>
      <c r="BC154" s="65">
        <f t="shared" si="303"/>
        <v>0</v>
      </c>
      <c r="BD154" s="65">
        <f t="shared" si="269"/>
        <v>0</v>
      </c>
      <c r="BE154" s="65">
        <f t="shared" si="270"/>
        <v>0</v>
      </c>
      <c r="BF154" s="65">
        <f t="shared" si="271"/>
        <v>0</v>
      </c>
      <c r="BG154" s="65">
        <f t="shared" si="272"/>
        <v>0</v>
      </c>
      <c r="BH154" s="65">
        <f t="shared" si="273"/>
        <v>0</v>
      </c>
      <c r="BI154" s="65">
        <f t="shared" si="274"/>
        <v>0</v>
      </c>
      <c r="BJ154" s="94">
        <f t="shared" si="275"/>
        <v>0</v>
      </c>
      <c r="BK154" s="94">
        <f t="shared" si="276"/>
        <v>0</v>
      </c>
      <c r="BL154" s="94">
        <f t="shared" si="277"/>
        <v>0</v>
      </c>
      <c r="BM154" s="94">
        <f t="shared" si="278"/>
        <v>0</v>
      </c>
    </row>
    <row r="155" spans="1:65">
      <c r="A155" s="45">
        <f>IF(A154="N/A","N/A",IF(EDATE(A154,1)&gt;Inputs!$K$3,"N/A",EDATE(A154,1)))</f>
        <v>41275</v>
      </c>
      <c r="B155" s="59">
        <f t="shared" si="251"/>
        <v>2013</v>
      </c>
      <c r="C155" s="46">
        <f t="shared" si="252"/>
        <v>3.9750000000000001</v>
      </c>
      <c r="D155" s="47">
        <f>IF(A155="N/A"," ",(VLOOKUP(MONTH($A155),Inputs!$A$14:$B$25,2))/1000)</f>
        <v>12.6</v>
      </c>
      <c r="E155" s="97">
        <f t="shared" si="253"/>
        <v>50.085000000000001</v>
      </c>
      <c r="F155" s="48">
        <f>IF(A155="N/A"," ",Inputs!$F$6)</f>
        <v>1.17</v>
      </c>
      <c r="G155" s="48">
        <f>IF(A155="N/A"," ",Inputs!$F$9/IF(AND('Pricing Inputs'!$AA$3&gt;=4,'Pricing Inputs'!$AA$3&lt;=6),16,IF(AND('Pricing Inputs'!$AA$3&gt;=7,'Pricing Inputs'!$AA$3&lt;=9),8,24))/(BA155))</f>
        <v>0.82983193277310929</v>
      </c>
      <c r="H155" s="49">
        <f t="shared" si="254"/>
        <v>52.084831932773113</v>
      </c>
      <c r="I155" s="52">
        <f>VLOOKUP(A155,ScaledPrice,(IF(AND('Pricing Inputs'!$AA$3&gt;=4,'Pricing Inputs'!$AA$3&lt;=6),2,4)))</f>
        <v>33.399999618530273</v>
      </c>
      <c r="J155" s="52">
        <f>IF(A155="N/A"," ",IF(AND('Pricing Inputs'!$AA$3&gt;=4,'Pricing Inputs'!$AA$3&lt;=6),I155,(VLOOKUP(A155,ScaledPrice,2))*(2-(VLOOKUP(A155,ScaledPrice,3)))))</f>
        <v>33.399999618530273</v>
      </c>
      <c r="K155" s="52">
        <f>IF(A155="N/A"," ",IF(OR('Pricing Inputs'!$AA$3=5,'Pricing Inputs'!$AA$3=6,'Pricing Inputs'!$AA$3=8,'Pricing Inputs'!$AA$3=9),VLOOKUP(A155,ScaledPrice,IF(AND('Pricing Inputs'!$AA$3&gt;=4,'Pricing Inputs'!$AA$3&lt;=6),5,6)),0))</f>
        <v>22</v>
      </c>
      <c r="L155" s="52">
        <f>IF(A155="N/A"," ",IF(OR('Pricing Inputs'!$AA$3=5,'Pricing Inputs'!$AA$3=6,'Pricing Inputs'!$AA$3=8,'Pricing Inputs'!$AA$3=9),IF(AND('Pricing Inputs'!$AA$3&gt;=4,'Pricing Inputs'!$AA$3&lt;=6),K155,(VLOOKUP(A155,ScaledPrice,5))*(2-(VLOOKUP(A155,ScaledPrice,3)))),0))</f>
        <v>22</v>
      </c>
      <c r="M155" s="52">
        <f>IF(A155="N/A"," ",IF(OR('Pricing Inputs'!$AA$3=6,'Pricing Inputs'!$AA$3=9),(VLOOKUP(A155,ScaledPrice,IF(AND('Pricing Inputs'!$AA$3&gt;=4,'Pricing Inputs'!$AA$3&lt;=6),7,8))),0))</f>
        <v>21</v>
      </c>
      <c r="N155" s="52">
        <f>IF(A155="N/A"," ",IF(OR('Pricing Inputs'!$AA$3=6,'Pricing Inputs'!$AA$3=9),IF(AND('Pricing Inputs'!$AA$3&gt;=4,'Pricing Inputs'!$AA$3&lt;=6),M155,(VLOOKUP(A155,ScaledPrice,7))*(2-(VLOOKUP(A155,ScaledPrice,3)))),0))</f>
        <v>21</v>
      </c>
      <c r="O155" s="52">
        <f t="shared" si="255"/>
        <v>23.700000762939453</v>
      </c>
      <c r="P155" s="108">
        <f t="shared" si="256"/>
        <v>0</v>
      </c>
      <c r="Q155" s="108">
        <f t="shared" si="257"/>
        <v>0</v>
      </c>
      <c r="R155" s="108">
        <f t="shared" si="258"/>
        <v>0</v>
      </c>
      <c r="S155" s="108">
        <f t="shared" si="259"/>
        <v>0</v>
      </c>
      <c r="T155" s="108">
        <f t="shared" si="260"/>
        <v>0</v>
      </c>
      <c r="U155" s="108">
        <f t="shared" si="261"/>
        <v>0</v>
      </c>
      <c r="V155" s="56">
        <f t="shared" si="262"/>
        <v>0</v>
      </c>
      <c r="W155" s="99">
        <f t="shared" si="263"/>
        <v>0</v>
      </c>
      <c r="X155" s="99">
        <f t="shared" si="264"/>
        <v>0</v>
      </c>
      <c r="Y155" s="99">
        <f t="shared" si="265"/>
        <v>0</v>
      </c>
      <c r="Z155" s="99">
        <f t="shared" si="266"/>
        <v>0</v>
      </c>
      <c r="AA155" s="99">
        <f t="shared" si="279"/>
        <v>0</v>
      </c>
      <c r="AB155" s="99">
        <f t="shared" si="267"/>
        <v>0</v>
      </c>
      <c r="AC155" s="99">
        <f t="shared" si="268"/>
        <v>0</v>
      </c>
      <c r="AD155" s="71">
        <f t="shared" si="312"/>
        <v>7</v>
      </c>
      <c r="AE155" s="72">
        <f t="shared" si="313"/>
        <v>7</v>
      </c>
      <c r="AF155" s="72">
        <f t="shared" si="314"/>
        <v>7</v>
      </c>
      <c r="AG155" s="72">
        <f t="shared" si="315"/>
        <v>7</v>
      </c>
      <c r="AH155" s="72">
        <f t="shared" si="316"/>
        <v>7</v>
      </c>
      <c r="AI155" s="72">
        <f t="shared" si="317"/>
        <v>7</v>
      </c>
      <c r="AJ155" s="73">
        <f t="shared" si="318"/>
        <v>7</v>
      </c>
      <c r="AK155" s="102">
        <f t="shared" si="295"/>
        <v>0</v>
      </c>
      <c r="AL155" s="103">
        <f t="shared" si="296"/>
        <v>0</v>
      </c>
      <c r="AM155" s="103">
        <f t="shared" si="297"/>
        <v>0</v>
      </c>
      <c r="AN155" s="103">
        <f t="shared" si="298"/>
        <v>0</v>
      </c>
      <c r="AO155" s="103">
        <f t="shared" si="299"/>
        <v>0</v>
      </c>
      <c r="AP155" s="103">
        <f t="shared" si="300"/>
        <v>0</v>
      </c>
      <c r="AQ155" s="103">
        <f t="shared" si="301"/>
        <v>0</v>
      </c>
      <c r="AR155" s="73"/>
      <c r="AS155" s="109">
        <f t="shared" si="305"/>
        <v>0</v>
      </c>
      <c r="AT155" s="112">
        <f t="shared" si="306"/>
        <v>0</v>
      </c>
      <c r="AU155" s="112">
        <f t="shared" si="307"/>
        <v>0</v>
      </c>
      <c r="AV155" s="112">
        <f t="shared" si="308"/>
        <v>0</v>
      </c>
      <c r="AW155" s="112">
        <f t="shared" si="309"/>
        <v>0</v>
      </c>
      <c r="AX155" s="112">
        <f t="shared" si="310"/>
        <v>0</v>
      </c>
      <c r="AY155" s="112">
        <f t="shared" si="311"/>
        <v>0</v>
      </c>
      <c r="AZ155" s="73"/>
      <c r="BA155" s="64">
        <f>IF($A155="N/A"," ",(IF(MONTH(A155)&gt;=4,IF(MONTH(A155)&lt;=10,Inputs!$F$13,Inputs!$F$14),Inputs!$F$14)))</f>
        <v>119</v>
      </c>
      <c r="BB155" s="65">
        <f t="shared" si="302"/>
        <v>0</v>
      </c>
      <c r="BC155" s="65">
        <f t="shared" si="303"/>
        <v>0</v>
      </c>
      <c r="BD155" s="65">
        <f t="shared" si="269"/>
        <v>0</v>
      </c>
      <c r="BE155" s="65">
        <f t="shared" si="270"/>
        <v>0</v>
      </c>
      <c r="BF155" s="65">
        <f t="shared" si="271"/>
        <v>0</v>
      </c>
      <c r="BG155" s="65">
        <f t="shared" si="272"/>
        <v>0</v>
      </c>
      <c r="BH155" s="65">
        <f t="shared" si="273"/>
        <v>0</v>
      </c>
      <c r="BI155" s="65">
        <f t="shared" si="274"/>
        <v>0</v>
      </c>
      <c r="BJ155" s="94">
        <f t="shared" si="275"/>
        <v>0</v>
      </c>
      <c r="BK155" s="94">
        <f t="shared" si="276"/>
        <v>0</v>
      </c>
      <c r="BL155" s="94">
        <f t="shared" si="277"/>
        <v>0</v>
      </c>
      <c r="BM155" s="94">
        <f t="shared" si="278"/>
        <v>0</v>
      </c>
    </row>
    <row r="156" spans="1:65">
      <c r="A156" s="45">
        <f>IF(A155="N/A","N/A",IF(EDATE(A155,1)&gt;Inputs!$K$3,"N/A",EDATE(A155,1)))</f>
        <v>41306</v>
      </c>
      <c r="B156" s="59">
        <f t="shared" si="251"/>
        <v>2013</v>
      </c>
      <c r="C156" s="46">
        <f t="shared" si="252"/>
        <v>3.8320000000000003</v>
      </c>
      <c r="D156" s="47">
        <f>IF(A156="N/A"," ",(VLOOKUP(MONTH($A156),Inputs!$A$14:$B$25,2))/1000)</f>
        <v>12.6</v>
      </c>
      <c r="E156" s="97">
        <f t="shared" si="253"/>
        <v>48.283200000000001</v>
      </c>
      <c r="F156" s="48">
        <f>IF(A156="N/A"," ",Inputs!$F$6)</f>
        <v>1.17</v>
      </c>
      <c r="G156" s="48">
        <f>IF(A156="N/A"," ",Inputs!$F$9/IF(AND('Pricing Inputs'!$AA$3&gt;=4,'Pricing Inputs'!$AA$3&lt;=6),16,IF(AND('Pricing Inputs'!$AA$3&gt;=7,'Pricing Inputs'!$AA$3&lt;=9),8,24))/(BA156))</f>
        <v>0.82983193277310929</v>
      </c>
      <c r="H156" s="49">
        <f t="shared" si="254"/>
        <v>50.283031932773113</v>
      </c>
      <c r="I156" s="52">
        <f>VLOOKUP(A156,ScaledPrice,(IF(AND('Pricing Inputs'!$AA$3&gt;=4,'Pricing Inputs'!$AA$3&lt;=6),2,4)))</f>
        <v>33.5</v>
      </c>
      <c r="J156" s="52">
        <f>IF(A156="N/A"," ",IF(AND('Pricing Inputs'!$AA$3&gt;=4,'Pricing Inputs'!$AA$3&lt;=6),I156,(VLOOKUP(A156,ScaledPrice,2))*(2-(VLOOKUP(A156,ScaledPrice,3)))))</f>
        <v>33.5</v>
      </c>
      <c r="K156" s="52">
        <f>IF(A156="N/A"," ",IF(OR('Pricing Inputs'!$AA$3=5,'Pricing Inputs'!$AA$3=6,'Pricing Inputs'!$AA$3=8,'Pricing Inputs'!$AA$3=9),VLOOKUP(A156,ScaledPrice,IF(AND('Pricing Inputs'!$AA$3&gt;=4,'Pricing Inputs'!$AA$3&lt;=6),5,6)),0))</f>
        <v>21.996000289916992</v>
      </c>
      <c r="L156" s="52">
        <f>IF(A156="N/A"," ",IF(OR('Pricing Inputs'!$AA$3=5,'Pricing Inputs'!$AA$3=6,'Pricing Inputs'!$AA$3=8,'Pricing Inputs'!$AA$3=9),IF(AND('Pricing Inputs'!$AA$3&gt;=4,'Pricing Inputs'!$AA$3&lt;=6),K156,(VLOOKUP(A156,ScaledPrice,5))*(2-(VLOOKUP(A156,ScaledPrice,3)))),0))</f>
        <v>21.996000289916992</v>
      </c>
      <c r="M156" s="52">
        <f>IF(A156="N/A"," ",IF(OR('Pricing Inputs'!$AA$3=6,'Pricing Inputs'!$AA$3=9),(VLOOKUP(A156,ScaledPrice,IF(AND('Pricing Inputs'!$AA$3&gt;=4,'Pricing Inputs'!$AA$3&lt;=6),7,8))),0))</f>
        <v>20.996501922607422</v>
      </c>
      <c r="N156" s="52">
        <f>IF(A156="N/A"," ",IF(OR('Pricing Inputs'!$AA$3=6,'Pricing Inputs'!$AA$3=9),IF(AND('Pricing Inputs'!$AA$3&gt;=4,'Pricing Inputs'!$AA$3&lt;=6),M156,(VLOOKUP(A156,ScaledPrice,7))*(2-(VLOOKUP(A156,ScaledPrice,3)))),0))</f>
        <v>20.996501922607422</v>
      </c>
      <c r="O156" s="52">
        <f t="shared" si="255"/>
        <v>22</v>
      </c>
      <c r="P156" s="108">
        <f t="shared" si="256"/>
        <v>0</v>
      </c>
      <c r="Q156" s="108">
        <f t="shared" si="257"/>
        <v>0</v>
      </c>
      <c r="R156" s="108">
        <f t="shared" si="258"/>
        <v>0</v>
      </c>
      <c r="S156" s="108">
        <f t="shared" si="259"/>
        <v>0</v>
      </c>
      <c r="T156" s="108">
        <f t="shared" si="260"/>
        <v>0</v>
      </c>
      <c r="U156" s="108">
        <f t="shared" si="261"/>
        <v>0</v>
      </c>
      <c r="V156" s="56">
        <f t="shared" si="262"/>
        <v>0</v>
      </c>
      <c r="W156" s="99">
        <f t="shared" si="263"/>
        <v>0</v>
      </c>
      <c r="X156" s="99">
        <f t="shared" si="264"/>
        <v>0</v>
      </c>
      <c r="Y156" s="99">
        <f t="shared" si="265"/>
        <v>0</v>
      </c>
      <c r="Z156" s="99">
        <f t="shared" si="266"/>
        <v>0</v>
      </c>
      <c r="AA156" s="99">
        <f t="shared" si="279"/>
        <v>0</v>
      </c>
      <c r="AB156" s="99">
        <f t="shared" si="267"/>
        <v>0</v>
      </c>
      <c r="AC156" s="99">
        <f t="shared" si="268"/>
        <v>0</v>
      </c>
      <c r="AD156" s="71">
        <f t="shared" si="312"/>
        <v>7</v>
      </c>
      <c r="AE156" s="72">
        <f t="shared" si="313"/>
        <v>7</v>
      </c>
      <c r="AF156" s="72">
        <f t="shared" si="314"/>
        <v>7</v>
      </c>
      <c r="AG156" s="72">
        <f t="shared" si="315"/>
        <v>7</v>
      </c>
      <c r="AH156" s="72">
        <f t="shared" si="316"/>
        <v>7</v>
      </c>
      <c r="AI156" s="72">
        <f t="shared" si="317"/>
        <v>7</v>
      </c>
      <c r="AJ156" s="73">
        <f t="shared" si="318"/>
        <v>7</v>
      </c>
      <c r="AK156" s="102">
        <f t="shared" si="295"/>
        <v>0</v>
      </c>
      <c r="AL156" s="103">
        <f t="shared" si="296"/>
        <v>0</v>
      </c>
      <c r="AM156" s="103">
        <f t="shared" si="297"/>
        <v>0</v>
      </c>
      <c r="AN156" s="103">
        <f t="shared" si="298"/>
        <v>0</v>
      </c>
      <c r="AO156" s="103">
        <f t="shared" si="299"/>
        <v>0</v>
      </c>
      <c r="AP156" s="103">
        <f t="shared" si="300"/>
        <v>0</v>
      </c>
      <c r="AQ156" s="103">
        <f t="shared" si="301"/>
        <v>0</v>
      </c>
      <c r="AR156" s="73"/>
      <c r="AS156" s="109">
        <f t="shared" si="305"/>
        <v>0</v>
      </c>
      <c r="AT156" s="112">
        <f t="shared" si="306"/>
        <v>0</v>
      </c>
      <c r="AU156" s="112">
        <f t="shared" si="307"/>
        <v>0</v>
      </c>
      <c r="AV156" s="112">
        <f t="shared" si="308"/>
        <v>0</v>
      </c>
      <c r="AW156" s="112">
        <f t="shared" si="309"/>
        <v>0</v>
      </c>
      <c r="AX156" s="112">
        <f t="shared" si="310"/>
        <v>0</v>
      </c>
      <c r="AY156" s="112">
        <f t="shared" si="311"/>
        <v>0</v>
      </c>
      <c r="AZ156" s="73"/>
      <c r="BA156" s="64">
        <f>IF($A156="N/A"," ",(IF(MONTH(A156)&gt;=4,IF(MONTH(A156)&lt;=10,Inputs!$F$13,Inputs!$F$14),Inputs!$F$14)))</f>
        <v>119</v>
      </c>
      <c r="BB156" s="65">
        <f t="shared" si="302"/>
        <v>0</v>
      </c>
      <c r="BC156" s="65">
        <f t="shared" si="303"/>
        <v>0</v>
      </c>
      <c r="BD156" s="65">
        <f t="shared" si="269"/>
        <v>0</v>
      </c>
      <c r="BE156" s="65">
        <f t="shared" si="270"/>
        <v>0</v>
      </c>
      <c r="BF156" s="65">
        <f t="shared" si="271"/>
        <v>0</v>
      </c>
      <c r="BG156" s="65">
        <f t="shared" si="272"/>
        <v>0</v>
      </c>
      <c r="BH156" s="65">
        <f t="shared" si="273"/>
        <v>0</v>
      </c>
      <c r="BI156" s="65">
        <f t="shared" si="274"/>
        <v>0</v>
      </c>
      <c r="BJ156" s="94">
        <f t="shared" si="275"/>
        <v>0</v>
      </c>
      <c r="BK156" s="94">
        <f t="shared" si="276"/>
        <v>0</v>
      </c>
      <c r="BL156" s="94">
        <f t="shared" si="277"/>
        <v>0</v>
      </c>
      <c r="BM156" s="94">
        <f t="shared" si="278"/>
        <v>0</v>
      </c>
    </row>
    <row r="157" spans="1:65">
      <c r="A157" s="45">
        <f>IF(A156="N/A","N/A",IF(EDATE(A156,1)&gt;Inputs!$K$3,"N/A",EDATE(A156,1)))</f>
        <v>41334</v>
      </c>
      <c r="B157" s="59">
        <f t="shared" si="251"/>
        <v>2013</v>
      </c>
      <c r="C157" s="46">
        <f t="shared" si="252"/>
        <v>3.7475000000000001</v>
      </c>
      <c r="D157" s="47">
        <f>IF(A157="N/A"," ",(VLOOKUP(MONTH($A157),Inputs!$A$14:$B$25,2))/1000)</f>
        <v>12.6</v>
      </c>
      <c r="E157" s="97">
        <f t="shared" si="253"/>
        <v>47.218499999999999</v>
      </c>
      <c r="F157" s="48">
        <f>IF(A157="N/A"," ",Inputs!$F$6)</f>
        <v>1.17</v>
      </c>
      <c r="G157" s="48">
        <f>IF(A157="N/A"," ",Inputs!$F$9/IF(AND('Pricing Inputs'!$AA$3&gt;=4,'Pricing Inputs'!$AA$3&lt;=6),16,IF(AND('Pricing Inputs'!$AA$3&gt;=7,'Pricing Inputs'!$AA$3&lt;=9),8,24))/(BA157))</f>
        <v>0.82983193277310929</v>
      </c>
      <c r="H157" s="49">
        <f t="shared" si="254"/>
        <v>49.218331932773111</v>
      </c>
      <c r="I157" s="52">
        <f>VLOOKUP(A157,ScaledPrice,(IF(AND('Pricing Inputs'!$AA$3&gt;=4,'Pricing Inputs'!$AA$3&lt;=6),2,4)))</f>
        <v>29</v>
      </c>
      <c r="J157" s="52">
        <f>IF(A157="N/A"," ",IF(AND('Pricing Inputs'!$AA$3&gt;=4,'Pricing Inputs'!$AA$3&lt;=6),I157,(VLOOKUP(A157,ScaledPrice,2))*(2-(VLOOKUP(A157,ScaledPrice,3)))))</f>
        <v>29</v>
      </c>
      <c r="K157" s="52">
        <f>IF(A157="N/A"," ",IF(OR('Pricing Inputs'!$AA$3=5,'Pricing Inputs'!$AA$3=6,'Pricing Inputs'!$AA$3=8,'Pricing Inputs'!$AA$3=9),VLOOKUP(A157,ScaledPrice,IF(AND('Pricing Inputs'!$AA$3&gt;=4,'Pricing Inputs'!$AA$3&lt;=6),5,6)),0))</f>
        <v>20</v>
      </c>
      <c r="L157" s="52">
        <f>IF(A157="N/A"," ",IF(OR('Pricing Inputs'!$AA$3=5,'Pricing Inputs'!$AA$3=6,'Pricing Inputs'!$AA$3=8,'Pricing Inputs'!$AA$3=9),IF(AND('Pricing Inputs'!$AA$3&gt;=4,'Pricing Inputs'!$AA$3&lt;=6),K157,(VLOOKUP(A157,ScaledPrice,5))*(2-(VLOOKUP(A157,ScaledPrice,3)))),0))</f>
        <v>20</v>
      </c>
      <c r="M157" s="52">
        <f>IF(A157="N/A"," ",IF(OR('Pricing Inputs'!$AA$3=6,'Pricing Inputs'!$AA$3=9),(VLOOKUP(A157,ScaledPrice,IF(AND('Pricing Inputs'!$AA$3&gt;=4,'Pricing Inputs'!$AA$3&lt;=6),7,8))),0))</f>
        <v>19</v>
      </c>
      <c r="N157" s="52">
        <f>IF(A157="N/A"," ",IF(OR('Pricing Inputs'!$AA$3=6,'Pricing Inputs'!$AA$3=9),IF(AND('Pricing Inputs'!$AA$3&gt;=4,'Pricing Inputs'!$AA$3&lt;=6),M157,(VLOOKUP(A157,ScaledPrice,7))*(2-(VLOOKUP(A157,ScaledPrice,3)))),0))</f>
        <v>19</v>
      </c>
      <c r="O157" s="52">
        <f t="shared" si="255"/>
        <v>22.400001525878906</v>
      </c>
      <c r="P157" s="108">
        <f t="shared" si="256"/>
        <v>0</v>
      </c>
      <c r="Q157" s="108">
        <f t="shared" si="257"/>
        <v>0</v>
      </c>
      <c r="R157" s="108">
        <f t="shared" si="258"/>
        <v>0</v>
      </c>
      <c r="S157" s="108">
        <f t="shared" si="259"/>
        <v>0</v>
      </c>
      <c r="T157" s="108">
        <f t="shared" si="260"/>
        <v>0</v>
      </c>
      <c r="U157" s="108">
        <f t="shared" si="261"/>
        <v>0</v>
      </c>
      <c r="V157" s="56">
        <f t="shared" si="262"/>
        <v>0</v>
      </c>
      <c r="W157" s="99">
        <f t="shared" si="263"/>
        <v>0</v>
      </c>
      <c r="X157" s="99">
        <f t="shared" si="264"/>
        <v>0</v>
      </c>
      <c r="Y157" s="99">
        <f t="shared" si="265"/>
        <v>0</v>
      </c>
      <c r="Z157" s="99">
        <f t="shared" si="266"/>
        <v>0</v>
      </c>
      <c r="AA157" s="99">
        <f t="shared" si="279"/>
        <v>0</v>
      </c>
      <c r="AB157" s="99">
        <f t="shared" si="267"/>
        <v>0</v>
      </c>
      <c r="AC157" s="99">
        <f t="shared" si="268"/>
        <v>0</v>
      </c>
      <c r="AD157" s="71">
        <f t="shared" si="312"/>
        <v>7</v>
      </c>
      <c r="AE157" s="72">
        <f t="shared" si="313"/>
        <v>7</v>
      </c>
      <c r="AF157" s="72">
        <f t="shared" si="314"/>
        <v>7</v>
      </c>
      <c r="AG157" s="72">
        <f t="shared" si="315"/>
        <v>7</v>
      </c>
      <c r="AH157" s="72">
        <f t="shared" si="316"/>
        <v>7</v>
      </c>
      <c r="AI157" s="72">
        <f t="shared" si="317"/>
        <v>7</v>
      </c>
      <c r="AJ157" s="73">
        <f t="shared" si="318"/>
        <v>7</v>
      </c>
      <c r="AK157" s="102">
        <f t="shared" si="295"/>
        <v>0</v>
      </c>
      <c r="AL157" s="103">
        <f t="shared" si="296"/>
        <v>0</v>
      </c>
      <c r="AM157" s="103">
        <f t="shared" si="297"/>
        <v>0</v>
      </c>
      <c r="AN157" s="103">
        <f t="shared" si="298"/>
        <v>0</v>
      </c>
      <c r="AO157" s="103">
        <f t="shared" si="299"/>
        <v>0</v>
      </c>
      <c r="AP157" s="103">
        <f t="shared" si="300"/>
        <v>0</v>
      </c>
      <c r="AQ157" s="103">
        <f t="shared" si="301"/>
        <v>0</v>
      </c>
      <c r="AR157" s="81" t="s">
        <v>46</v>
      </c>
      <c r="AS157" s="109">
        <f t="shared" si="305"/>
        <v>0</v>
      </c>
      <c r="AT157" s="112">
        <f t="shared" si="306"/>
        <v>0</v>
      </c>
      <c r="AU157" s="112">
        <f t="shared" si="307"/>
        <v>0</v>
      </c>
      <c r="AV157" s="112">
        <f t="shared" si="308"/>
        <v>0</v>
      </c>
      <c r="AW157" s="112">
        <f t="shared" si="309"/>
        <v>0</v>
      </c>
      <c r="AX157" s="112">
        <f t="shared" si="310"/>
        <v>0</v>
      </c>
      <c r="AY157" s="112">
        <f t="shared" si="311"/>
        <v>0</v>
      </c>
      <c r="AZ157" s="80" t="s">
        <v>53</v>
      </c>
      <c r="BA157" s="64">
        <f>IF($A157="N/A"," ",(IF(MONTH(A157)&gt;=4,IF(MONTH(A157)&lt;=10,Inputs!$F$13,Inputs!$F$14),Inputs!$F$14)))</f>
        <v>119</v>
      </c>
      <c r="BB157" s="65">
        <f t="shared" si="302"/>
        <v>0</v>
      </c>
      <c r="BC157" s="65">
        <f t="shared" si="303"/>
        <v>0</v>
      </c>
      <c r="BD157" s="65">
        <f t="shared" si="269"/>
        <v>0</v>
      </c>
      <c r="BE157" s="65">
        <f t="shared" si="270"/>
        <v>0</v>
      </c>
      <c r="BF157" s="65">
        <f t="shared" si="271"/>
        <v>0</v>
      </c>
      <c r="BG157" s="65">
        <f t="shared" si="272"/>
        <v>0</v>
      </c>
      <c r="BH157" s="65">
        <f t="shared" si="273"/>
        <v>0</v>
      </c>
      <c r="BI157" s="65">
        <f t="shared" si="274"/>
        <v>0</v>
      </c>
      <c r="BJ157" s="94">
        <f t="shared" si="275"/>
        <v>0</v>
      </c>
      <c r="BK157" s="94">
        <f t="shared" si="276"/>
        <v>0</v>
      </c>
      <c r="BL157" s="94">
        <f t="shared" si="277"/>
        <v>0</v>
      </c>
      <c r="BM157" s="94">
        <f t="shared" si="278"/>
        <v>0</v>
      </c>
    </row>
    <row r="158" spans="1:65">
      <c r="A158" s="45">
        <f>IF(A157="N/A","N/A",IF(EDATE(A157,1)&gt;Inputs!$K$3,"N/A",EDATE(A157,1)))</f>
        <v>41365</v>
      </c>
      <c r="B158" s="59">
        <f t="shared" si="251"/>
        <v>2013</v>
      </c>
      <c r="C158" s="46">
        <f t="shared" si="252"/>
        <v>3.5495000000000001</v>
      </c>
      <c r="D158" s="47">
        <f>IF(A158="N/A"," ",(VLOOKUP(MONTH($A158),Inputs!$A$14:$B$25,2))/1000)</f>
        <v>12.6</v>
      </c>
      <c r="E158" s="97">
        <f t="shared" si="253"/>
        <v>44.723700000000001</v>
      </c>
      <c r="F158" s="48">
        <f>IF(A158="N/A"," ",Inputs!$F$6)</f>
        <v>1.17</v>
      </c>
      <c r="G158" s="48">
        <f>IF(A158="N/A"," ",Inputs!$F$9/IF(AND('Pricing Inputs'!$AA$3&gt;=4,'Pricing Inputs'!$AA$3&lt;=6),16,IF(AND('Pricing Inputs'!$AA$3&gt;=7,'Pricing Inputs'!$AA$3&lt;=9),8,24))/(BA158))</f>
        <v>0.82983193277310929</v>
      </c>
      <c r="H158" s="49">
        <f t="shared" si="254"/>
        <v>46.723531932773113</v>
      </c>
      <c r="I158" s="52">
        <f>VLOOKUP(A158,ScaledPrice,(IF(AND('Pricing Inputs'!$AA$3&gt;=4,'Pricing Inputs'!$AA$3&lt;=6),2,4)))</f>
        <v>29.75</v>
      </c>
      <c r="J158" s="52">
        <f>IF(A158="N/A"," ",IF(AND('Pricing Inputs'!$AA$3&gt;=4,'Pricing Inputs'!$AA$3&lt;=6),I158,(VLOOKUP(A158,ScaledPrice,2))*(2-(VLOOKUP(A158,ScaledPrice,3)))))</f>
        <v>29.75</v>
      </c>
      <c r="K158" s="52">
        <f>IF(A158="N/A"," ",IF(OR('Pricing Inputs'!$AA$3=5,'Pricing Inputs'!$AA$3=6,'Pricing Inputs'!$AA$3=8,'Pricing Inputs'!$AA$3=9),VLOOKUP(A158,ScaledPrice,IF(AND('Pricing Inputs'!$AA$3&gt;=4,'Pricing Inputs'!$AA$3&lt;=6),5,6)),0))</f>
        <v>20</v>
      </c>
      <c r="L158" s="52">
        <f>IF(A158="N/A"," ",IF(OR('Pricing Inputs'!$AA$3=5,'Pricing Inputs'!$AA$3=6,'Pricing Inputs'!$AA$3=8,'Pricing Inputs'!$AA$3=9),IF(AND('Pricing Inputs'!$AA$3&gt;=4,'Pricing Inputs'!$AA$3&lt;=6),K158,(VLOOKUP(A158,ScaledPrice,5))*(2-(VLOOKUP(A158,ScaledPrice,3)))),0))</f>
        <v>20</v>
      </c>
      <c r="M158" s="52">
        <f>IF(A158="N/A"," ",IF(OR('Pricing Inputs'!$AA$3=6,'Pricing Inputs'!$AA$3=9),(VLOOKUP(A158,ScaledPrice,IF(AND('Pricing Inputs'!$AA$3&gt;=4,'Pricing Inputs'!$AA$3&lt;=6),7,8))),0))</f>
        <v>18.995000839233398</v>
      </c>
      <c r="N158" s="52">
        <f>IF(A158="N/A"," ",IF(OR('Pricing Inputs'!$AA$3=6,'Pricing Inputs'!$AA$3=9),IF(AND('Pricing Inputs'!$AA$3&gt;=4,'Pricing Inputs'!$AA$3&lt;=6),M158,(VLOOKUP(A158,ScaledPrice,7))*(2-(VLOOKUP(A158,ScaledPrice,3)))),0))</f>
        <v>18.995000839233398</v>
      </c>
      <c r="O158" s="52">
        <f t="shared" si="255"/>
        <v>21.600000381469727</v>
      </c>
      <c r="P158" s="108">
        <f t="shared" si="256"/>
        <v>0</v>
      </c>
      <c r="Q158" s="108">
        <f t="shared" si="257"/>
        <v>0</v>
      </c>
      <c r="R158" s="108">
        <f t="shared" si="258"/>
        <v>0</v>
      </c>
      <c r="S158" s="108">
        <f t="shared" si="259"/>
        <v>0</v>
      </c>
      <c r="T158" s="108">
        <f t="shared" si="260"/>
        <v>0</v>
      </c>
      <c r="U158" s="108">
        <f t="shared" si="261"/>
        <v>0</v>
      </c>
      <c r="V158" s="56">
        <f t="shared" si="262"/>
        <v>0</v>
      </c>
      <c r="W158" s="99">
        <f t="shared" si="263"/>
        <v>0</v>
      </c>
      <c r="X158" s="99">
        <f t="shared" si="264"/>
        <v>0</v>
      </c>
      <c r="Y158" s="99">
        <f t="shared" si="265"/>
        <v>0</v>
      </c>
      <c r="Z158" s="99">
        <f t="shared" si="266"/>
        <v>0</v>
      </c>
      <c r="AA158" s="99">
        <f t="shared" si="279"/>
        <v>0</v>
      </c>
      <c r="AB158" s="99">
        <f t="shared" si="267"/>
        <v>0</v>
      </c>
      <c r="AC158" s="99">
        <f t="shared" si="268"/>
        <v>0</v>
      </c>
      <c r="AD158" s="71">
        <f t="shared" si="312"/>
        <v>7</v>
      </c>
      <c r="AE158" s="72">
        <f t="shared" si="313"/>
        <v>7</v>
      </c>
      <c r="AF158" s="72">
        <f t="shared" si="314"/>
        <v>7</v>
      </c>
      <c r="AG158" s="72">
        <f t="shared" si="315"/>
        <v>7</v>
      </c>
      <c r="AH158" s="72">
        <f t="shared" si="316"/>
        <v>7</v>
      </c>
      <c r="AI158" s="72">
        <f t="shared" si="317"/>
        <v>7</v>
      </c>
      <c r="AJ158" s="73">
        <f t="shared" si="318"/>
        <v>7</v>
      </c>
      <c r="AK158" s="102">
        <f t="shared" si="295"/>
        <v>0</v>
      </c>
      <c r="AL158" s="103">
        <f t="shared" si="296"/>
        <v>0</v>
      </c>
      <c r="AM158" s="103">
        <f t="shared" si="297"/>
        <v>0</v>
      </c>
      <c r="AN158" s="103">
        <f t="shared" si="298"/>
        <v>0</v>
      </c>
      <c r="AO158" s="103">
        <f t="shared" si="299"/>
        <v>0</v>
      </c>
      <c r="AP158" s="103">
        <f t="shared" si="300"/>
        <v>0</v>
      </c>
      <c r="AQ158" s="103">
        <f t="shared" si="301"/>
        <v>0</v>
      </c>
      <c r="AR158" s="73">
        <f>SUM(AK148:AQ159)</f>
        <v>1040</v>
      </c>
      <c r="AS158" s="109">
        <f t="shared" si="305"/>
        <v>0</v>
      </c>
      <c r="AT158" s="112">
        <f t="shared" si="306"/>
        <v>0</v>
      </c>
      <c r="AU158" s="112">
        <f t="shared" si="307"/>
        <v>0</v>
      </c>
      <c r="AV158" s="112">
        <f t="shared" si="308"/>
        <v>0</v>
      </c>
      <c r="AW158" s="112">
        <f t="shared" si="309"/>
        <v>0</v>
      </c>
      <c r="AX158" s="112">
        <f t="shared" si="310"/>
        <v>0</v>
      </c>
      <c r="AY158" s="112">
        <f t="shared" si="311"/>
        <v>0</v>
      </c>
      <c r="AZ158" s="73">
        <f>SUM(AS148:AY159)</f>
        <v>0</v>
      </c>
      <c r="BA158" s="64">
        <f>IF($A158="N/A"," ",(IF(MONTH(A158)&gt;=4,IF(MONTH(A158)&lt;=10,Inputs!$F$13,Inputs!$F$14),Inputs!$F$14)))</f>
        <v>119</v>
      </c>
      <c r="BB158" s="65">
        <f t="shared" si="302"/>
        <v>0</v>
      </c>
      <c r="BC158" s="65">
        <f t="shared" si="303"/>
        <v>0</v>
      </c>
      <c r="BD158" s="65">
        <f t="shared" si="269"/>
        <v>0</v>
      </c>
      <c r="BE158" s="65">
        <f t="shared" si="270"/>
        <v>0</v>
      </c>
      <c r="BF158" s="65">
        <f t="shared" si="271"/>
        <v>0</v>
      </c>
      <c r="BG158" s="65">
        <f t="shared" si="272"/>
        <v>0</v>
      </c>
      <c r="BH158" s="65">
        <f t="shared" si="273"/>
        <v>0</v>
      </c>
      <c r="BI158" s="65">
        <f t="shared" si="274"/>
        <v>0</v>
      </c>
      <c r="BJ158" s="94">
        <f t="shared" si="275"/>
        <v>0</v>
      </c>
      <c r="BK158" s="94">
        <f t="shared" si="276"/>
        <v>0</v>
      </c>
      <c r="BL158" s="94">
        <f t="shared" si="277"/>
        <v>0</v>
      </c>
      <c r="BM158" s="94">
        <f t="shared" si="278"/>
        <v>0</v>
      </c>
    </row>
    <row r="159" spans="1:65">
      <c r="A159" s="45">
        <f>IF(A158="N/A","N/A",IF(EDATE(A158,1)&gt;Inputs!$K$3,"N/A",EDATE(A158,1)))</f>
        <v>41395</v>
      </c>
      <c r="B159" s="59">
        <f t="shared" si="251"/>
        <v>2013</v>
      </c>
      <c r="C159" s="46">
        <f t="shared" si="252"/>
        <v>3.5335000000000001</v>
      </c>
      <c r="D159" s="47">
        <f>IF(A159="N/A"," ",(VLOOKUP(MONTH($A159),Inputs!$A$14:$B$25,2))/1000)</f>
        <v>12.6</v>
      </c>
      <c r="E159" s="97">
        <f t="shared" si="253"/>
        <v>44.522100000000002</v>
      </c>
      <c r="F159" s="48">
        <f>IF(A159="N/A"," ",Inputs!$F$6)</f>
        <v>1.17</v>
      </c>
      <c r="G159" s="48">
        <f>IF(A159="N/A"," ",Inputs!$F$9/IF(AND('Pricing Inputs'!$AA$3&gt;=4,'Pricing Inputs'!$AA$3&lt;=6),16,IF(AND('Pricing Inputs'!$AA$3&gt;=7,'Pricing Inputs'!$AA$3&lt;=9),8,24))/(BA159))</f>
        <v>0.82983193277310929</v>
      </c>
      <c r="H159" s="49">
        <f t="shared" si="254"/>
        <v>46.521931932773114</v>
      </c>
      <c r="I159" s="52">
        <f>VLOOKUP(A159,ScaledPrice,(IF(AND('Pricing Inputs'!$AA$3&gt;=4,'Pricing Inputs'!$AA$3&lt;=6),2,4)))</f>
        <v>34.25</v>
      </c>
      <c r="J159" s="52">
        <f>IF(A159="N/A"," ",IF(AND('Pricing Inputs'!$AA$3&gt;=4,'Pricing Inputs'!$AA$3&lt;=6),I159,(VLOOKUP(A159,ScaledPrice,2))*(2-(VLOOKUP(A159,ScaledPrice,3)))))</f>
        <v>34.25</v>
      </c>
      <c r="K159" s="52">
        <f>IF(A159="N/A"," ",IF(OR('Pricing Inputs'!$AA$3=5,'Pricing Inputs'!$AA$3=6,'Pricing Inputs'!$AA$3=8,'Pricing Inputs'!$AA$3=9),VLOOKUP(A159,ScaledPrice,IF(AND('Pricing Inputs'!$AA$3&gt;=4,'Pricing Inputs'!$AA$3&lt;=6),5,6)),0))</f>
        <v>21</v>
      </c>
      <c r="L159" s="52">
        <f>IF(A159="N/A"," ",IF(OR('Pricing Inputs'!$AA$3=5,'Pricing Inputs'!$AA$3=6,'Pricing Inputs'!$AA$3=8,'Pricing Inputs'!$AA$3=9),IF(AND('Pricing Inputs'!$AA$3&gt;=4,'Pricing Inputs'!$AA$3&lt;=6),K159,(VLOOKUP(A159,ScaledPrice,5))*(2-(VLOOKUP(A159,ScaledPrice,3)))),0))</f>
        <v>21</v>
      </c>
      <c r="M159" s="52">
        <f>IF(A159="N/A"," ",IF(OR('Pricing Inputs'!$AA$3=6,'Pricing Inputs'!$AA$3=9),(VLOOKUP(A159,ScaledPrice,IF(AND('Pricing Inputs'!$AA$3&gt;=4,'Pricing Inputs'!$AA$3&lt;=6),7,8))),0))</f>
        <v>20.004999160766602</v>
      </c>
      <c r="N159" s="52">
        <f>IF(A159="N/A"," ",IF(OR('Pricing Inputs'!$AA$3=6,'Pricing Inputs'!$AA$3=9),IF(AND('Pricing Inputs'!$AA$3&gt;=4,'Pricing Inputs'!$AA$3&lt;=6),M159,(VLOOKUP(A159,ScaledPrice,7))*(2-(VLOOKUP(A159,ScaledPrice,3)))),0))</f>
        <v>20.004999160766602</v>
      </c>
      <c r="O159" s="52">
        <f t="shared" si="255"/>
        <v>21.450000762939453</v>
      </c>
      <c r="P159" s="108">
        <f t="shared" si="256"/>
        <v>0</v>
      </c>
      <c r="Q159" s="108">
        <f t="shared" si="257"/>
        <v>0</v>
      </c>
      <c r="R159" s="108">
        <f t="shared" si="258"/>
        <v>0</v>
      </c>
      <c r="S159" s="108">
        <f t="shared" si="259"/>
        <v>0</v>
      </c>
      <c r="T159" s="108">
        <f t="shared" si="260"/>
        <v>0</v>
      </c>
      <c r="U159" s="108">
        <f t="shared" si="261"/>
        <v>0</v>
      </c>
      <c r="V159" s="56">
        <f t="shared" si="262"/>
        <v>0</v>
      </c>
      <c r="W159" s="99">
        <f t="shared" si="263"/>
        <v>0</v>
      </c>
      <c r="X159" s="99">
        <f t="shared" si="264"/>
        <v>0</v>
      </c>
      <c r="Y159" s="99">
        <f t="shared" si="265"/>
        <v>0</v>
      </c>
      <c r="Z159" s="99">
        <f t="shared" si="266"/>
        <v>0</v>
      </c>
      <c r="AA159" s="99">
        <f t="shared" si="279"/>
        <v>0</v>
      </c>
      <c r="AB159" s="99">
        <f t="shared" si="267"/>
        <v>0</v>
      </c>
      <c r="AC159" s="99">
        <f t="shared" si="268"/>
        <v>0</v>
      </c>
      <c r="AD159" s="74">
        <f t="shared" si="312"/>
        <v>7</v>
      </c>
      <c r="AE159" s="75">
        <f t="shared" si="313"/>
        <v>7</v>
      </c>
      <c r="AF159" s="75">
        <f t="shared" si="314"/>
        <v>7</v>
      </c>
      <c r="AG159" s="75">
        <f t="shared" si="315"/>
        <v>7</v>
      </c>
      <c r="AH159" s="75">
        <f t="shared" si="316"/>
        <v>7</v>
      </c>
      <c r="AI159" s="75">
        <f t="shared" si="317"/>
        <v>7</v>
      </c>
      <c r="AJ159" s="76">
        <f t="shared" si="318"/>
        <v>7</v>
      </c>
      <c r="AK159" s="104">
        <f t="shared" si="295"/>
        <v>0</v>
      </c>
      <c r="AL159" s="105">
        <f t="shared" si="296"/>
        <v>0</v>
      </c>
      <c r="AM159" s="105">
        <f t="shared" si="297"/>
        <v>0</v>
      </c>
      <c r="AN159" s="105">
        <f t="shared" si="298"/>
        <v>0</v>
      </c>
      <c r="AO159" s="105">
        <f t="shared" si="299"/>
        <v>0</v>
      </c>
      <c r="AP159" s="105">
        <f t="shared" si="300"/>
        <v>0</v>
      </c>
      <c r="AQ159" s="105">
        <f t="shared" si="301"/>
        <v>0</v>
      </c>
      <c r="AR159" s="76">
        <f>IF(($AP$2-AR158)&gt;=0,$AP$2-AR158,0)</f>
        <v>360</v>
      </c>
      <c r="AS159" s="113">
        <f t="shared" si="305"/>
        <v>0</v>
      </c>
      <c r="AT159" s="114">
        <f t="shared" si="306"/>
        <v>0</v>
      </c>
      <c r="AU159" s="114">
        <f t="shared" si="307"/>
        <v>0</v>
      </c>
      <c r="AV159" s="114">
        <f t="shared" si="308"/>
        <v>0</v>
      </c>
      <c r="AW159" s="114">
        <f t="shared" si="309"/>
        <v>0</v>
      </c>
      <c r="AX159" s="114">
        <f t="shared" si="310"/>
        <v>0</v>
      </c>
      <c r="AY159" s="114">
        <f t="shared" si="311"/>
        <v>0</v>
      </c>
      <c r="AZ159" s="82">
        <f>AR158+AZ158</f>
        <v>1040</v>
      </c>
      <c r="BA159" s="64">
        <f>IF($A159="N/A"," ",(IF(MONTH(A159)&gt;=4,IF(MONTH(A159)&lt;=10,Inputs!$F$13,Inputs!$F$14),Inputs!$F$14)))</f>
        <v>119</v>
      </c>
      <c r="BB159" s="65">
        <f t="shared" si="302"/>
        <v>0</v>
      </c>
      <c r="BC159" s="65">
        <f t="shared" si="303"/>
        <v>0</v>
      </c>
      <c r="BD159" s="65">
        <f t="shared" si="269"/>
        <v>0</v>
      </c>
      <c r="BE159" s="65">
        <f t="shared" si="270"/>
        <v>0</v>
      </c>
      <c r="BF159" s="65">
        <f t="shared" si="271"/>
        <v>0</v>
      </c>
      <c r="BG159" s="65">
        <f t="shared" si="272"/>
        <v>0</v>
      </c>
      <c r="BH159" s="65">
        <f t="shared" si="273"/>
        <v>0</v>
      </c>
      <c r="BI159" s="65">
        <f t="shared" si="274"/>
        <v>0</v>
      </c>
      <c r="BJ159" s="94">
        <f t="shared" si="275"/>
        <v>0</v>
      </c>
      <c r="BK159" s="94">
        <f t="shared" si="276"/>
        <v>0</v>
      </c>
      <c r="BL159" s="94">
        <f t="shared" si="277"/>
        <v>0</v>
      </c>
      <c r="BM159" s="94">
        <f t="shared" si="278"/>
        <v>0</v>
      </c>
    </row>
    <row r="160" spans="1:65">
      <c r="A160" s="45">
        <f>IF(A159="N/A","N/A",IF(EDATE(A159,1)&gt;Inputs!$K$3,"N/A",EDATE(A159,1)))</f>
        <v>41426</v>
      </c>
      <c r="B160" s="59">
        <f t="shared" si="251"/>
        <v>2013</v>
      </c>
      <c r="C160" s="46">
        <f t="shared" si="252"/>
        <v>3.5395000000000003</v>
      </c>
      <c r="D160" s="47">
        <f>IF(A160="N/A"," ",(VLOOKUP(MONTH($A160),Inputs!$A$14:$B$25,2))/1000)</f>
        <v>12.6</v>
      </c>
      <c r="E160" s="97">
        <f t="shared" si="253"/>
        <v>44.597700000000003</v>
      </c>
      <c r="F160" s="48">
        <f>IF(A160="N/A"," ",Inputs!$F$6)</f>
        <v>1.17</v>
      </c>
      <c r="G160" s="48">
        <f>IF(A160="N/A"," ",Inputs!$F$9/IF(AND('Pricing Inputs'!$AA$3&gt;=4,'Pricing Inputs'!$AA$3&lt;=6),16,IF(AND('Pricing Inputs'!$AA$3&gt;=7,'Pricing Inputs'!$AA$3&lt;=9),8,24))/(BA160))</f>
        <v>0.82983193277310929</v>
      </c>
      <c r="H160" s="49">
        <f t="shared" si="254"/>
        <v>46.597531932773116</v>
      </c>
      <c r="I160" s="52">
        <f>VLOOKUP(A160,ScaledPrice,(IF(AND('Pricing Inputs'!$AA$3&gt;=4,'Pricing Inputs'!$AA$3&lt;=6),2,4)))</f>
        <v>56.5</v>
      </c>
      <c r="J160" s="52">
        <f>IF(A160="N/A"," ",IF(AND('Pricing Inputs'!$AA$3&gt;=4,'Pricing Inputs'!$AA$3&lt;=6),I160,(VLOOKUP(A160,ScaledPrice,2))*(2-(VLOOKUP(A160,ScaledPrice,3)))))</f>
        <v>56.5</v>
      </c>
      <c r="K160" s="52">
        <f>IF(A160="N/A"," ",IF(OR('Pricing Inputs'!$AA$3=5,'Pricing Inputs'!$AA$3=6,'Pricing Inputs'!$AA$3=8,'Pricing Inputs'!$AA$3=9),VLOOKUP(A160,ScaledPrice,IF(AND('Pricing Inputs'!$AA$3&gt;=4,'Pricing Inputs'!$AA$3&lt;=6),5,6)),0))</f>
        <v>26</v>
      </c>
      <c r="L160" s="52">
        <f>IF(A160="N/A"," ",IF(OR('Pricing Inputs'!$AA$3=5,'Pricing Inputs'!$AA$3=6,'Pricing Inputs'!$AA$3=8,'Pricing Inputs'!$AA$3=9),IF(AND('Pricing Inputs'!$AA$3&gt;=4,'Pricing Inputs'!$AA$3&lt;=6),K160,(VLOOKUP(A160,ScaledPrice,5))*(2-(VLOOKUP(A160,ScaledPrice,3)))),0))</f>
        <v>26</v>
      </c>
      <c r="M160" s="52">
        <f>IF(A160="N/A"," ",IF(OR('Pricing Inputs'!$AA$3=6,'Pricing Inputs'!$AA$3=9),(VLOOKUP(A160,ScaledPrice,IF(AND('Pricing Inputs'!$AA$3&gt;=4,'Pricing Inputs'!$AA$3&lt;=6),7,8))),0))</f>
        <v>24</v>
      </c>
      <c r="N160" s="52">
        <f>IF(A160="N/A"," ",IF(OR('Pricing Inputs'!$AA$3=6,'Pricing Inputs'!$AA$3=9),IF(AND('Pricing Inputs'!$AA$3&gt;=4,'Pricing Inputs'!$AA$3&lt;=6),M160,(VLOOKUP(A160,ScaledPrice,7))*(2-(VLOOKUP(A160,ScaledPrice,3)))),0))</f>
        <v>24</v>
      </c>
      <c r="O160" s="52">
        <f t="shared" si="255"/>
        <v>20.949999809265137</v>
      </c>
      <c r="P160" s="108">
        <f t="shared" si="256"/>
        <v>9.9024680672268843</v>
      </c>
      <c r="Q160" s="108">
        <f t="shared" si="257"/>
        <v>9.9024680672268843</v>
      </c>
      <c r="R160" s="108">
        <f t="shared" si="258"/>
        <v>0</v>
      </c>
      <c r="S160" s="108">
        <f t="shared" si="259"/>
        <v>0</v>
      </c>
      <c r="T160" s="108">
        <f t="shared" si="260"/>
        <v>0</v>
      </c>
      <c r="U160" s="108">
        <f t="shared" si="261"/>
        <v>0</v>
      </c>
      <c r="V160" s="56">
        <f t="shared" si="262"/>
        <v>0</v>
      </c>
      <c r="W160" s="99">
        <f t="shared" si="263"/>
        <v>160</v>
      </c>
      <c r="X160" s="99">
        <f t="shared" si="264"/>
        <v>160</v>
      </c>
      <c r="Y160" s="99">
        <f t="shared" si="265"/>
        <v>0</v>
      </c>
      <c r="Z160" s="99">
        <f t="shared" si="266"/>
        <v>0</v>
      </c>
      <c r="AA160" s="99">
        <f t="shared" si="279"/>
        <v>0</v>
      </c>
      <c r="AB160" s="99">
        <f t="shared" si="267"/>
        <v>0</v>
      </c>
      <c r="AC160" s="99">
        <f t="shared" si="268"/>
        <v>0</v>
      </c>
      <c r="AD160" s="68">
        <f t="shared" ref="AD160:AJ160" si="319">IF($A160="N/A"," ",RANK(P160,$P$160:$V$171))</f>
        <v>5</v>
      </c>
      <c r="AE160" s="69">
        <f t="shared" si="319"/>
        <v>5</v>
      </c>
      <c r="AF160" s="69">
        <f t="shared" si="319"/>
        <v>7</v>
      </c>
      <c r="AG160" s="69">
        <f t="shared" si="319"/>
        <v>7</v>
      </c>
      <c r="AH160" s="69">
        <f t="shared" si="319"/>
        <v>7</v>
      </c>
      <c r="AI160" s="69">
        <f t="shared" si="319"/>
        <v>7</v>
      </c>
      <c r="AJ160" s="70">
        <f t="shared" si="319"/>
        <v>7</v>
      </c>
      <c r="AK160" s="100">
        <f t="shared" si="295"/>
        <v>160</v>
      </c>
      <c r="AL160" s="101">
        <f t="shared" si="296"/>
        <v>160</v>
      </c>
      <c r="AM160" s="101">
        <f t="shared" si="297"/>
        <v>0</v>
      </c>
      <c r="AN160" s="101">
        <f t="shared" si="298"/>
        <v>0</v>
      </c>
      <c r="AO160" s="101">
        <f t="shared" si="299"/>
        <v>0</v>
      </c>
      <c r="AP160" s="101">
        <f t="shared" si="300"/>
        <v>0</v>
      </c>
      <c r="AQ160" s="101">
        <f t="shared" si="301"/>
        <v>0</v>
      </c>
      <c r="AR160" s="70"/>
      <c r="AS160" s="115">
        <f t="shared" ref="AS160:AS171" si="320">IF($A160="N/A"," ",IF(AND(AD160=$AJ$2+1,AK160=0),MIN($AR$171,W160),0))</f>
        <v>0</v>
      </c>
      <c r="AT160" s="110">
        <f t="shared" ref="AT160:AT171" si="321">IF($A160="N/A"," ",IF(AND(AE160=$AJ$2+1,AL160=0),MIN($AR$171,X160),0))</f>
        <v>0</v>
      </c>
      <c r="AU160" s="110">
        <f t="shared" ref="AU160:AU171" si="322">IF($A160="N/A"," ",IF(AND(AF160=$AJ$2+1,AM160=0),MIN($AR$171,Y160),0))</f>
        <v>0</v>
      </c>
      <c r="AV160" s="110">
        <f t="shared" ref="AV160:AV171" si="323">IF($A160="N/A"," ",IF(AND(AG160=$AJ$2+1,AN160=0),MIN($AR$171,Z160),0))</f>
        <v>0</v>
      </c>
      <c r="AW160" s="110">
        <f t="shared" ref="AW160:AW171" si="324">IF($A160="N/A"," ",IF(AND(AH160=$AJ$2+1,AO160=0),MIN($AR$171,AA160),0))</f>
        <v>0</v>
      </c>
      <c r="AX160" s="110">
        <f t="shared" ref="AX160:AX171" si="325">IF($A160="N/A"," ",IF(AND(AI160=$AJ$2+1,AP160=0),MIN($AR$171,AB160),0))</f>
        <v>0</v>
      </c>
      <c r="AY160" s="110">
        <f t="shared" ref="AY160:AY171" si="326">IF($A160="N/A"," ",IF(AND(AJ160=$AJ$2+1,AQ160=0),MIN($AR$171,AC160),0))</f>
        <v>0</v>
      </c>
      <c r="AZ160" s="70"/>
      <c r="BA160" s="64">
        <f>IF($A160="N/A"," ",(IF(MONTH(A160)&gt;=4,IF(MONTH(A160)&lt;=10,Inputs!$F$13,Inputs!$F$14),Inputs!$F$14)))</f>
        <v>119</v>
      </c>
      <c r="BB160" s="65">
        <f t="shared" si="302"/>
        <v>188542.99199999988</v>
      </c>
      <c r="BC160" s="65">
        <f t="shared" si="303"/>
        <v>188542.99199999988</v>
      </c>
      <c r="BD160" s="65">
        <f t="shared" si="269"/>
        <v>0</v>
      </c>
      <c r="BE160" s="65">
        <f t="shared" si="270"/>
        <v>0</v>
      </c>
      <c r="BF160" s="65">
        <f t="shared" si="271"/>
        <v>0</v>
      </c>
      <c r="BG160" s="65">
        <f t="shared" si="272"/>
        <v>0</v>
      </c>
      <c r="BH160" s="65">
        <f t="shared" si="273"/>
        <v>0</v>
      </c>
      <c r="BI160" s="65">
        <f t="shared" si="274"/>
        <v>377085.98399999976</v>
      </c>
      <c r="BJ160" s="94">
        <f t="shared" si="275"/>
        <v>1774434.0160000003</v>
      </c>
      <c r="BK160" s="94">
        <f t="shared" si="276"/>
        <v>1698280.4160000002</v>
      </c>
      <c r="BL160" s="94">
        <f t="shared" si="277"/>
        <v>44553.599999999999</v>
      </c>
      <c r="BM160" s="94">
        <f t="shared" si="278"/>
        <v>31600.000000000004</v>
      </c>
    </row>
    <row r="161" spans="1:65">
      <c r="A161" s="45">
        <f>IF(A160="N/A","N/A",IF(EDATE(A160,1)&gt;Inputs!$K$3,"N/A",EDATE(A160,1)))</f>
        <v>41456</v>
      </c>
      <c r="B161" s="59">
        <f t="shared" si="251"/>
        <v>2013</v>
      </c>
      <c r="C161" s="46">
        <f t="shared" si="252"/>
        <v>3.5345</v>
      </c>
      <c r="D161" s="47">
        <f>IF(A161="N/A"," ",(VLOOKUP(MONTH($A161),Inputs!$A$14:$B$25,2))/1000)</f>
        <v>12.6</v>
      </c>
      <c r="E161" s="97">
        <f t="shared" si="253"/>
        <v>44.534700000000001</v>
      </c>
      <c r="F161" s="48">
        <f>IF(A161="N/A"," ",Inputs!$F$6)</f>
        <v>1.17</v>
      </c>
      <c r="G161" s="48">
        <f>IF(A161="N/A"," ",Inputs!$F$9/IF(AND('Pricing Inputs'!$AA$3&gt;=4,'Pricing Inputs'!$AA$3&lt;=6),16,IF(AND('Pricing Inputs'!$AA$3&gt;=7,'Pricing Inputs'!$AA$3&lt;=9),8,24))/(BA161))</f>
        <v>0.82983193277310929</v>
      </c>
      <c r="H161" s="49">
        <f t="shared" si="254"/>
        <v>46.534531932773113</v>
      </c>
      <c r="I161" s="52">
        <f>VLOOKUP(A161,ScaledPrice,(IF(AND('Pricing Inputs'!$AA$3&gt;=4,'Pricing Inputs'!$AA$3&lt;=6),2,4)))</f>
        <v>99</v>
      </c>
      <c r="J161" s="52">
        <f>IF(A161="N/A"," ",IF(AND('Pricing Inputs'!$AA$3&gt;=4,'Pricing Inputs'!$AA$3&lt;=6),I161,(VLOOKUP(A161,ScaledPrice,2))*(2-(VLOOKUP(A161,ScaledPrice,3)))))</f>
        <v>99</v>
      </c>
      <c r="K161" s="52">
        <f>IF(A161="N/A"," ",IF(OR('Pricing Inputs'!$AA$3=5,'Pricing Inputs'!$AA$3=6,'Pricing Inputs'!$AA$3=8,'Pricing Inputs'!$AA$3=9),VLOOKUP(A161,ScaledPrice,IF(AND('Pricing Inputs'!$AA$3&gt;=4,'Pricing Inputs'!$AA$3&lt;=6),5,6)),0))</f>
        <v>35</v>
      </c>
      <c r="L161" s="52">
        <f>IF(A161="N/A"," ",IF(OR('Pricing Inputs'!$AA$3=5,'Pricing Inputs'!$AA$3=6,'Pricing Inputs'!$AA$3=8,'Pricing Inputs'!$AA$3=9),IF(AND('Pricing Inputs'!$AA$3&gt;=4,'Pricing Inputs'!$AA$3&lt;=6),K161,(VLOOKUP(A161,ScaledPrice,5))*(2-(VLOOKUP(A161,ScaledPrice,3)))),0))</f>
        <v>35</v>
      </c>
      <c r="M161" s="52">
        <f>IF(A161="N/A"," ",IF(OR('Pricing Inputs'!$AA$3=6,'Pricing Inputs'!$AA$3=9),(VLOOKUP(A161,ScaledPrice,IF(AND('Pricing Inputs'!$AA$3&gt;=4,'Pricing Inputs'!$AA$3&lt;=6),7,8))),0))</f>
        <v>30.999998092651367</v>
      </c>
      <c r="N161" s="52">
        <f>IF(A161="N/A"," ",IF(OR('Pricing Inputs'!$AA$3=6,'Pricing Inputs'!$AA$3=9),IF(AND('Pricing Inputs'!$AA$3&gt;=4,'Pricing Inputs'!$AA$3&lt;=6),M161,(VLOOKUP(A161,ScaledPrice,7))*(2-(VLOOKUP(A161,ScaledPrice,3)))),0))</f>
        <v>30.999998092651367</v>
      </c>
      <c r="O161" s="52">
        <f t="shared" si="255"/>
        <v>21.850000381469727</v>
      </c>
      <c r="P161" s="108">
        <f t="shared" si="256"/>
        <v>52.465468067226887</v>
      </c>
      <c r="Q161" s="108">
        <f t="shared" si="257"/>
        <v>52.465468067226887</v>
      </c>
      <c r="R161" s="108">
        <f t="shared" si="258"/>
        <v>0</v>
      </c>
      <c r="S161" s="108">
        <f t="shared" si="259"/>
        <v>0</v>
      </c>
      <c r="T161" s="108">
        <f t="shared" si="260"/>
        <v>0</v>
      </c>
      <c r="U161" s="108">
        <f t="shared" si="261"/>
        <v>0</v>
      </c>
      <c r="V161" s="56">
        <f t="shared" si="262"/>
        <v>0</v>
      </c>
      <c r="W161" s="99">
        <f t="shared" si="263"/>
        <v>176</v>
      </c>
      <c r="X161" s="99">
        <f t="shared" si="264"/>
        <v>176</v>
      </c>
      <c r="Y161" s="99">
        <f t="shared" si="265"/>
        <v>0</v>
      </c>
      <c r="Z161" s="99">
        <f t="shared" si="266"/>
        <v>0</v>
      </c>
      <c r="AA161" s="99">
        <f t="shared" si="279"/>
        <v>0</v>
      </c>
      <c r="AB161" s="99">
        <f t="shared" si="267"/>
        <v>0</v>
      </c>
      <c r="AC161" s="99">
        <f t="shared" si="268"/>
        <v>0</v>
      </c>
      <c r="AD161" s="71">
        <f t="shared" ref="AD161:AD171" si="327">IF($A161="N/A"," ",RANK(P161,$P$160:$V$171))</f>
        <v>1</v>
      </c>
      <c r="AE161" s="72">
        <f t="shared" ref="AE161:AE171" si="328">IF($A161="N/A"," ",RANK(Q161,$P$160:$V$171))</f>
        <v>1</v>
      </c>
      <c r="AF161" s="72">
        <f t="shared" ref="AF161:AF171" si="329">IF($A161="N/A"," ",RANK(R161,$P$160:$V$171))</f>
        <v>7</v>
      </c>
      <c r="AG161" s="72">
        <f t="shared" ref="AG161:AG171" si="330">IF($A161="N/A"," ",RANK(S161,$P$160:$V$171))</f>
        <v>7</v>
      </c>
      <c r="AH161" s="72">
        <f t="shared" ref="AH161:AH171" si="331">IF($A161="N/A"," ",RANK(T161,$P$160:$V$171))</f>
        <v>7</v>
      </c>
      <c r="AI161" s="72">
        <f t="shared" ref="AI161:AI171" si="332">IF($A161="N/A"," ",RANK(U161,$P$160:$V$171))</f>
        <v>7</v>
      </c>
      <c r="AJ161" s="73">
        <f t="shared" ref="AJ161:AJ171" si="333">IF($A161="N/A"," ",RANK(V161,$P$160:$V$171))</f>
        <v>7</v>
      </c>
      <c r="AK161" s="102">
        <f t="shared" si="295"/>
        <v>176</v>
      </c>
      <c r="AL161" s="103">
        <f t="shared" si="296"/>
        <v>176</v>
      </c>
      <c r="AM161" s="103">
        <f t="shared" si="297"/>
        <v>0</v>
      </c>
      <c r="AN161" s="103">
        <f t="shared" si="298"/>
        <v>0</v>
      </c>
      <c r="AO161" s="103">
        <f t="shared" si="299"/>
        <v>0</v>
      </c>
      <c r="AP161" s="103">
        <f t="shared" si="300"/>
        <v>0</v>
      </c>
      <c r="AQ161" s="103">
        <f t="shared" si="301"/>
        <v>0</v>
      </c>
      <c r="AR161" s="73"/>
      <c r="AS161" s="109">
        <f t="shared" si="320"/>
        <v>0</v>
      </c>
      <c r="AT161" s="112">
        <f t="shared" si="321"/>
        <v>0</v>
      </c>
      <c r="AU161" s="112">
        <f t="shared" si="322"/>
        <v>0</v>
      </c>
      <c r="AV161" s="112">
        <f t="shared" si="323"/>
        <v>0</v>
      </c>
      <c r="AW161" s="112">
        <f t="shared" si="324"/>
        <v>0</v>
      </c>
      <c r="AX161" s="112">
        <f t="shared" si="325"/>
        <v>0</v>
      </c>
      <c r="AY161" s="112">
        <f t="shared" si="326"/>
        <v>0</v>
      </c>
      <c r="AZ161" s="73"/>
      <c r="BA161" s="64">
        <f>IF($A161="N/A"," ",(IF(MONTH(A161)&gt;=4,IF(MONTH(A161)&lt;=10,Inputs!$F$13,Inputs!$F$14),Inputs!$F$14)))</f>
        <v>119</v>
      </c>
      <c r="BB161" s="65">
        <f t="shared" si="302"/>
        <v>1098836.7631999999</v>
      </c>
      <c r="BC161" s="65">
        <f t="shared" si="303"/>
        <v>1098836.7631999999</v>
      </c>
      <c r="BD161" s="65">
        <f t="shared" si="269"/>
        <v>0</v>
      </c>
      <c r="BE161" s="65">
        <f t="shared" si="270"/>
        <v>0</v>
      </c>
      <c r="BF161" s="65">
        <f t="shared" si="271"/>
        <v>0</v>
      </c>
      <c r="BG161" s="65">
        <f t="shared" si="272"/>
        <v>0</v>
      </c>
      <c r="BH161" s="65">
        <f t="shared" si="273"/>
        <v>0</v>
      </c>
      <c r="BI161" s="65">
        <f t="shared" si="274"/>
        <v>2197673.5263999999</v>
      </c>
      <c r="BJ161" s="94">
        <f t="shared" si="275"/>
        <v>1949238.4736000001</v>
      </c>
      <c r="BK161" s="94">
        <f t="shared" si="276"/>
        <v>1865469.5136000002</v>
      </c>
      <c r="BL161" s="94">
        <f t="shared" si="277"/>
        <v>49008.959999999999</v>
      </c>
      <c r="BM161" s="94">
        <f t="shared" si="278"/>
        <v>34760</v>
      </c>
    </row>
    <row r="162" spans="1:65">
      <c r="A162" s="45">
        <f>IF(A161="N/A","N/A",IF(EDATE(A161,1)&gt;Inputs!$K$3,"N/A",EDATE(A161,1)))</f>
        <v>41487</v>
      </c>
      <c r="B162" s="59">
        <f t="shared" si="251"/>
        <v>2013</v>
      </c>
      <c r="C162" s="46">
        <f t="shared" si="252"/>
        <v>3.5405000000000002</v>
      </c>
      <c r="D162" s="47">
        <f>IF(A162="N/A"," ",(VLOOKUP(MONTH($A162),Inputs!$A$14:$B$25,2))/1000)</f>
        <v>12.6</v>
      </c>
      <c r="E162" s="97">
        <f t="shared" si="253"/>
        <v>44.610300000000002</v>
      </c>
      <c r="F162" s="48">
        <f>IF(A162="N/A"," ",Inputs!$F$6)</f>
        <v>1.17</v>
      </c>
      <c r="G162" s="48">
        <f>IF(A162="N/A"," ",Inputs!$F$9/IF(AND('Pricing Inputs'!$AA$3&gt;=4,'Pricing Inputs'!$AA$3&lt;=6),16,IF(AND('Pricing Inputs'!$AA$3&gt;=7,'Pricing Inputs'!$AA$3&lt;=9),8,24))/(BA162))</f>
        <v>0.82983193277310929</v>
      </c>
      <c r="H162" s="49">
        <f t="shared" si="254"/>
        <v>46.610131932773115</v>
      </c>
      <c r="I162" s="52">
        <f>VLOOKUP(A162,ScaledPrice,(IF(AND('Pricing Inputs'!$AA$3&gt;=4,'Pricing Inputs'!$AA$3&lt;=6),2,4)))</f>
        <v>99</v>
      </c>
      <c r="J162" s="52">
        <f>IF(A162="N/A"," ",IF(AND('Pricing Inputs'!$AA$3&gt;=4,'Pricing Inputs'!$AA$3&lt;=6),I162,(VLOOKUP(A162,ScaledPrice,2))*(2-(VLOOKUP(A162,ScaledPrice,3)))))</f>
        <v>99</v>
      </c>
      <c r="K162" s="52">
        <f>IF(A162="N/A"," ",IF(OR('Pricing Inputs'!$AA$3=5,'Pricing Inputs'!$AA$3=6,'Pricing Inputs'!$AA$3=8,'Pricing Inputs'!$AA$3=9),VLOOKUP(A162,ScaledPrice,IF(AND('Pricing Inputs'!$AA$3&gt;=4,'Pricing Inputs'!$AA$3&lt;=6),5,6)),0))</f>
        <v>35.000003814697266</v>
      </c>
      <c r="L162" s="52">
        <f>IF(A162="N/A"," ",IF(OR('Pricing Inputs'!$AA$3=5,'Pricing Inputs'!$AA$3=6,'Pricing Inputs'!$AA$3=8,'Pricing Inputs'!$AA$3=9),IF(AND('Pricing Inputs'!$AA$3&gt;=4,'Pricing Inputs'!$AA$3&lt;=6),K162,(VLOOKUP(A162,ScaledPrice,5))*(2-(VLOOKUP(A162,ScaledPrice,3)))),0))</f>
        <v>35.000003814697266</v>
      </c>
      <c r="M162" s="52">
        <f>IF(A162="N/A"," ",IF(OR('Pricing Inputs'!$AA$3=6,'Pricing Inputs'!$AA$3=9),(VLOOKUP(A162,ScaledPrice,IF(AND('Pricing Inputs'!$AA$3&gt;=4,'Pricing Inputs'!$AA$3&lt;=6),7,8))),0))</f>
        <v>31</v>
      </c>
      <c r="N162" s="52">
        <f>IF(A162="N/A"," ",IF(OR('Pricing Inputs'!$AA$3=6,'Pricing Inputs'!$AA$3=9),IF(AND('Pricing Inputs'!$AA$3&gt;=4,'Pricing Inputs'!$AA$3&lt;=6),M162,(VLOOKUP(A162,ScaledPrice,7))*(2-(VLOOKUP(A162,ScaledPrice,3)))),0))</f>
        <v>31</v>
      </c>
      <c r="O162" s="52">
        <f t="shared" si="255"/>
        <v>21.850000381469727</v>
      </c>
      <c r="P162" s="108">
        <f t="shared" si="256"/>
        <v>52.389868067226885</v>
      </c>
      <c r="Q162" s="108">
        <f t="shared" si="257"/>
        <v>52.389868067226885</v>
      </c>
      <c r="R162" s="108">
        <f t="shared" si="258"/>
        <v>0</v>
      </c>
      <c r="S162" s="108">
        <f t="shared" si="259"/>
        <v>0</v>
      </c>
      <c r="T162" s="108">
        <f t="shared" si="260"/>
        <v>0</v>
      </c>
      <c r="U162" s="108">
        <f t="shared" si="261"/>
        <v>0</v>
      </c>
      <c r="V162" s="56">
        <f t="shared" si="262"/>
        <v>0</v>
      </c>
      <c r="W162" s="99">
        <f t="shared" si="263"/>
        <v>176</v>
      </c>
      <c r="X162" s="99">
        <f t="shared" si="264"/>
        <v>176</v>
      </c>
      <c r="Y162" s="99">
        <f t="shared" si="265"/>
        <v>0</v>
      </c>
      <c r="Z162" s="99">
        <f t="shared" si="266"/>
        <v>0</v>
      </c>
      <c r="AA162" s="99">
        <f t="shared" si="279"/>
        <v>0</v>
      </c>
      <c r="AB162" s="99">
        <f t="shared" si="267"/>
        <v>0</v>
      </c>
      <c r="AC162" s="99">
        <f t="shared" si="268"/>
        <v>0</v>
      </c>
      <c r="AD162" s="71">
        <f t="shared" si="327"/>
        <v>3</v>
      </c>
      <c r="AE162" s="72">
        <f t="shared" si="328"/>
        <v>3</v>
      </c>
      <c r="AF162" s="72">
        <f t="shared" si="329"/>
        <v>7</v>
      </c>
      <c r="AG162" s="72">
        <f t="shared" si="330"/>
        <v>7</v>
      </c>
      <c r="AH162" s="72">
        <f t="shared" si="331"/>
        <v>7</v>
      </c>
      <c r="AI162" s="72">
        <f t="shared" si="332"/>
        <v>7</v>
      </c>
      <c r="AJ162" s="73">
        <f t="shared" si="333"/>
        <v>7</v>
      </c>
      <c r="AK162" s="102">
        <f t="shared" si="295"/>
        <v>176</v>
      </c>
      <c r="AL162" s="103">
        <f t="shared" si="296"/>
        <v>176</v>
      </c>
      <c r="AM162" s="103">
        <f t="shared" si="297"/>
        <v>0</v>
      </c>
      <c r="AN162" s="103">
        <f t="shared" si="298"/>
        <v>0</v>
      </c>
      <c r="AO162" s="103">
        <f t="shared" si="299"/>
        <v>0</v>
      </c>
      <c r="AP162" s="103">
        <f t="shared" si="300"/>
        <v>0</v>
      </c>
      <c r="AQ162" s="103">
        <f t="shared" si="301"/>
        <v>0</v>
      </c>
      <c r="AR162" s="73"/>
      <c r="AS162" s="109">
        <f t="shared" si="320"/>
        <v>0</v>
      </c>
      <c r="AT162" s="112">
        <f t="shared" si="321"/>
        <v>0</v>
      </c>
      <c r="AU162" s="112">
        <f t="shared" si="322"/>
        <v>0</v>
      </c>
      <c r="AV162" s="112">
        <f t="shared" si="323"/>
        <v>0</v>
      </c>
      <c r="AW162" s="112">
        <f t="shared" si="324"/>
        <v>0</v>
      </c>
      <c r="AX162" s="112">
        <f t="shared" si="325"/>
        <v>0</v>
      </c>
      <c r="AY162" s="112">
        <f t="shared" si="326"/>
        <v>0</v>
      </c>
      <c r="AZ162" s="73"/>
      <c r="BA162" s="64">
        <f>IF($A162="N/A"," ",(IF(MONTH(A162)&gt;=4,IF(MONTH(A162)&lt;=10,Inputs!$F$13,Inputs!$F$14),Inputs!$F$14)))</f>
        <v>119</v>
      </c>
      <c r="BB162" s="65">
        <f t="shared" si="302"/>
        <v>1097253.3968</v>
      </c>
      <c r="BC162" s="65">
        <f t="shared" si="303"/>
        <v>1097253.3968</v>
      </c>
      <c r="BD162" s="65">
        <f t="shared" si="269"/>
        <v>0</v>
      </c>
      <c r="BE162" s="65">
        <f t="shared" si="270"/>
        <v>0</v>
      </c>
      <c r="BF162" s="65">
        <f t="shared" si="271"/>
        <v>0</v>
      </c>
      <c r="BG162" s="65">
        <f t="shared" si="272"/>
        <v>0</v>
      </c>
      <c r="BH162" s="65">
        <f t="shared" si="273"/>
        <v>0</v>
      </c>
      <c r="BI162" s="65">
        <f t="shared" si="274"/>
        <v>2194506.7936</v>
      </c>
      <c r="BJ162" s="94">
        <f t="shared" si="275"/>
        <v>1952405.2064000005</v>
      </c>
      <c r="BK162" s="94">
        <f t="shared" si="276"/>
        <v>1868636.2464000001</v>
      </c>
      <c r="BL162" s="94">
        <f t="shared" si="277"/>
        <v>49008.959999999999</v>
      </c>
      <c r="BM162" s="94">
        <f t="shared" si="278"/>
        <v>34760</v>
      </c>
    </row>
    <row r="163" spans="1:65">
      <c r="A163" s="45">
        <f>IF(A162="N/A","N/A",IF(EDATE(A162,1)&gt;Inputs!$K$3,"N/A",EDATE(A162,1)))</f>
        <v>41518</v>
      </c>
      <c r="B163" s="59">
        <f t="shared" si="251"/>
        <v>2013</v>
      </c>
      <c r="C163" s="46">
        <f t="shared" si="252"/>
        <v>3.5405000000000002</v>
      </c>
      <c r="D163" s="47">
        <f>IF(A163="N/A"," ",(VLOOKUP(MONTH($A163),Inputs!$A$14:$B$25,2))/1000)</f>
        <v>12.6</v>
      </c>
      <c r="E163" s="97">
        <f t="shared" si="253"/>
        <v>44.610300000000002</v>
      </c>
      <c r="F163" s="48">
        <f>IF(A163="N/A"," ",Inputs!$F$6)</f>
        <v>1.17</v>
      </c>
      <c r="G163" s="48">
        <f>IF(A163="N/A"," ",Inputs!$F$9/IF(AND('Pricing Inputs'!$AA$3&gt;=4,'Pricing Inputs'!$AA$3&lt;=6),16,IF(AND('Pricing Inputs'!$AA$3&gt;=7,'Pricing Inputs'!$AA$3&lt;=9),8,24))/(BA163))</f>
        <v>0.82983193277310929</v>
      </c>
      <c r="H163" s="49">
        <f t="shared" si="254"/>
        <v>46.610131932773115</v>
      </c>
      <c r="I163" s="52">
        <f>VLOOKUP(A163,ScaledPrice,(IF(AND('Pricing Inputs'!$AA$3&gt;=4,'Pricing Inputs'!$AA$3&lt;=6),2,4)))</f>
        <v>36.5</v>
      </c>
      <c r="J163" s="52">
        <f>IF(A163="N/A"," ",IF(AND('Pricing Inputs'!$AA$3&gt;=4,'Pricing Inputs'!$AA$3&lt;=6),I163,(VLOOKUP(A163,ScaledPrice,2))*(2-(VLOOKUP(A163,ScaledPrice,3)))))</f>
        <v>36.5</v>
      </c>
      <c r="K163" s="52">
        <f>IF(A163="N/A"," ",IF(OR('Pricing Inputs'!$AA$3=5,'Pricing Inputs'!$AA$3=6,'Pricing Inputs'!$AA$3=8,'Pricing Inputs'!$AA$3=9),VLOOKUP(A163,ScaledPrice,IF(AND('Pricing Inputs'!$AA$3&gt;=4,'Pricing Inputs'!$AA$3&lt;=6),5,6)),0))</f>
        <v>25</v>
      </c>
      <c r="L163" s="52">
        <f>IF(A163="N/A"," ",IF(OR('Pricing Inputs'!$AA$3=5,'Pricing Inputs'!$AA$3=6,'Pricing Inputs'!$AA$3=8,'Pricing Inputs'!$AA$3=9),IF(AND('Pricing Inputs'!$AA$3&gt;=4,'Pricing Inputs'!$AA$3&lt;=6),K163,(VLOOKUP(A163,ScaledPrice,5))*(2-(VLOOKUP(A163,ScaledPrice,3)))),0))</f>
        <v>25</v>
      </c>
      <c r="M163" s="52">
        <f>IF(A163="N/A"," ",IF(OR('Pricing Inputs'!$AA$3=6,'Pricing Inputs'!$AA$3=9),(VLOOKUP(A163,ScaledPrice,IF(AND('Pricing Inputs'!$AA$3&gt;=4,'Pricing Inputs'!$AA$3&lt;=6),7,8))),0))</f>
        <v>24</v>
      </c>
      <c r="N163" s="52">
        <f>IF(A163="N/A"," ",IF(OR('Pricing Inputs'!$AA$3=6,'Pricing Inputs'!$AA$3=9),IF(AND('Pricing Inputs'!$AA$3&gt;=4,'Pricing Inputs'!$AA$3&lt;=6),M163,(VLOOKUP(A163,ScaledPrice,7))*(2-(VLOOKUP(A163,ScaledPrice,3)))),0))</f>
        <v>24</v>
      </c>
      <c r="O163" s="52">
        <f t="shared" si="255"/>
        <v>22</v>
      </c>
      <c r="P163" s="108">
        <f t="shared" si="256"/>
        <v>0</v>
      </c>
      <c r="Q163" s="108">
        <f t="shared" si="257"/>
        <v>0</v>
      </c>
      <c r="R163" s="108">
        <f t="shared" si="258"/>
        <v>0</v>
      </c>
      <c r="S163" s="108">
        <f t="shared" si="259"/>
        <v>0</v>
      </c>
      <c r="T163" s="108">
        <f t="shared" si="260"/>
        <v>0</v>
      </c>
      <c r="U163" s="108">
        <f t="shared" si="261"/>
        <v>0</v>
      </c>
      <c r="V163" s="56">
        <f t="shared" si="262"/>
        <v>0</v>
      </c>
      <c r="W163" s="99">
        <f t="shared" si="263"/>
        <v>0</v>
      </c>
      <c r="X163" s="99">
        <f t="shared" si="264"/>
        <v>0</v>
      </c>
      <c r="Y163" s="99">
        <f t="shared" si="265"/>
        <v>0</v>
      </c>
      <c r="Z163" s="99">
        <f t="shared" si="266"/>
        <v>0</v>
      </c>
      <c r="AA163" s="99">
        <f t="shared" si="279"/>
        <v>0</v>
      </c>
      <c r="AB163" s="99">
        <f t="shared" si="267"/>
        <v>0</v>
      </c>
      <c r="AC163" s="99">
        <f t="shared" si="268"/>
        <v>0</v>
      </c>
      <c r="AD163" s="71">
        <f t="shared" si="327"/>
        <v>7</v>
      </c>
      <c r="AE163" s="72">
        <f t="shared" si="328"/>
        <v>7</v>
      </c>
      <c r="AF163" s="72">
        <f t="shared" si="329"/>
        <v>7</v>
      </c>
      <c r="AG163" s="72">
        <f t="shared" si="330"/>
        <v>7</v>
      </c>
      <c r="AH163" s="72">
        <f t="shared" si="331"/>
        <v>7</v>
      </c>
      <c r="AI163" s="72">
        <f t="shared" si="332"/>
        <v>7</v>
      </c>
      <c r="AJ163" s="73">
        <f t="shared" si="333"/>
        <v>7</v>
      </c>
      <c r="AK163" s="102">
        <f t="shared" si="295"/>
        <v>0</v>
      </c>
      <c r="AL163" s="103">
        <f t="shared" si="296"/>
        <v>0</v>
      </c>
      <c r="AM163" s="103">
        <f t="shared" si="297"/>
        <v>0</v>
      </c>
      <c r="AN163" s="103">
        <f t="shared" si="298"/>
        <v>0</v>
      </c>
      <c r="AO163" s="103">
        <f t="shared" si="299"/>
        <v>0</v>
      </c>
      <c r="AP163" s="103">
        <f t="shared" si="300"/>
        <v>0</v>
      </c>
      <c r="AQ163" s="103">
        <f t="shared" si="301"/>
        <v>0</v>
      </c>
      <c r="AR163" s="73"/>
      <c r="AS163" s="109">
        <f t="shared" si="320"/>
        <v>0</v>
      </c>
      <c r="AT163" s="112">
        <f t="shared" si="321"/>
        <v>0</v>
      </c>
      <c r="AU163" s="112">
        <f t="shared" si="322"/>
        <v>0</v>
      </c>
      <c r="AV163" s="112">
        <f t="shared" si="323"/>
        <v>0</v>
      </c>
      <c r="AW163" s="112">
        <f t="shared" si="324"/>
        <v>0</v>
      </c>
      <c r="AX163" s="112">
        <f t="shared" si="325"/>
        <v>0</v>
      </c>
      <c r="AY163" s="112">
        <f t="shared" si="326"/>
        <v>0</v>
      </c>
      <c r="AZ163" s="73"/>
      <c r="BA163" s="64">
        <f>IF($A163="N/A"," ",(IF(MONTH(A163)&gt;=4,IF(MONTH(A163)&lt;=10,Inputs!$F$13,Inputs!$F$14),Inputs!$F$14)))</f>
        <v>119</v>
      </c>
      <c r="BB163" s="65">
        <f t="shared" si="302"/>
        <v>0</v>
      </c>
      <c r="BC163" s="65">
        <f t="shared" si="303"/>
        <v>0</v>
      </c>
      <c r="BD163" s="65">
        <f t="shared" si="269"/>
        <v>0</v>
      </c>
      <c r="BE163" s="65">
        <f t="shared" si="270"/>
        <v>0</v>
      </c>
      <c r="BF163" s="65">
        <f t="shared" si="271"/>
        <v>0</v>
      </c>
      <c r="BG163" s="65">
        <f t="shared" si="272"/>
        <v>0</v>
      </c>
      <c r="BH163" s="65">
        <f t="shared" si="273"/>
        <v>0</v>
      </c>
      <c r="BI163" s="65">
        <f t="shared" si="274"/>
        <v>0</v>
      </c>
      <c r="BJ163" s="94">
        <f t="shared" si="275"/>
        <v>0</v>
      </c>
      <c r="BK163" s="94">
        <f t="shared" si="276"/>
        <v>0</v>
      </c>
      <c r="BL163" s="94">
        <f t="shared" si="277"/>
        <v>0</v>
      </c>
      <c r="BM163" s="94">
        <f t="shared" si="278"/>
        <v>0</v>
      </c>
    </row>
    <row r="164" spans="1:65">
      <c r="A164" s="45">
        <f>IF(A163="N/A","N/A",IF(EDATE(A163,1)&gt;Inputs!$K$3,"N/A",EDATE(A163,1)))</f>
        <v>41548</v>
      </c>
      <c r="B164" s="59">
        <f t="shared" si="251"/>
        <v>2013</v>
      </c>
      <c r="C164" s="46">
        <f t="shared" si="252"/>
        <v>3.5905</v>
      </c>
      <c r="D164" s="47">
        <f>IF(A164="N/A"," ",(VLOOKUP(MONTH($A164),Inputs!$A$14:$B$25,2))/1000)</f>
        <v>12.6</v>
      </c>
      <c r="E164" s="97">
        <f t="shared" si="253"/>
        <v>45.240299999999998</v>
      </c>
      <c r="F164" s="48">
        <f>IF(A164="N/A"," ",Inputs!$F$6)</f>
        <v>1.17</v>
      </c>
      <c r="G164" s="48">
        <f>IF(A164="N/A"," ",Inputs!$F$9/IF(AND('Pricing Inputs'!$AA$3&gt;=4,'Pricing Inputs'!$AA$3&lt;=6),16,IF(AND('Pricing Inputs'!$AA$3&gt;=7,'Pricing Inputs'!$AA$3&lt;=9),8,24))/(BA164))</f>
        <v>0.82983193277310929</v>
      </c>
      <c r="H164" s="49">
        <f t="shared" si="254"/>
        <v>47.24013193277311</v>
      </c>
      <c r="I164" s="52">
        <f>VLOOKUP(A164,ScaledPrice,(IF(AND('Pricing Inputs'!$AA$3&gt;=4,'Pricing Inputs'!$AA$3&lt;=6),2,4)))</f>
        <v>29.299997329711914</v>
      </c>
      <c r="J164" s="52">
        <f>IF(A164="N/A"," ",IF(AND('Pricing Inputs'!$AA$3&gt;=4,'Pricing Inputs'!$AA$3&lt;=6),I164,(VLOOKUP(A164,ScaledPrice,2))*(2-(VLOOKUP(A164,ScaledPrice,3)))))</f>
        <v>29.299997329711914</v>
      </c>
      <c r="K164" s="52">
        <f>IF(A164="N/A"," ",IF(OR('Pricing Inputs'!$AA$3=5,'Pricing Inputs'!$AA$3=6,'Pricing Inputs'!$AA$3=8,'Pricing Inputs'!$AA$3=9),VLOOKUP(A164,ScaledPrice,IF(AND('Pricing Inputs'!$AA$3&gt;=4,'Pricing Inputs'!$AA$3&lt;=6),5,6)),0))</f>
        <v>19.996000289916992</v>
      </c>
      <c r="L164" s="52">
        <f>IF(A164="N/A"," ",IF(OR('Pricing Inputs'!$AA$3=5,'Pricing Inputs'!$AA$3=6,'Pricing Inputs'!$AA$3=8,'Pricing Inputs'!$AA$3=9),IF(AND('Pricing Inputs'!$AA$3&gt;=4,'Pricing Inputs'!$AA$3&lt;=6),K164,(VLOOKUP(A164,ScaledPrice,5))*(2-(VLOOKUP(A164,ScaledPrice,3)))),0))</f>
        <v>19.996000289916992</v>
      </c>
      <c r="M164" s="52">
        <f>IF(A164="N/A"," ",IF(OR('Pricing Inputs'!$AA$3=6,'Pricing Inputs'!$AA$3=9),(VLOOKUP(A164,ScaledPrice,IF(AND('Pricing Inputs'!$AA$3&gt;=4,'Pricing Inputs'!$AA$3&lt;=6),7,8))),0))</f>
        <v>18.996500015258789</v>
      </c>
      <c r="N164" s="52">
        <f>IF(A164="N/A"," ",IF(OR('Pricing Inputs'!$AA$3=6,'Pricing Inputs'!$AA$3=9),IF(AND('Pricing Inputs'!$AA$3&gt;=4,'Pricing Inputs'!$AA$3&lt;=6),M164,(VLOOKUP(A164,ScaledPrice,7))*(2-(VLOOKUP(A164,ScaledPrice,3)))),0))</f>
        <v>18.996500015258789</v>
      </c>
      <c r="O164" s="52">
        <f t="shared" si="255"/>
        <v>23.400001525878906</v>
      </c>
      <c r="P164" s="108">
        <f t="shared" si="256"/>
        <v>0</v>
      </c>
      <c r="Q164" s="108">
        <f t="shared" si="257"/>
        <v>0</v>
      </c>
      <c r="R164" s="108">
        <f t="shared" si="258"/>
        <v>0</v>
      </c>
      <c r="S164" s="108">
        <f t="shared" si="259"/>
        <v>0</v>
      </c>
      <c r="T164" s="108">
        <f t="shared" si="260"/>
        <v>0</v>
      </c>
      <c r="U164" s="108">
        <f t="shared" si="261"/>
        <v>0</v>
      </c>
      <c r="V164" s="56">
        <f t="shared" si="262"/>
        <v>0</v>
      </c>
      <c r="W164" s="99">
        <f t="shared" si="263"/>
        <v>0</v>
      </c>
      <c r="X164" s="99">
        <f t="shared" si="264"/>
        <v>0</v>
      </c>
      <c r="Y164" s="99">
        <f t="shared" si="265"/>
        <v>0</v>
      </c>
      <c r="Z164" s="99">
        <f t="shared" si="266"/>
        <v>0</v>
      </c>
      <c r="AA164" s="99">
        <f t="shared" si="279"/>
        <v>0</v>
      </c>
      <c r="AB164" s="99">
        <f t="shared" si="267"/>
        <v>0</v>
      </c>
      <c r="AC164" s="99">
        <f t="shared" si="268"/>
        <v>0</v>
      </c>
      <c r="AD164" s="71">
        <f t="shared" si="327"/>
        <v>7</v>
      </c>
      <c r="AE164" s="72">
        <f t="shared" si="328"/>
        <v>7</v>
      </c>
      <c r="AF164" s="72">
        <f t="shared" si="329"/>
        <v>7</v>
      </c>
      <c r="AG164" s="72">
        <f t="shared" si="330"/>
        <v>7</v>
      </c>
      <c r="AH164" s="72">
        <f t="shared" si="331"/>
        <v>7</v>
      </c>
      <c r="AI164" s="72">
        <f t="shared" si="332"/>
        <v>7</v>
      </c>
      <c r="AJ164" s="73">
        <f t="shared" si="333"/>
        <v>7</v>
      </c>
      <c r="AK164" s="102">
        <f t="shared" si="295"/>
        <v>0</v>
      </c>
      <c r="AL164" s="103">
        <f t="shared" si="296"/>
        <v>0</v>
      </c>
      <c r="AM164" s="103">
        <f t="shared" si="297"/>
        <v>0</v>
      </c>
      <c r="AN164" s="103">
        <f t="shared" si="298"/>
        <v>0</v>
      </c>
      <c r="AO164" s="103">
        <f t="shared" si="299"/>
        <v>0</v>
      </c>
      <c r="AP164" s="103">
        <f t="shared" si="300"/>
        <v>0</v>
      </c>
      <c r="AQ164" s="103">
        <f t="shared" si="301"/>
        <v>0</v>
      </c>
      <c r="AR164" s="73"/>
      <c r="AS164" s="109">
        <f t="shared" si="320"/>
        <v>0</v>
      </c>
      <c r="AT164" s="112">
        <f t="shared" si="321"/>
        <v>0</v>
      </c>
      <c r="AU164" s="112">
        <f t="shared" si="322"/>
        <v>0</v>
      </c>
      <c r="AV164" s="112">
        <f t="shared" si="323"/>
        <v>0</v>
      </c>
      <c r="AW164" s="112">
        <f t="shared" si="324"/>
        <v>0</v>
      </c>
      <c r="AX164" s="112">
        <f t="shared" si="325"/>
        <v>0</v>
      </c>
      <c r="AY164" s="112">
        <f t="shared" si="326"/>
        <v>0</v>
      </c>
      <c r="AZ164" s="73"/>
      <c r="BA164" s="64">
        <f>IF($A164="N/A"," ",(IF(MONTH(A164)&gt;=4,IF(MONTH(A164)&lt;=10,Inputs!$F$13,Inputs!$F$14),Inputs!$F$14)))</f>
        <v>119</v>
      </c>
      <c r="BB164" s="65">
        <f t="shared" si="302"/>
        <v>0</v>
      </c>
      <c r="BC164" s="65">
        <f t="shared" si="303"/>
        <v>0</v>
      </c>
      <c r="BD164" s="65">
        <f t="shared" si="269"/>
        <v>0</v>
      </c>
      <c r="BE164" s="65">
        <f t="shared" si="270"/>
        <v>0</v>
      </c>
      <c r="BF164" s="65">
        <f t="shared" si="271"/>
        <v>0</v>
      </c>
      <c r="BG164" s="65">
        <f t="shared" si="272"/>
        <v>0</v>
      </c>
      <c r="BH164" s="65">
        <f t="shared" si="273"/>
        <v>0</v>
      </c>
      <c r="BI164" s="65">
        <f t="shared" si="274"/>
        <v>0</v>
      </c>
      <c r="BJ164" s="94">
        <f t="shared" si="275"/>
        <v>0</v>
      </c>
      <c r="BK164" s="94">
        <f t="shared" si="276"/>
        <v>0</v>
      </c>
      <c r="BL164" s="94">
        <f t="shared" si="277"/>
        <v>0</v>
      </c>
      <c r="BM164" s="94">
        <f t="shared" si="278"/>
        <v>0</v>
      </c>
    </row>
    <row r="165" spans="1:65">
      <c r="A165" s="45">
        <f>IF(A164="N/A","N/A",IF(EDATE(A164,1)&gt;Inputs!$K$3,"N/A",EDATE(A164,1)))</f>
        <v>41579</v>
      </c>
      <c r="B165" s="59">
        <f t="shared" si="251"/>
        <v>2013</v>
      </c>
      <c r="C165" s="46">
        <f t="shared" si="252"/>
        <v>3.8055000000000003</v>
      </c>
      <c r="D165" s="47">
        <f>IF(A165="N/A"," ",(VLOOKUP(MONTH($A165),Inputs!$A$14:$B$25,2))/1000)</f>
        <v>12.6</v>
      </c>
      <c r="E165" s="97">
        <f t="shared" si="253"/>
        <v>47.949300000000001</v>
      </c>
      <c r="F165" s="48">
        <f>IF(A165="N/A"," ",Inputs!$F$6)</f>
        <v>1.17</v>
      </c>
      <c r="G165" s="48">
        <f>IF(A165="N/A"," ",Inputs!$F$9/IF(AND('Pricing Inputs'!$AA$3&gt;=4,'Pricing Inputs'!$AA$3&lt;=6),16,IF(AND('Pricing Inputs'!$AA$3&gt;=7,'Pricing Inputs'!$AA$3&lt;=9),8,24))/(BA165))</f>
        <v>0.82983193277310929</v>
      </c>
      <c r="H165" s="49">
        <f t="shared" si="254"/>
        <v>49.949131932773113</v>
      </c>
      <c r="I165" s="52">
        <f>VLOOKUP(A165,ScaledPrice,(IF(AND('Pricing Inputs'!$AA$3&gt;=4,'Pricing Inputs'!$AA$3&lt;=6),2,4)))</f>
        <v>29.179998397827148</v>
      </c>
      <c r="J165" s="52">
        <f>IF(A165="N/A"," ",IF(AND('Pricing Inputs'!$AA$3&gt;=4,'Pricing Inputs'!$AA$3&lt;=6),I165,(VLOOKUP(A165,ScaledPrice,2))*(2-(VLOOKUP(A165,ScaledPrice,3)))))</f>
        <v>29.179998397827148</v>
      </c>
      <c r="K165" s="52">
        <f>IF(A165="N/A"," ",IF(OR('Pricing Inputs'!$AA$3=5,'Pricing Inputs'!$AA$3=6,'Pricing Inputs'!$AA$3=8,'Pricing Inputs'!$AA$3=9),VLOOKUP(A165,ScaledPrice,IF(AND('Pricing Inputs'!$AA$3&gt;=4,'Pricing Inputs'!$AA$3&lt;=6),5,6)),0))</f>
        <v>20</v>
      </c>
      <c r="L165" s="52">
        <f>IF(A165="N/A"," ",IF(OR('Pricing Inputs'!$AA$3=5,'Pricing Inputs'!$AA$3=6,'Pricing Inputs'!$AA$3=8,'Pricing Inputs'!$AA$3=9),IF(AND('Pricing Inputs'!$AA$3&gt;=4,'Pricing Inputs'!$AA$3&lt;=6),K165,(VLOOKUP(A165,ScaledPrice,5))*(2-(VLOOKUP(A165,ScaledPrice,3)))),0))</f>
        <v>20</v>
      </c>
      <c r="M165" s="52">
        <f>IF(A165="N/A"," ",IF(OR('Pricing Inputs'!$AA$3=6,'Pricing Inputs'!$AA$3=9),(VLOOKUP(A165,ScaledPrice,IF(AND('Pricing Inputs'!$AA$3&gt;=4,'Pricing Inputs'!$AA$3&lt;=6),7,8))),0))</f>
        <v>19</v>
      </c>
      <c r="N165" s="52">
        <f>IF(A165="N/A"," ",IF(OR('Pricing Inputs'!$AA$3=6,'Pricing Inputs'!$AA$3=9),IF(AND('Pricing Inputs'!$AA$3&gt;=4,'Pricing Inputs'!$AA$3&lt;=6),M165,(VLOOKUP(A165,ScaledPrice,7))*(2-(VLOOKUP(A165,ScaledPrice,3)))),0))</f>
        <v>19</v>
      </c>
      <c r="O165" s="52">
        <f t="shared" si="255"/>
        <v>23.799999237060547</v>
      </c>
      <c r="P165" s="108">
        <f t="shared" si="256"/>
        <v>0</v>
      </c>
      <c r="Q165" s="108">
        <f t="shared" si="257"/>
        <v>0</v>
      </c>
      <c r="R165" s="108">
        <f t="shared" si="258"/>
        <v>0</v>
      </c>
      <c r="S165" s="108">
        <f t="shared" si="259"/>
        <v>0</v>
      </c>
      <c r="T165" s="108">
        <f t="shared" si="260"/>
        <v>0</v>
      </c>
      <c r="U165" s="108">
        <f t="shared" si="261"/>
        <v>0</v>
      </c>
      <c r="V165" s="56">
        <f t="shared" si="262"/>
        <v>0</v>
      </c>
      <c r="W165" s="99">
        <f t="shared" si="263"/>
        <v>0</v>
      </c>
      <c r="X165" s="99">
        <f t="shared" si="264"/>
        <v>0</v>
      </c>
      <c r="Y165" s="99">
        <f t="shared" si="265"/>
        <v>0</v>
      </c>
      <c r="Z165" s="99">
        <f t="shared" si="266"/>
        <v>0</v>
      </c>
      <c r="AA165" s="99">
        <f t="shared" si="279"/>
        <v>0</v>
      </c>
      <c r="AB165" s="99">
        <f t="shared" si="267"/>
        <v>0</v>
      </c>
      <c r="AC165" s="99">
        <f t="shared" si="268"/>
        <v>0</v>
      </c>
      <c r="AD165" s="71">
        <f t="shared" si="327"/>
        <v>7</v>
      </c>
      <c r="AE165" s="72">
        <f t="shared" si="328"/>
        <v>7</v>
      </c>
      <c r="AF165" s="72">
        <f t="shared" si="329"/>
        <v>7</v>
      </c>
      <c r="AG165" s="72">
        <f t="shared" si="330"/>
        <v>7</v>
      </c>
      <c r="AH165" s="72">
        <f t="shared" si="331"/>
        <v>7</v>
      </c>
      <c r="AI165" s="72">
        <f t="shared" si="332"/>
        <v>7</v>
      </c>
      <c r="AJ165" s="73">
        <f t="shared" si="333"/>
        <v>7</v>
      </c>
      <c r="AK165" s="102">
        <f t="shared" si="295"/>
        <v>0</v>
      </c>
      <c r="AL165" s="103">
        <f t="shared" si="296"/>
        <v>0</v>
      </c>
      <c r="AM165" s="103">
        <f t="shared" si="297"/>
        <v>0</v>
      </c>
      <c r="AN165" s="103">
        <f t="shared" si="298"/>
        <v>0</v>
      </c>
      <c r="AO165" s="103">
        <f t="shared" si="299"/>
        <v>0</v>
      </c>
      <c r="AP165" s="103">
        <f t="shared" si="300"/>
        <v>0</v>
      </c>
      <c r="AQ165" s="103">
        <f t="shared" si="301"/>
        <v>0</v>
      </c>
      <c r="AR165" s="73"/>
      <c r="AS165" s="109">
        <f t="shared" si="320"/>
        <v>0</v>
      </c>
      <c r="AT165" s="112">
        <f t="shared" si="321"/>
        <v>0</v>
      </c>
      <c r="AU165" s="112">
        <f t="shared" si="322"/>
        <v>0</v>
      </c>
      <c r="AV165" s="112">
        <f t="shared" si="323"/>
        <v>0</v>
      </c>
      <c r="AW165" s="112">
        <f t="shared" si="324"/>
        <v>0</v>
      </c>
      <c r="AX165" s="112">
        <f t="shared" si="325"/>
        <v>0</v>
      </c>
      <c r="AY165" s="112">
        <f t="shared" si="326"/>
        <v>0</v>
      </c>
      <c r="AZ165" s="73"/>
      <c r="BA165" s="64">
        <f>IF($A165="N/A"," ",(IF(MONTH(A165)&gt;=4,IF(MONTH(A165)&lt;=10,Inputs!$F$13,Inputs!$F$14),Inputs!$F$14)))</f>
        <v>119</v>
      </c>
      <c r="BB165" s="65">
        <f t="shared" si="302"/>
        <v>0</v>
      </c>
      <c r="BC165" s="65">
        <f t="shared" si="303"/>
        <v>0</v>
      </c>
      <c r="BD165" s="65">
        <f t="shared" si="269"/>
        <v>0</v>
      </c>
      <c r="BE165" s="65">
        <f t="shared" si="270"/>
        <v>0</v>
      </c>
      <c r="BF165" s="65">
        <f t="shared" si="271"/>
        <v>0</v>
      </c>
      <c r="BG165" s="65">
        <f t="shared" si="272"/>
        <v>0</v>
      </c>
      <c r="BH165" s="65">
        <f t="shared" si="273"/>
        <v>0</v>
      </c>
      <c r="BI165" s="65">
        <f t="shared" si="274"/>
        <v>0</v>
      </c>
      <c r="BJ165" s="94">
        <f t="shared" si="275"/>
        <v>0</v>
      </c>
      <c r="BK165" s="94">
        <f t="shared" si="276"/>
        <v>0</v>
      </c>
      <c r="BL165" s="94">
        <f t="shared" si="277"/>
        <v>0</v>
      </c>
      <c r="BM165" s="94">
        <f t="shared" si="278"/>
        <v>0</v>
      </c>
    </row>
    <row r="166" spans="1:65">
      <c r="A166" s="45">
        <f>IF(A165="N/A","N/A",IF(EDATE(A165,1)&gt;Inputs!$K$3,"N/A",EDATE(A165,1)))</f>
        <v>41609</v>
      </c>
      <c r="B166" s="59">
        <f t="shared" si="251"/>
        <v>2013</v>
      </c>
      <c r="C166" s="46">
        <f t="shared" si="252"/>
        <v>3.9715000000000003</v>
      </c>
      <c r="D166" s="47">
        <f>IF(A166="N/A"," ",(VLOOKUP(MONTH($A166),Inputs!$A$14:$B$25,2))/1000)</f>
        <v>12.6</v>
      </c>
      <c r="E166" s="97">
        <f t="shared" si="253"/>
        <v>50.040900000000001</v>
      </c>
      <c r="F166" s="48">
        <f>IF(A166="N/A"," ",Inputs!$F$6)</f>
        <v>1.17</v>
      </c>
      <c r="G166" s="48">
        <f>IF(A166="N/A"," ",Inputs!$F$9/IF(AND('Pricing Inputs'!$AA$3&gt;=4,'Pricing Inputs'!$AA$3&lt;=6),16,IF(AND('Pricing Inputs'!$AA$3&gt;=7,'Pricing Inputs'!$AA$3&lt;=9),8,24))/(BA166))</f>
        <v>0.82983193277310929</v>
      </c>
      <c r="H166" s="49">
        <f t="shared" si="254"/>
        <v>52.040731932773113</v>
      </c>
      <c r="I166" s="52">
        <f>VLOOKUP(A166,ScaledPrice,(IF(AND('Pricing Inputs'!$AA$3&gt;=4,'Pricing Inputs'!$AA$3&lt;=6),2,4)))</f>
        <v>29.649997711181641</v>
      </c>
      <c r="J166" s="52">
        <f>IF(A166="N/A"," ",IF(AND('Pricing Inputs'!$AA$3&gt;=4,'Pricing Inputs'!$AA$3&lt;=6),I166,(VLOOKUP(A166,ScaledPrice,2))*(2-(VLOOKUP(A166,ScaledPrice,3)))))</f>
        <v>29.649997711181641</v>
      </c>
      <c r="K166" s="52">
        <f>IF(A166="N/A"," ",IF(OR('Pricing Inputs'!$AA$3=5,'Pricing Inputs'!$AA$3=6,'Pricing Inputs'!$AA$3=8,'Pricing Inputs'!$AA$3=9),VLOOKUP(A166,ScaledPrice,IF(AND('Pricing Inputs'!$AA$3&gt;=4,'Pricing Inputs'!$AA$3&lt;=6),5,6)),0))</f>
        <v>20</v>
      </c>
      <c r="L166" s="52">
        <f>IF(A166="N/A"," ",IF(OR('Pricing Inputs'!$AA$3=5,'Pricing Inputs'!$AA$3=6,'Pricing Inputs'!$AA$3=8,'Pricing Inputs'!$AA$3=9),IF(AND('Pricing Inputs'!$AA$3&gt;=4,'Pricing Inputs'!$AA$3&lt;=6),K166,(VLOOKUP(A166,ScaledPrice,5))*(2-(VLOOKUP(A166,ScaledPrice,3)))),0))</f>
        <v>20</v>
      </c>
      <c r="M166" s="52">
        <f>IF(A166="N/A"," ",IF(OR('Pricing Inputs'!$AA$3=6,'Pricing Inputs'!$AA$3=9),(VLOOKUP(A166,ScaledPrice,IF(AND('Pricing Inputs'!$AA$3&gt;=4,'Pricing Inputs'!$AA$3&lt;=6),7,8))),0))</f>
        <v>19</v>
      </c>
      <c r="N166" s="52">
        <f>IF(A166="N/A"," ",IF(OR('Pricing Inputs'!$AA$3=6,'Pricing Inputs'!$AA$3=9),IF(AND('Pricing Inputs'!$AA$3&gt;=4,'Pricing Inputs'!$AA$3&lt;=6),M166,(VLOOKUP(A166,ScaledPrice,7))*(2-(VLOOKUP(A166,ScaledPrice,3)))),0))</f>
        <v>19</v>
      </c>
      <c r="O166" s="52">
        <f t="shared" si="255"/>
        <v>23.950000762939453</v>
      </c>
      <c r="P166" s="108">
        <f t="shared" si="256"/>
        <v>0</v>
      </c>
      <c r="Q166" s="108">
        <f t="shared" si="257"/>
        <v>0</v>
      </c>
      <c r="R166" s="108">
        <f t="shared" si="258"/>
        <v>0</v>
      </c>
      <c r="S166" s="108">
        <f t="shared" si="259"/>
        <v>0</v>
      </c>
      <c r="T166" s="108">
        <f t="shared" si="260"/>
        <v>0</v>
      </c>
      <c r="U166" s="108">
        <f t="shared" si="261"/>
        <v>0</v>
      </c>
      <c r="V166" s="56">
        <f t="shared" si="262"/>
        <v>0</v>
      </c>
      <c r="W166" s="99">
        <f t="shared" si="263"/>
        <v>0</v>
      </c>
      <c r="X166" s="99">
        <f t="shared" si="264"/>
        <v>0</v>
      </c>
      <c r="Y166" s="99">
        <f t="shared" si="265"/>
        <v>0</v>
      </c>
      <c r="Z166" s="99">
        <f t="shared" si="266"/>
        <v>0</v>
      </c>
      <c r="AA166" s="99">
        <f t="shared" si="279"/>
        <v>0</v>
      </c>
      <c r="AB166" s="99">
        <f t="shared" si="267"/>
        <v>0</v>
      </c>
      <c r="AC166" s="99">
        <f t="shared" si="268"/>
        <v>0</v>
      </c>
      <c r="AD166" s="71">
        <f t="shared" si="327"/>
        <v>7</v>
      </c>
      <c r="AE166" s="72">
        <f t="shared" si="328"/>
        <v>7</v>
      </c>
      <c r="AF166" s="72">
        <f t="shared" si="329"/>
        <v>7</v>
      </c>
      <c r="AG166" s="72">
        <f t="shared" si="330"/>
        <v>7</v>
      </c>
      <c r="AH166" s="72">
        <f t="shared" si="331"/>
        <v>7</v>
      </c>
      <c r="AI166" s="72">
        <f t="shared" si="332"/>
        <v>7</v>
      </c>
      <c r="AJ166" s="73">
        <f t="shared" si="333"/>
        <v>7</v>
      </c>
      <c r="AK166" s="102">
        <f t="shared" si="295"/>
        <v>0</v>
      </c>
      <c r="AL166" s="103">
        <f t="shared" si="296"/>
        <v>0</v>
      </c>
      <c r="AM166" s="103">
        <f t="shared" si="297"/>
        <v>0</v>
      </c>
      <c r="AN166" s="103">
        <f t="shared" si="298"/>
        <v>0</v>
      </c>
      <c r="AO166" s="103">
        <f t="shared" si="299"/>
        <v>0</v>
      </c>
      <c r="AP166" s="103">
        <f t="shared" si="300"/>
        <v>0</v>
      </c>
      <c r="AQ166" s="103">
        <f t="shared" si="301"/>
        <v>0</v>
      </c>
      <c r="AR166" s="73"/>
      <c r="AS166" s="109">
        <f t="shared" si="320"/>
        <v>0</v>
      </c>
      <c r="AT166" s="112">
        <f t="shared" si="321"/>
        <v>0</v>
      </c>
      <c r="AU166" s="112">
        <f t="shared" si="322"/>
        <v>0</v>
      </c>
      <c r="AV166" s="112">
        <f t="shared" si="323"/>
        <v>0</v>
      </c>
      <c r="AW166" s="112">
        <f t="shared" si="324"/>
        <v>0</v>
      </c>
      <c r="AX166" s="112">
        <f t="shared" si="325"/>
        <v>0</v>
      </c>
      <c r="AY166" s="112">
        <f t="shared" si="326"/>
        <v>0</v>
      </c>
      <c r="AZ166" s="73"/>
      <c r="BA166" s="64">
        <f>IF($A166="N/A"," ",(IF(MONTH(A166)&gt;=4,IF(MONTH(A166)&lt;=10,Inputs!$F$13,Inputs!$F$14),Inputs!$F$14)))</f>
        <v>119</v>
      </c>
      <c r="BB166" s="65">
        <f t="shared" si="302"/>
        <v>0</v>
      </c>
      <c r="BC166" s="65">
        <f t="shared" si="303"/>
        <v>0</v>
      </c>
      <c r="BD166" s="65">
        <f t="shared" si="269"/>
        <v>0</v>
      </c>
      <c r="BE166" s="65">
        <f t="shared" si="270"/>
        <v>0</v>
      </c>
      <c r="BF166" s="65">
        <f t="shared" si="271"/>
        <v>0</v>
      </c>
      <c r="BG166" s="65">
        <f t="shared" si="272"/>
        <v>0</v>
      </c>
      <c r="BH166" s="65">
        <f t="shared" si="273"/>
        <v>0</v>
      </c>
      <c r="BI166" s="65">
        <f t="shared" si="274"/>
        <v>0</v>
      </c>
      <c r="BJ166" s="94">
        <f t="shared" si="275"/>
        <v>0</v>
      </c>
      <c r="BK166" s="94">
        <f t="shared" si="276"/>
        <v>0</v>
      </c>
      <c r="BL166" s="94">
        <f t="shared" si="277"/>
        <v>0</v>
      </c>
      <c r="BM166" s="94">
        <f t="shared" si="278"/>
        <v>0</v>
      </c>
    </row>
    <row r="167" spans="1:65">
      <c r="A167" s="45">
        <f>IF(A166="N/A","N/A",IF(EDATE(A166,1)&gt;Inputs!$K$3,"N/A",EDATE(A166,1)))</f>
        <v>41640</v>
      </c>
      <c r="B167" s="59">
        <f t="shared" si="251"/>
        <v>2014</v>
      </c>
      <c r="C167" s="46">
        <f t="shared" si="252"/>
        <v>4.0774999999999997</v>
      </c>
      <c r="D167" s="47">
        <f>IF(A167="N/A"," ",(VLOOKUP(MONTH($A167),Inputs!$A$14:$B$25,2))/1000)</f>
        <v>12.6</v>
      </c>
      <c r="E167" s="97">
        <f t="shared" si="253"/>
        <v>51.376499999999993</v>
      </c>
      <c r="F167" s="48">
        <f>IF(A167="N/A"," ",Inputs!$F$6)</f>
        <v>1.17</v>
      </c>
      <c r="G167" s="48">
        <f>IF(A167="N/A"," ",Inputs!$F$9/IF(AND('Pricing Inputs'!$AA$3&gt;=4,'Pricing Inputs'!$AA$3&lt;=6),16,IF(AND('Pricing Inputs'!$AA$3&gt;=7,'Pricing Inputs'!$AA$3&lt;=9),8,24))/(BA167))</f>
        <v>0.82983193277310929</v>
      </c>
      <c r="H167" s="49">
        <f t="shared" si="254"/>
        <v>53.376331932773105</v>
      </c>
      <c r="I167" s="52">
        <f>VLOOKUP(A167,ScaledPrice,(IF(AND('Pricing Inputs'!$AA$3&gt;=4,'Pricing Inputs'!$AA$3&lt;=6),2,4)))</f>
        <v>33.899999618530273</v>
      </c>
      <c r="J167" s="52">
        <f>IF(A167="N/A"," ",IF(AND('Pricing Inputs'!$AA$3&gt;=4,'Pricing Inputs'!$AA$3&lt;=6),I167,(VLOOKUP(A167,ScaledPrice,2))*(2-(VLOOKUP(A167,ScaledPrice,3)))))</f>
        <v>33.899999618530273</v>
      </c>
      <c r="K167" s="52">
        <f>IF(A167="N/A"," ",IF(OR('Pricing Inputs'!$AA$3=5,'Pricing Inputs'!$AA$3=6,'Pricing Inputs'!$AA$3=8,'Pricing Inputs'!$AA$3=9),VLOOKUP(A167,ScaledPrice,IF(AND('Pricing Inputs'!$AA$3&gt;=4,'Pricing Inputs'!$AA$3&lt;=6),5,6)),0))</f>
        <v>22</v>
      </c>
      <c r="L167" s="52">
        <f>IF(A167="N/A"," ",IF(OR('Pricing Inputs'!$AA$3=5,'Pricing Inputs'!$AA$3=6,'Pricing Inputs'!$AA$3=8,'Pricing Inputs'!$AA$3=9),IF(AND('Pricing Inputs'!$AA$3&gt;=4,'Pricing Inputs'!$AA$3&lt;=6),K167,(VLOOKUP(A167,ScaledPrice,5))*(2-(VLOOKUP(A167,ScaledPrice,3)))),0))</f>
        <v>22</v>
      </c>
      <c r="M167" s="52">
        <f>IF(A167="N/A"," ",IF(OR('Pricing Inputs'!$AA$3=6,'Pricing Inputs'!$AA$3=9),(VLOOKUP(A167,ScaledPrice,IF(AND('Pricing Inputs'!$AA$3&gt;=4,'Pricing Inputs'!$AA$3&lt;=6),7,8))),0))</f>
        <v>21</v>
      </c>
      <c r="N167" s="52">
        <f>IF(A167="N/A"," ",IF(OR('Pricing Inputs'!$AA$3=6,'Pricing Inputs'!$AA$3=9),IF(AND('Pricing Inputs'!$AA$3&gt;=4,'Pricing Inputs'!$AA$3&lt;=6),M167,(VLOOKUP(A167,ScaledPrice,7))*(2-(VLOOKUP(A167,ScaledPrice,3)))),0))</f>
        <v>21</v>
      </c>
      <c r="O167" s="52">
        <f t="shared" si="255"/>
        <v>24.200000762939453</v>
      </c>
      <c r="P167" s="108">
        <f t="shared" si="256"/>
        <v>0</v>
      </c>
      <c r="Q167" s="108">
        <f t="shared" si="257"/>
        <v>0</v>
      </c>
      <c r="R167" s="108">
        <f t="shared" si="258"/>
        <v>0</v>
      </c>
      <c r="S167" s="108">
        <f t="shared" si="259"/>
        <v>0</v>
      </c>
      <c r="T167" s="108">
        <f t="shared" si="260"/>
        <v>0</v>
      </c>
      <c r="U167" s="108">
        <f t="shared" si="261"/>
        <v>0</v>
      </c>
      <c r="V167" s="56">
        <f t="shared" si="262"/>
        <v>0</v>
      </c>
      <c r="W167" s="99">
        <f t="shared" si="263"/>
        <v>0</v>
      </c>
      <c r="X167" s="99">
        <f t="shared" si="264"/>
        <v>0</v>
      </c>
      <c r="Y167" s="99">
        <f t="shared" si="265"/>
        <v>0</v>
      </c>
      <c r="Z167" s="99">
        <f t="shared" si="266"/>
        <v>0</v>
      </c>
      <c r="AA167" s="99">
        <f t="shared" si="279"/>
        <v>0</v>
      </c>
      <c r="AB167" s="99">
        <f t="shared" si="267"/>
        <v>0</v>
      </c>
      <c r="AC167" s="99">
        <f t="shared" si="268"/>
        <v>0</v>
      </c>
      <c r="AD167" s="71">
        <f t="shared" si="327"/>
        <v>7</v>
      </c>
      <c r="AE167" s="72">
        <f t="shared" si="328"/>
        <v>7</v>
      </c>
      <c r="AF167" s="72">
        <f t="shared" si="329"/>
        <v>7</v>
      </c>
      <c r="AG167" s="72">
        <f t="shared" si="330"/>
        <v>7</v>
      </c>
      <c r="AH167" s="72">
        <f t="shared" si="331"/>
        <v>7</v>
      </c>
      <c r="AI167" s="72">
        <f t="shared" si="332"/>
        <v>7</v>
      </c>
      <c r="AJ167" s="73">
        <f t="shared" si="333"/>
        <v>7</v>
      </c>
      <c r="AK167" s="102">
        <f t="shared" si="295"/>
        <v>0</v>
      </c>
      <c r="AL167" s="103">
        <f t="shared" si="296"/>
        <v>0</v>
      </c>
      <c r="AM167" s="103">
        <f t="shared" si="297"/>
        <v>0</v>
      </c>
      <c r="AN167" s="103">
        <f t="shared" si="298"/>
        <v>0</v>
      </c>
      <c r="AO167" s="103">
        <f t="shared" si="299"/>
        <v>0</v>
      </c>
      <c r="AP167" s="103">
        <f t="shared" si="300"/>
        <v>0</v>
      </c>
      <c r="AQ167" s="103">
        <f t="shared" si="301"/>
        <v>0</v>
      </c>
      <c r="AR167" s="73"/>
      <c r="AS167" s="109">
        <f t="shared" si="320"/>
        <v>0</v>
      </c>
      <c r="AT167" s="112">
        <f t="shared" si="321"/>
        <v>0</v>
      </c>
      <c r="AU167" s="112">
        <f t="shared" si="322"/>
        <v>0</v>
      </c>
      <c r="AV167" s="112">
        <f t="shared" si="323"/>
        <v>0</v>
      </c>
      <c r="AW167" s="112">
        <f t="shared" si="324"/>
        <v>0</v>
      </c>
      <c r="AX167" s="112">
        <f t="shared" si="325"/>
        <v>0</v>
      </c>
      <c r="AY167" s="112">
        <f t="shared" si="326"/>
        <v>0</v>
      </c>
      <c r="AZ167" s="73"/>
      <c r="BA167" s="64">
        <f>IF($A167="N/A"," ",(IF(MONTH(A167)&gt;=4,IF(MONTH(A167)&lt;=10,Inputs!$F$13,Inputs!$F$14),Inputs!$F$14)))</f>
        <v>119</v>
      </c>
      <c r="BB167" s="65">
        <f t="shared" si="302"/>
        <v>0</v>
      </c>
      <c r="BC167" s="65">
        <f t="shared" si="303"/>
        <v>0</v>
      </c>
      <c r="BD167" s="65">
        <f t="shared" si="269"/>
        <v>0</v>
      </c>
      <c r="BE167" s="65">
        <f t="shared" si="270"/>
        <v>0</v>
      </c>
      <c r="BF167" s="65">
        <f t="shared" si="271"/>
        <v>0</v>
      </c>
      <c r="BG167" s="65">
        <f t="shared" si="272"/>
        <v>0</v>
      </c>
      <c r="BH167" s="65">
        <f t="shared" si="273"/>
        <v>0</v>
      </c>
      <c r="BI167" s="65">
        <f t="shared" si="274"/>
        <v>0</v>
      </c>
      <c r="BJ167" s="94">
        <f t="shared" si="275"/>
        <v>0</v>
      </c>
      <c r="BK167" s="94">
        <f t="shared" si="276"/>
        <v>0</v>
      </c>
      <c r="BL167" s="94">
        <f t="shared" si="277"/>
        <v>0</v>
      </c>
      <c r="BM167" s="94">
        <f t="shared" si="278"/>
        <v>0</v>
      </c>
    </row>
    <row r="168" spans="1:65">
      <c r="A168" s="45">
        <f>IF(A167="N/A","N/A",IF(EDATE(A167,1)&gt;Inputs!$K$3,"N/A",EDATE(A167,1)))</f>
        <v>41671</v>
      </c>
      <c r="B168" s="59">
        <f t="shared" si="251"/>
        <v>2014</v>
      </c>
      <c r="C168" s="46">
        <f t="shared" si="252"/>
        <v>3.9345000000000003</v>
      </c>
      <c r="D168" s="47">
        <f>IF(A168="N/A"," ",(VLOOKUP(MONTH($A168),Inputs!$A$14:$B$25,2))/1000)</f>
        <v>12.6</v>
      </c>
      <c r="E168" s="97">
        <f t="shared" si="253"/>
        <v>49.5747</v>
      </c>
      <c r="F168" s="48">
        <f>IF(A168="N/A"," ",Inputs!$F$6)</f>
        <v>1.17</v>
      </c>
      <c r="G168" s="48">
        <f>IF(A168="N/A"," ",Inputs!$F$9/IF(AND('Pricing Inputs'!$AA$3&gt;=4,'Pricing Inputs'!$AA$3&lt;=6),16,IF(AND('Pricing Inputs'!$AA$3&gt;=7,'Pricing Inputs'!$AA$3&lt;=9),8,24))/(BA168))</f>
        <v>0.82983193277310929</v>
      </c>
      <c r="H168" s="49">
        <f t="shared" si="254"/>
        <v>51.574531932773112</v>
      </c>
      <c r="I168" s="52">
        <f>VLOOKUP(A168,ScaledPrice,(IF(AND('Pricing Inputs'!$AA$3&gt;=4,'Pricing Inputs'!$AA$3&lt;=6),2,4)))</f>
        <v>34</v>
      </c>
      <c r="J168" s="52">
        <f>IF(A168="N/A"," ",IF(AND('Pricing Inputs'!$AA$3&gt;=4,'Pricing Inputs'!$AA$3&lt;=6),I168,(VLOOKUP(A168,ScaledPrice,2))*(2-(VLOOKUP(A168,ScaledPrice,3)))))</f>
        <v>34</v>
      </c>
      <c r="K168" s="52">
        <f>IF(A168="N/A"," ",IF(OR('Pricing Inputs'!$AA$3=5,'Pricing Inputs'!$AA$3=6,'Pricing Inputs'!$AA$3=8,'Pricing Inputs'!$AA$3=9),VLOOKUP(A168,ScaledPrice,IF(AND('Pricing Inputs'!$AA$3&gt;=4,'Pricing Inputs'!$AA$3&lt;=6),5,6)),0))</f>
        <v>21.996000289916992</v>
      </c>
      <c r="L168" s="52">
        <f>IF(A168="N/A"," ",IF(OR('Pricing Inputs'!$AA$3=5,'Pricing Inputs'!$AA$3=6,'Pricing Inputs'!$AA$3=8,'Pricing Inputs'!$AA$3=9),IF(AND('Pricing Inputs'!$AA$3&gt;=4,'Pricing Inputs'!$AA$3&lt;=6),K168,(VLOOKUP(A168,ScaledPrice,5))*(2-(VLOOKUP(A168,ScaledPrice,3)))),0))</f>
        <v>21.996000289916992</v>
      </c>
      <c r="M168" s="52">
        <f>IF(A168="N/A"," ",IF(OR('Pricing Inputs'!$AA$3=6,'Pricing Inputs'!$AA$3=9),(VLOOKUP(A168,ScaledPrice,IF(AND('Pricing Inputs'!$AA$3&gt;=4,'Pricing Inputs'!$AA$3&lt;=6),7,8))),0))</f>
        <v>20.996501922607422</v>
      </c>
      <c r="N168" s="52">
        <f>IF(A168="N/A"," ",IF(OR('Pricing Inputs'!$AA$3=6,'Pricing Inputs'!$AA$3=9),IF(AND('Pricing Inputs'!$AA$3&gt;=4,'Pricing Inputs'!$AA$3&lt;=6),M168,(VLOOKUP(A168,ScaledPrice,7))*(2-(VLOOKUP(A168,ScaledPrice,3)))),0))</f>
        <v>20.996501922607422</v>
      </c>
      <c r="O168" s="52">
        <f t="shared" si="255"/>
        <v>22.5</v>
      </c>
      <c r="P168" s="108">
        <f t="shared" si="256"/>
        <v>0</v>
      </c>
      <c r="Q168" s="108">
        <f t="shared" si="257"/>
        <v>0</v>
      </c>
      <c r="R168" s="108">
        <f t="shared" si="258"/>
        <v>0</v>
      </c>
      <c r="S168" s="108">
        <f t="shared" si="259"/>
        <v>0</v>
      </c>
      <c r="T168" s="108">
        <f t="shared" si="260"/>
        <v>0</v>
      </c>
      <c r="U168" s="108">
        <f t="shared" si="261"/>
        <v>0</v>
      </c>
      <c r="V168" s="56">
        <f t="shared" si="262"/>
        <v>0</v>
      </c>
      <c r="W168" s="99">
        <f t="shared" si="263"/>
        <v>0</v>
      </c>
      <c r="X168" s="99">
        <f t="shared" si="264"/>
        <v>0</v>
      </c>
      <c r="Y168" s="99">
        <f t="shared" si="265"/>
        <v>0</v>
      </c>
      <c r="Z168" s="99">
        <f t="shared" si="266"/>
        <v>0</v>
      </c>
      <c r="AA168" s="99">
        <f t="shared" si="279"/>
        <v>0</v>
      </c>
      <c r="AB168" s="99">
        <f t="shared" si="267"/>
        <v>0</v>
      </c>
      <c r="AC168" s="99">
        <f t="shared" si="268"/>
        <v>0</v>
      </c>
      <c r="AD168" s="71">
        <f t="shared" si="327"/>
        <v>7</v>
      </c>
      <c r="AE168" s="72">
        <f t="shared" si="328"/>
        <v>7</v>
      </c>
      <c r="AF168" s="72">
        <f t="shared" si="329"/>
        <v>7</v>
      </c>
      <c r="AG168" s="72">
        <f t="shared" si="330"/>
        <v>7</v>
      </c>
      <c r="AH168" s="72">
        <f t="shared" si="331"/>
        <v>7</v>
      </c>
      <c r="AI168" s="72">
        <f t="shared" si="332"/>
        <v>7</v>
      </c>
      <c r="AJ168" s="73">
        <f t="shared" si="333"/>
        <v>7</v>
      </c>
      <c r="AK168" s="102">
        <f t="shared" si="295"/>
        <v>0</v>
      </c>
      <c r="AL168" s="103">
        <f t="shared" si="296"/>
        <v>0</v>
      </c>
      <c r="AM168" s="103">
        <f t="shared" si="297"/>
        <v>0</v>
      </c>
      <c r="AN168" s="103">
        <f t="shared" si="298"/>
        <v>0</v>
      </c>
      <c r="AO168" s="103">
        <f t="shared" si="299"/>
        <v>0</v>
      </c>
      <c r="AP168" s="103">
        <f t="shared" si="300"/>
        <v>0</v>
      </c>
      <c r="AQ168" s="103">
        <f t="shared" si="301"/>
        <v>0</v>
      </c>
      <c r="AR168" s="73"/>
      <c r="AS168" s="109">
        <f t="shared" si="320"/>
        <v>0</v>
      </c>
      <c r="AT168" s="112">
        <f t="shared" si="321"/>
        <v>0</v>
      </c>
      <c r="AU168" s="112">
        <f t="shared" si="322"/>
        <v>0</v>
      </c>
      <c r="AV168" s="112">
        <f t="shared" si="323"/>
        <v>0</v>
      </c>
      <c r="AW168" s="112">
        <f t="shared" si="324"/>
        <v>0</v>
      </c>
      <c r="AX168" s="112">
        <f t="shared" si="325"/>
        <v>0</v>
      </c>
      <c r="AY168" s="112">
        <f t="shared" si="326"/>
        <v>0</v>
      </c>
      <c r="AZ168" s="73"/>
      <c r="BA168" s="64">
        <f>IF($A168="N/A"," ",(IF(MONTH(A168)&gt;=4,IF(MONTH(A168)&lt;=10,Inputs!$F$13,Inputs!$F$14),Inputs!$F$14)))</f>
        <v>119</v>
      </c>
      <c r="BB168" s="65">
        <f t="shared" si="302"/>
        <v>0</v>
      </c>
      <c r="BC168" s="65">
        <f t="shared" si="303"/>
        <v>0</v>
      </c>
      <c r="BD168" s="65">
        <f t="shared" si="269"/>
        <v>0</v>
      </c>
      <c r="BE168" s="65">
        <f t="shared" si="270"/>
        <v>0</v>
      </c>
      <c r="BF168" s="65">
        <f t="shared" si="271"/>
        <v>0</v>
      </c>
      <c r="BG168" s="65">
        <f t="shared" si="272"/>
        <v>0</v>
      </c>
      <c r="BH168" s="65">
        <f t="shared" si="273"/>
        <v>0</v>
      </c>
      <c r="BI168" s="65">
        <f t="shared" si="274"/>
        <v>0</v>
      </c>
      <c r="BJ168" s="94">
        <f t="shared" si="275"/>
        <v>0</v>
      </c>
      <c r="BK168" s="94">
        <f t="shared" si="276"/>
        <v>0</v>
      </c>
      <c r="BL168" s="94">
        <f t="shared" si="277"/>
        <v>0</v>
      </c>
      <c r="BM168" s="94">
        <f t="shared" si="278"/>
        <v>0</v>
      </c>
    </row>
    <row r="169" spans="1:65">
      <c r="A169" s="45">
        <f>IF(A168="N/A","N/A",IF(EDATE(A168,1)&gt;Inputs!$K$3,"N/A",EDATE(A168,1)))</f>
        <v>41699</v>
      </c>
      <c r="B169" s="59">
        <f t="shared" si="251"/>
        <v>2014</v>
      </c>
      <c r="C169" s="46">
        <f t="shared" si="252"/>
        <v>3.85</v>
      </c>
      <c r="D169" s="47">
        <f>IF(A169="N/A"," ",(VLOOKUP(MONTH($A169),Inputs!$A$14:$B$25,2))/1000)</f>
        <v>12.6</v>
      </c>
      <c r="E169" s="97">
        <f t="shared" si="253"/>
        <v>48.51</v>
      </c>
      <c r="F169" s="48">
        <f>IF(A169="N/A"," ",Inputs!$F$6)</f>
        <v>1.17</v>
      </c>
      <c r="G169" s="48">
        <f>IF(A169="N/A"," ",Inputs!$F$9/IF(AND('Pricing Inputs'!$AA$3&gt;=4,'Pricing Inputs'!$AA$3&lt;=6),16,IF(AND('Pricing Inputs'!$AA$3&gt;=7,'Pricing Inputs'!$AA$3&lt;=9),8,24))/(BA169))</f>
        <v>0.82983193277310929</v>
      </c>
      <c r="H169" s="49">
        <f t="shared" si="254"/>
        <v>50.50983193277311</v>
      </c>
      <c r="I169" s="52">
        <f>VLOOKUP(A169,ScaledPrice,(IF(AND('Pricing Inputs'!$AA$3&gt;=4,'Pricing Inputs'!$AA$3&lt;=6),2,4)))</f>
        <v>29.5</v>
      </c>
      <c r="J169" s="52">
        <f>IF(A169="N/A"," ",IF(AND('Pricing Inputs'!$AA$3&gt;=4,'Pricing Inputs'!$AA$3&lt;=6),I169,(VLOOKUP(A169,ScaledPrice,2))*(2-(VLOOKUP(A169,ScaledPrice,3)))))</f>
        <v>29.5</v>
      </c>
      <c r="K169" s="52">
        <f>IF(A169="N/A"," ",IF(OR('Pricing Inputs'!$AA$3=5,'Pricing Inputs'!$AA$3=6,'Pricing Inputs'!$AA$3=8,'Pricing Inputs'!$AA$3=9),VLOOKUP(A169,ScaledPrice,IF(AND('Pricing Inputs'!$AA$3&gt;=4,'Pricing Inputs'!$AA$3&lt;=6),5,6)),0))</f>
        <v>20</v>
      </c>
      <c r="L169" s="52">
        <f>IF(A169="N/A"," ",IF(OR('Pricing Inputs'!$AA$3=5,'Pricing Inputs'!$AA$3=6,'Pricing Inputs'!$AA$3=8,'Pricing Inputs'!$AA$3=9),IF(AND('Pricing Inputs'!$AA$3&gt;=4,'Pricing Inputs'!$AA$3&lt;=6),K169,(VLOOKUP(A169,ScaledPrice,5))*(2-(VLOOKUP(A169,ScaledPrice,3)))),0))</f>
        <v>20</v>
      </c>
      <c r="M169" s="52">
        <f>IF(A169="N/A"," ",IF(OR('Pricing Inputs'!$AA$3=6,'Pricing Inputs'!$AA$3=9),(VLOOKUP(A169,ScaledPrice,IF(AND('Pricing Inputs'!$AA$3&gt;=4,'Pricing Inputs'!$AA$3&lt;=6),7,8))),0))</f>
        <v>19</v>
      </c>
      <c r="N169" s="52">
        <f>IF(A169="N/A"," ",IF(OR('Pricing Inputs'!$AA$3=6,'Pricing Inputs'!$AA$3=9),IF(AND('Pricing Inputs'!$AA$3&gt;=4,'Pricing Inputs'!$AA$3&lt;=6),M169,(VLOOKUP(A169,ScaledPrice,7))*(2-(VLOOKUP(A169,ScaledPrice,3)))),0))</f>
        <v>19</v>
      </c>
      <c r="O169" s="52">
        <f t="shared" si="255"/>
        <v>22.900001525878906</v>
      </c>
      <c r="P169" s="108">
        <f t="shared" si="256"/>
        <v>0</v>
      </c>
      <c r="Q169" s="108">
        <f t="shared" si="257"/>
        <v>0</v>
      </c>
      <c r="R169" s="108">
        <f t="shared" si="258"/>
        <v>0</v>
      </c>
      <c r="S169" s="108">
        <f t="shared" si="259"/>
        <v>0</v>
      </c>
      <c r="T169" s="108">
        <f t="shared" si="260"/>
        <v>0</v>
      </c>
      <c r="U169" s="108">
        <f t="shared" si="261"/>
        <v>0</v>
      </c>
      <c r="V169" s="56">
        <f t="shared" si="262"/>
        <v>0</v>
      </c>
      <c r="W169" s="99">
        <f t="shared" si="263"/>
        <v>0</v>
      </c>
      <c r="X169" s="99">
        <f t="shared" si="264"/>
        <v>0</v>
      </c>
      <c r="Y169" s="99">
        <f t="shared" si="265"/>
        <v>0</v>
      </c>
      <c r="Z169" s="99">
        <f t="shared" si="266"/>
        <v>0</v>
      </c>
      <c r="AA169" s="99">
        <f t="shared" si="279"/>
        <v>0</v>
      </c>
      <c r="AB169" s="99">
        <f t="shared" si="267"/>
        <v>0</v>
      </c>
      <c r="AC169" s="99">
        <f t="shared" si="268"/>
        <v>0</v>
      </c>
      <c r="AD169" s="71">
        <f t="shared" si="327"/>
        <v>7</v>
      </c>
      <c r="AE169" s="72">
        <f t="shared" si="328"/>
        <v>7</v>
      </c>
      <c r="AF169" s="72">
        <f t="shared" si="329"/>
        <v>7</v>
      </c>
      <c r="AG169" s="72">
        <f t="shared" si="330"/>
        <v>7</v>
      </c>
      <c r="AH169" s="72">
        <f t="shared" si="331"/>
        <v>7</v>
      </c>
      <c r="AI169" s="72">
        <f t="shared" si="332"/>
        <v>7</v>
      </c>
      <c r="AJ169" s="73">
        <f t="shared" si="333"/>
        <v>7</v>
      </c>
      <c r="AK169" s="102">
        <f t="shared" si="295"/>
        <v>0</v>
      </c>
      <c r="AL169" s="103">
        <f t="shared" si="296"/>
        <v>0</v>
      </c>
      <c r="AM169" s="103">
        <f t="shared" si="297"/>
        <v>0</v>
      </c>
      <c r="AN169" s="103">
        <f t="shared" si="298"/>
        <v>0</v>
      </c>
      <c r="AO169" s="103">
        <f t="shared" si="299"/>
        <v>0</v>
      </c>
      <c r="AP169" s="103">
        <f t="shared" si="300"/>
        <v>0</v>
      </c>
      <c r="AQ169" s="103">
        <f t="shared" si="301"/>
        <v>0</v>
      </c>
      <c r="AR169" s="81" t="s">
        <v>46</v>
      </c>
      <c r="AS169" s="109">
        <f t="shared" si="320"/>
        <v>0</v>
      </c>
      <c r="AT169" s="112">
        <f t="shared" si="321"/>
        <v>0</v>
      </c>
      <c r="AU169" s="112">
        <f t="shared" si="322"/>
        <v>0</v>
      </c>
      <c r="AV169" s="112">
        <f t="shared" si="323"/>
        <v>0</v>
      </c>
      <c r="AW169" s="112">
        <f t="shared" si="324"/>
        <v>0</v>
      </c>
      <c r="AX169" s="112">
        <f t="shared" si="325"/>
        <v>0</v>
      </c>
      <c r="AY169" s="112">
        <f t="shared" si="326"/>
        <v>0</v>
      </c>
      <c r="AZ169" s="80" t="s">
        <v>53</v>
      </c>
      <c r="BA169" s="64">
        <f>IF($A169="N/A"," ",(IF(MONTH(A169)&gt;=4,IF(MONTH(A169)&lt;=10,Inputs!$F$13,Inputs!$F$14),Inputs!$F$14)))</f>
        <v>119</v>
      </c>
      <c r="BB169" s="65">
        <f t="shared" si="302"/>
        <v>0</v>
      </c>
      <c r="BC169" s="65">
        <f t="shared" si="303"/>
        <v>0</v>
      </c>
      <c r="BD169" s="65">
        <f t="shared" si="269"/>
        <v>0</v>
      </c>
      <c r="BE169" s="65">
        <f t="shared" si="270"/>
        <v>0</v>
      </c>
      <c r="BF169" s="65">
        <f t="shared" si="271"/>
        <v>0</v>
      </c>
      <c r="BG169" s="65">
        <f t="shared" si="272"/>
        <v>0</v>
      </c>
      <c r="BH169" s="65">
        <f t="shared" si="273"/>
        <v>0</v>
      </c>
      <c r="BI169" s="65">
        <f t="shared" si="274"/>
        <v>0</v>
      </c>
      <c r="BJ169" s="94">
        <f t="shared" si="275"/>
        <v>0</v>
      </c>
      <c r="BK169" s="94">
        <f t="shared" si="276"/>
        <v>0</v>
      </c>
      <c r="BL169" s="94">
        <f t="shared" si="277"/>
        <v>0</v>
      </c>
      <c r="BM169" s="94">
        <f t="shared" si="278"/>
        <v>0</v>
      </c>
    </row>
    <row r="170" spans="1:65">
      <c r="A170" s="45">
        <f>IF(A169="N/A","N/A",IF(EDATE(A169,1)&gt;Inputs!$K$3,"N/A",EDATE(A169,1)))</f>
        <v>41730</v>
      </c>
      <c r="B170" s="59">
        <f t="shared" si="251"/>
        <v>2014</v>
      </c>
      <c r="C170" s="46">
        <f t="shared" si="252"/>
        <v>3.6519999999999997</v>
      </c>
      <c r="D170" s="47">
        <f>IF(A170="N/A"," ",(VLOOKUP(MONTH($A170),Inputs!$A$14:$B$25,2))/1000)</f>
        <v>12.6</v>
      </c>
      <c r="E170" s="97">
        <f t="shared" si="253"/>
        <v>46.015199999999993</v>
      </c>
      <c r="F170" s="48">
        <f>IF(A170="N/A"," ",Inputs!$F$6)</f>
        <v>1.17</v>
      </c>
      <c r="G170" s="48">
        <f>IF(A170="N/A"," ",Inputs!$F$9/IF(AND('Pricing Inputs'!$AA$3&gt;=4,'Pricing Inputs'!$AA$3&lt;=6),16,IF(AND('Pricing Inputs'!$AA$3&gt;=7,'Pricing Inputs'!$AA$3&lt;=9),8,24))/(BA170))</f>
        <v>0.82983193277310929</v>
      </c>
      <c r="H170" s="49">
        <f t="shared" si="254"/>
        <v>48.015031932773105</v>
      </c>
      <c r="I170" s="52">
        <f>VLOOKUP(A170,ScaledPrice,(IF(AND('Pricing Inputs'!$AA$3&gt;=4,'Pricing Inputs'!$AA$3&lt;=6),2,4)))</f>
        <v>30.25</v>
      </c>
      <c r="J170" s="52">
        <f>IF(A170="N/A"," ",IF(AND('Pricing Inputs'!$AA$3&gt;=4,'Pricing Inputs'!$AA$3&lt;=6),I170,(VLOOKUP(A170,ScaledPrice,2))*(2-(VLOOKUP(A170,ScaledPrice,3)))))</f>
        <v>30.25</v>
      </c>
      <c r="K170" s="52">
        <f>IF(A170="N/A"," ",IF(OR('Pricing Inputs'!$AA$3=5,'Pricing Inputs'!$AA$3=6,'Pricing Inputs'!$AA$3=8,'Pricing Inputs'!$AA$3=9),VLOOKUP(A170,ScaledPrice,IF(AND('Pricing Inputs'!$AA$3&gt;=4,'Pricing Inputs'!$AA$3&lt;=6),5,6)),0))</f>
        <v>20</v>
      </c>
      <c r="L170" s="52">
        <f>IF(A170="N/A"," ",IF(OR('Pricing Inputs'!$AA$3=5,'Pricing Inputs'!$AA$3=6,'Pricing Inputs'!$AA$3=8,'Pricing Inputs'!$AA$3=9),IF(AND('Pricing Inputs'!$AA$3&gt;=4,'Pricing Inputs'!$AA$3&lt;=6),K170,(VLOOKUP(A170,ScaledPrice,5))*(2-(VLOOKUP(A170,ScaledPrice,3)))),0))</f>
        <v>20</v>
      </c>
      <c r="M170" s="52">
        <f>IF(A170="N/A"," ",IF(OR('Pricing Inputs'!$AA$3=6,'Pricing Inputs'!$AA$3=9),(VLOOKUP(A170,ScaledPrice,IF(AND('Pricing Inputs'!$AA$3&gt;=4,'Pricing Inputs'!$AA$3&lt;=6),7,8))),0))</f>
        <v>18.995000839233398</v>
      </c>
      <c r="N170" s="52">
        <f>IF(A170="N/A"," ",IF(OR('Pricing Inputs'!$AA$3=6,'Pricing Inputs'!$AA$3=9),IF(AND('Pricing Inputs'!$AA$3&gt;=4,'Pricing Inputs'!$AA$3&lt;=6),M170,(VLOOKUP(A170,ScaledPrice,7))*(2-(VLOOKUP(A170,ScaledPrice,3)))),0))</f>
        <v>18.995000839233398</v>
      </c>
      <c r="O170" s="52">
        <f t="shared" si="255"/>
        <v>22.100000381469727</v>
      </c>
      <c r="P170" s="108">
        <f t="shared" si="256"/>
        <v>0</v>
      </c>
      <c r="Q170" s="108">
        <f t="shared" si="257"/>
        <v>0</v>
      </c>
      <c r="R170" s="108">
        <f t="shared" si="258"/>
        <v>0</v>
      </c>
      <c r="S170" s="108">
        <f t="shared" si="259"/>
        <v>0</v>
      </c>
      <c r="T170" s="108">
        <f t="shared" si="260"/>
        <v>0</v>
      </c>
      <c r="U170" s="108">
        <f t="shared" si="261"/>
        <v>0</v>
      </c>
      <c r="V170" s="56">
        <f t="shared" si="262"/>
        <v>0</v>
      </c>
      <c r="W170" s="99">
        <f t="shared" si="263"/>
        <v>0</v>
      </c>
      <c r="X170" s="99">
        <f t="shared" si="264"/>
        <v>0</v>
      </c>
      <c r="Y170" s="99">
        <f t="shared" si="265"/>
        <v>0</v>
      </c>
      <c r="Z170" s="99">
        <f t="shared" si="266"/>
        <v>0</v>
      </c>
      <c r="AA170" s="99">
        <f t="shared" si="279"/>
        <v>0</v>
      </c>
      <c r="AB170" s="99">
        <f t="shared" si="267"/>
        <v>0</v>
      </c>
      <c r="AC170" s="99">
        <f t="shared" si="268"/>
        <v>0</v>
      </c>
      <c r="AD170" s="71">
        <f t="shared" si="327"/>
        <v>7</v>
      </c>
      <c r="AE170" s="72">
        <f t="shared" si="328"/>
        <v>7</v>
      </c>
      <c r="AF170" s="72">
        <f t="shared" si="329"/>
        <v>7</v>
      </c>
      <c r="AG170" s="72">
        <f t="shared" si="330"/>
        <v>7</v>
      </c>
      <c r="AH170" s="72">
        <f t="shared" si="331"/>
        <v>7</v>
      </c>
      <c r="AI170" s="72">
        <f t="shared" si="332"/>
        <v>7</v>
      </c>
      <c r="AJ170" s="73">
        <f t="shared" si="333"/>
        <v>7</v>
      </c>
      <c r="AK170" s="102">
        <f t="shared" si="295"/>
        <v>0</v>
      </c>
      <c r="AL170" s="103">
        <f t="shared" si="296"/>
        <v>0</v>
      </c>
      <c r="AM170" s="103">
        <f t="shared" si="297"/>
        <v>0</v>
      </c>
      <c r="AN170" s="103">
        <f t="shared" si="298"/>
        <v>0</v>
      </c>
      <c r="AO170" s="103">
        <f t="shared" si="299"/>
        <v>0</v>
      </c>
      <c r="AP170" s="103">
        <f t="shared" si="300"/>
        <v>0</v>
      </c>
      <c r="AQ170" s="103">
        <f t="shared" si="301"/>
        <v>0</v>
      </c>
      <c r="AR170" s="73">
        <f>SUM(AK160:AQ171)</f>
        <v>1024</v>
      </c>
      <c r="AS170" s="109">
        <f t="shared" si="320"/>
        <v>0</v>
      </c>
      <c r="AT170" s="112">
        <f t="shared" si="321"/>
        <v>0</v>
      </c>
      <c r="AU170" s="112">
        <f t="shared" si="322"/>
        <v>0</v>
      </c>
      <c r="AV170" s="112">
        <f t="shared" si="323"/>
        <v>0</v>
      </c>
      <c r="AW170" s="112">
        <f t="shared" si="324"/>
        <v>0</v>
      </c>
      <c r="AX170" s="112">
        <f t="shared" si="325"/>
        <v>0</v>
      </c>
      <c r="AY170" s="112">
        <f t="shared" si="326"/>
        <v>0</v>
      </c>
      <c r="AZ170" s="73">
        <f>SUM(AS160:AY171)</f>
        <v>0</v>
      </c>
      <c r="BA170" s="64">
        <f>IF($A170="N/A"," ",(IF(MONTH(A170)&gt;=4,IF(MONTH(A170)&lt;=10,Inputs!$F$13,Inputs!$F$14),Inputs!$F$14)))</f>
        <v>119</v>
      </c>
      <c r="BB170" s="65">
        <f t="shared" si="302"/>
        <v>0</v>
      </c>
      <c r="BC170" s="65">
        <f t="shared" si="303"/>
        <v>0</v>
      </c>
      <c r="BD170" s="65">
        <f t="shared" si="269"/>
        <v>0</v>
      </c>
      <c r="BE170" s="65">
        <f t="shared" si="270"/>
        <v>0</v>
      </c>
      <c r="BF170" s="65">
        <f t="shared" si="271"/>
        <v>0</v>
      </c>
      <c r="BG170" s="65">
        <f t="shared" si="272"/>
        <v>0</v>
      </c>
      <c r="BH170" s="65">
        <f t="shared" si="273"/>
        <v>0</v>
      </c>
      <c r="BI170" s="65">
        <f t="shared" si="274"/>
        <v>0</v>
      </c>
      <c r="BJ170" s="94">
        <f t="shared" si="275"/>
        <v>0</v>
      </c>
      <c r="BK170" s="94">
        <f t="shared" si="276"/>
        <v>0</v>
      </c>
      <c r="BL170" s="94">
        <f t="shared" si="277"/>
        <v>0</v>
      </c>
      <c r="BM170" s="94">
        <f t="shared" si="278"/>
        <v>0</v>
      </c>
    </row>
    <row r="171" spans="1:65">
      <c r="A171" s="45">
        <f>IF(A170="N/A","N/A",IF(EDATE(A170,1)&gt;Inputs!$K$3,"N/A",EDATE(A170,1)))</f>
        <v>41760</v>
      </c>
      <c r="B171" s="59">
        <f t="shared" si="251"/>
        <v>2014</v>
      </c>
      <c r="C171" s="46">
        <f t="shared" si="252"/>
        <v>3.6360000000000001</v>
      </c>
      <c r="D171" s="47">
        <f>IF(A171="N/A"," ",(VLOOKUP(MONTH($A171),Inputs!$A$14:$B$25,2))/1000)</f>
        <v>12.6</v>
      </c>
      <c r="E171" s="97">
        <f t="shared" si="253"/>
        <v>45.813600000000001</v>
      </c>
      <c r="F171" s="48">
        <f>IF(A171="N/A"," ",Inputs!$F$6)</f>
        <v>1.17</v>
      </c>
      <c r="G171" s="48">
        <f>IF(A171="N/A"," ",Inputs!$F$9/IF(AND('Pricing Inputs'!$AA$3&gt;=4,'Pricing Inputs'!$AA$3&lt;=6),16,IF(AND('Pricing Inputs'!$AA$3&gt;=7,'Pricing Inputs'!$AA$3&lt;=9),8,24))/(BA171))</f>
        <v>0.82983193277310929</v>
      </c>
      <c r="H171" s="49">
        <f t="shared" si="254"/>
        <v>47.813431932773113</v>
      </c>
      <c r="I171" s="52">
        <f>VLOOKUP(A171,ScaledPrice,(IF(AND('Pricing Inputs'!$AA$3&gt;=4,'Pricing Inputs'!$AA$3&lt;=6),2,4)))</f>
        <v>34.75</v>
      </c>
      <c r="J171" s="52">
        <f>IF(A171="N/A"," ",IF(AND('Pricing Inputs'!$AA$3&gt;=4,'Pricing Inputs'!$AA$3&lt;=6),I171,(VLOOKUP(A171,ScaledPrice,2))*(2-(VLOOKUP(A171,ScaledPrice,3)))))</f>
        <v>34.75</v>
      </c>
      <c r="K171" s="52">
        <f>IF(A171="N/A"," ",IF(OR('Pricing Inputs'!$AA$3=5,'Pricing Inputs'!$AA$3=6,'Pricing Inputs'!$AA$3=8,'Pricing Inputs'!$AA$3=9),VLOOKUP(A171,ScaledPrice,IF(AND('Pricing Inputs'!$AA$3&gt;=4,'Pricing Inputs'!$AA$3&lt;=6),5,6)),0))</f>
        <v>21</v>
      </c>
      <c r="L171" s="52">
        <f>IF(A171="N/A"," ",IF(OR('Pricing Inputs'!$AA$3=5,'Pricing Inputs'!$AA$3=6,'Pricing Inputs'!$AA$3=8,'Pricing Inputs'!$AA$3=9),IF(AND('Pricing Inputs'!$AA$3&gt;=4,'Pricing Inputs'!$AA$3&lt;=6),K171,(VLOOKUP(A171,ScaledPrice,5))*(2-(VLOOKUP(A171,ScaledPrice,3)))),0))</f>
        <v>21</v>
      </c>
      <c r="M171" s="52">
        <f>IF(A171="N/A"," ",IF(OR('Pricing Inputs'!$AA$3=6,'Pricing Inputs'!$AA$3=9),(VLOOKUP(A171,ScaledPrice,IF(AND('Pricing Inputs'!$AA$3&gt;=4,'Pricing Inputs'!$AA$3&lt;=6),7,8))),0))</f>
        <v>20.004999160766602</v>
      </c>
      <c r="N171" s="52">
        <f>IF(A171="N/A"," ",IF(OR('Pricing Inputs'!$AA$3=6,'Pricing Inputs'!$AA$3=9),IF(AND('Pricing Inputs'!$AA$3&gt;=4,'Pricing Inputs'!$AA$3&lt;=6),M171,(VLOOKUP(A171,ScaledPrice,7))*(2-(VLOOKUP(A171,ScaledPrice,3)))),0))</f>
        <v>20.004999160766602</v>
      </c>
      <c r="O171" s="52">
        <f t="shared" si="255"/>
        <v>21.950000762939453</v>
      </c>
      <c r="P171" s="108">
        <f t="shared" si="256"/>
        <v>0</v>
      </c>
      <c r="Q171" s="108">
        <f t="shared" si="257"/>
        <v>0</v>
      </c>
      <c r="R171" s="108">
        <f t="shared" si="258"/>
        <v>0</v>
      </c>
      <c r="S171" s="108">
        <f t="shared" si="259"/>
        <v>0</v>
      </c>
      <c r="T171" s="108">
        <f t="shared" si="260"/>
        <v>0</v>
      </c>
      <c r="U171" s="108">
        <f t="shared" si="261"/>
        <v>0</v>
      </c>
      <c r="V171" s="56">
        <f t="shared" si="262"/>
        <v>0</v>
      </c>
      <c r="W171" s="99">
        <f t="shared" si="263"/>
        <v>0</v>
      </c>
      <c r="X171" s="99">
        <f t="shared" si="264"/>
        <v>0</v>
      </c>
      <c r="Y171" s="99">
        <f t="shared" si="265"/>
        <v>0</v>
      </c>
      <c r="Z171" s="99">
        <f t="shared" si="266"/>
        <v>0</v>
      </c>
      <c r="AA171" s="99">
        <f t="shared" si="279"/>
        <v>0</v>
      </c>
      <c r="AB171" s="99">
        <f t="shared" si="267"/>
        <v>0</v>
      </c>
      <c r="AC171" s="99">
        <f t="shared" si="268"/>
        <v>0</v>
      </c>
      <c r="AD171" s="74">
        <f t="shared" si="327"/>
        <v>7</v>
      </c>
      <c r="AE171" s="75">
        <f t="shared" si="328"/>
        <v>7</v>
      </c>
      <c r="AF171" s="75">
        <f t="shared" si="329"/>
        <v>7</v>
      </c>
      <c r="AG171" s="75">
        <f t="shared" si="330"/>
        <v>7</v>
      </c>
      <c r="AH171" s="75">
        <f t="shared" si="331"/>
        <v>7</v>
      </c>
      <c r="AI171" s="75">
        <f t="shared" si="332"/>
        <v>7</v>
      </c>
      <c r="AJ171" s="76">
        <f t="shared" si="333"/>
        <v>7</v>
      </c>
      <c r="AK171" s="104">
        <f t="shared" si="295"/>
        <v>0</v>
      </c>
      <c r="AL171" s="105">
        <f t="shared" si="296"/>
        <v>0</v>
      </c>
      <c r="AM171" s="105">
        <f t="shared" si="297"/>
        <v>0</v>
      </c>
      <c r="AN171" s="105">
        <f t="shared" si="298"/>
        <v>0</v>
      </c>
      <c r="AO171" s="105">
        <f t="shared" si="299"/>
        <v>0</v>
      </c>
      <c r="AP171" s="105">
        <f t="shared" si="300"/>
        <v>0</v>
      </c>
      <c r="AQ171" s="105">
        <f t="shared" si="301"/>
        <v>0</v>
      </c>
      <c r="AR171" s="76">
        <f>IF(($AP$2-AR170)&gt;=0,$AP$2-AR170,0)</f>
        <v>376</v>
      </c>
      <c r="AS171" s="113">
        <f t="shared" si="320"/>
        <v>0</v>
      </c>
      <c r="AT171" s="114">
        <f t="shared" si="321"/>
        <v>0</v>
      </c>
      <c r="AU171" s="114">
        <f t="shared" si="322"/>
        <v>0</v>
      </c>
      <c r="AV171" s="114">
        <f t="shared" si="323"/>
        <v>0</v>
      </c>
      <c r="AW171" s="114">
        <f t="shared" si="324"/>
        <v>0</v>
      </c>
      <c r="AX171" s="114">
        <f t="shared" si="325"/>
        <v>0</v>
      </c>
      <c r="AY171" s="114">
        <f t="shared" si="326"/>
        <v>0</v>
      </c>
      <c r="AZ171" s="82">
        <f>AR170+AZ170</f>
        <v>1024</v>
      </c>
      <c r="BA171" s="64">
        <f>IF($A171="N/A"," ",(IF(MONTH(A171)&gt;=4,IF(MONTH(A171)&lt;=10,Inputs!$F$13,Inputs!$F$14),Inputs!$F$14)))</f>
        <v>119</v>
      </c>
      <c r="BB171" s="65">
        <f t="shared" si="302"/>
        <v>0</v>
      </c>
      <c r="BC171" s="65">
        <f t="shared" si="303"/>
        <v>0</v>
      </c>
      <c r="BD171" s="65">
        <f t="shared" si="269"/>
        <v>0</v>
      </c>
      <c r="BE171" s="65">
        <f t="shared" si="270"/>
        <v>0</v>
      </c>
      <c r="BF171" s="65">
        <f t="shared" si="271"/>
        <v>0</v>
      </c>
      <c r="BG171" s="65">
        <f t="shared" si="272"/>
        <v>0</v>
      </c>
      <c r="BH171" s="65">
        <f t="shared" si="273"/>
        <v>0</v>
      </c>
      <c r="BI171" s="65">
        <f t="shared" si="274"/>
        <v>0</v>
      </c>
      <c r="BJ171" s="94">
        <f t="shared" si="275"/>
        <v>0</v>
      </c>
      <c r="BK171" s="94">
        <f t="shared" si="276"/>
        <v>0</v>
      </c>
      <c r="BL171" s="94">
        <f t="shared" si="277"/>
        <v>0</v>
      </c>
      <c r="BM171" s="94">
        <f t="shared" si="278"/>
        <v>0</v>
      </c>
    </row>
    <row r="172" spans="1:65">
      <c r="A172" s="45">
        <f>IF(A171="N/A","N/A",IF(EDATE(A171,1)&gt;Inputs!$K$3,"N/A",EDATE(A171,1)))</f>
        <v>41791</v>
      </c>
      <c r="B172" s="59">
        <f t="shared" si="251"/>
        <v>2014</v>
      </c>
      <c r="C172" s="46">
        <f t="shared" si="252"/>
        <v>3.6420000000000003</v>
      </c>
      <c r="D172" s="47">
        <f>IF(A172="N/A"," ",(VLOOKUP(MONTH($A172),Inputs!$A$14:$B$25,2))/1000)</f>
        <v>12.6</v>
      </c>
      <c r="E172" s="97">
        <f t="shared" si="253"/>
        <v>45.889200000000002</v>
      </c>
      <c r="F172" s="48">
        <f>IF(A172="N/A"," ",Inputs!$F$6)</f>
        <v>1.17</v>
      </c>
      <c r="G172" s="48">
        <f>IF(A172="N/A"," ",Inputs!$F$9/IF(AND('Pricing Inputs'!$AA$3&gt;=4,'Pricing Inputs'!$AA$3&lt;=6),16,IF(AND('Pricing Inputs'!$AA$3&gt;=7,'Pricing Inputs'!$AA$3&lt;=9),8,24))/(BA172))</f>
        <v>0.82983193277310929</v>
      </c>
      <c r="H172" s="49">
        <f t="shared" si="254"/>
        <v>47.889031932773115</v>
      </c>
      <c r="I172" s="52">
        <f>VLOOKUP(A172,ScaledPrice,(IF(AND('Pricing Inputs'!$AA$3&gt;=4,'Pricing Inputs'!$AA$3&lt;=6),2,4)))</f>
        <v>57.5</v>
      </c>
      <c r="J172" s="52">
        <f>IF(A172="N/A"," ",IF(AND('Pricing Inputs'!$AA$3&gt;=4,'Pricing Inputs'!$AA$3&lt;=6),I172,(VLOOKUP(A172,ScaledPrice,2))*(2-(VLOOKUP(A172,ScaledPrice,3)))))</f>
        <v>57.5</v>
      </c>
      <c r="K172" s="52">
        <f>IF(A172="N/A"," ",IF(OR('Pricing Inputs'!$AA$3=5,'Pricing Inputs'!$AA$3=6,'Pricing Inputs'!$AA$3=8,'Pricing Inputs'!$AA$3=9),VLOOKUP(A172,ScaledPrice,IF(AND('Pricing Inputs'!$AA$3&gt;=4,'Pricing Inputs'!$AA$3&lt;=6),5,6)),0))</f>
        <v>26</v>
      </c>
      <c r="L172" s="52">
        <f>IF(A172="N/A"," ",IF(OR('Pricing Inputs'!$AA$3=5,'Pricing Inputs'!$AA$3=6,'Pricing Inputs'!$AA$3=8,'Pricing Inputs'!$AA$3=9),IF(AND('Pricing Inputs'!$AA$3&gt;=4,'Pricing Inputs'!$AA$3&lt;=6),K172,(VLOOKUP(A172,ScaledPrice,5))*(2-(VLOOKUP(A172,ScaledPrice,3)))),0))</f>
        <v>26</v>
      </c>
      <c r="M172" s="52">
        <f>IF(A172="N/A"," ",IF(OR('Pricing Inputs'!$AA$3=6,'Pricing Inputs'!$AA$3=9),(VLOOKUP(A172,ScaledPrice,IF(AND('Pricing Inputs'!$AA$3&gt;=4,'Pricing Inputs'!$AA$3&lt;=6),7,8))),0))</f>
        <v>24</v>
      </c>
      <c r="N172" s="52">
        <f>IF(A172="N/A"," ",IF(OR('Pricing Inputs'!$AA$3=6,'Pricing Inputs'!$AA$3=9),IF(AND('Pricing Inputs'!$AA$3&gt;=4,'Pricing Inputs'!$AA$3&lt;=6),M172,(VLOOKUP(A172,ScaledPrice,7))*(2-(VLOOKUP(A172,ScaledPrice,3)))),0))</f>
        <v>24</v>
      </c>
      <c r="O172" s="52">
        <f t="shared" si="255"/>
        <v>21.449999809265137</v>
      </c>
      <c r="P172" s="108">
        <f t="shared" si="256"/>
        <v>9.6109680672268851</v>
      </c>
      <c r="Q172" s="108">
        <f t="shared" si="257"/>
        <v>9.6109680672268851</v>
      </c>
      <c r="R172" s="108">
        <f t="shared" si="258"/>
        <v>0</v>
      </c>
      <c r="S172" s="108">
        <f t="shared" si="259"/>
        <v>0</v>
      </c>
      <c r="T172" s="108">
        <f t="shared" si="260"/>
        <v>0</v>
      </c>
      <c r="U172" s="108">
        <f t="shared" si="261"/>
        <v>0</v>
      </c>
      <c r="V172" s="56">
        <f t="shared" si="262"/>
        <v>0</v>
      </c>
      <c r="W172" s="99">
        <f t="shared" si="263"/>
        <v>168</v>
      </c>
      <c r="X172" s="99">
        <f t="shared" si="264"/>
        <v>168</v>
      </c>
      <c r="Y172" s="99">
        <f t="shared" si="265"/>
        <v>0</v>
      </c>
      <c r="Z172" s="99">
        <f t="shared" si="266"/>
        <v>0</v>
      </c>
      <c r="AA172" s="99">
        <f t="shared" si="279"/>
        <v>0</v>
      </c>
      <c r="AB172" s="99">
        <f t="shared" si="267"/>
        <v>0</v>
      </c>
      <c r="AC172" s="99">
        <f t="shared" si="268"/>
        <v>0</v>
      </c>
      <c r="AD172" s="68">
        <f t="shared" ref="AD172:AJ172" si="334">IF($A172="N/A"," ",RANK(P172,$P$172:$V$183))</f>
        <v>5</v>
      </c>
      <c r="AE172" s="69">
        <f t="shared" si="334"/>
        <v>5</v>
      </c>
      <c r="AF172" s="69">
        <f t="shared" si="334"/>
        <v>7</v>
      </c>
      <c r="AG172" s="69">
        <f t="shared" si="334"/>
        <v>7</v>
      </c>
      <c r="AH172" s="69">
        <f t="shared" si="334"/>
        <v>7</v>
      </c>
      <c r="AI172" s="69">
        <f t="shared" si="334"/>
        <v>7</v>
      </c>
      <c r="AJ172" s="70">
        <f t="shared" si="334"/>
        <v>7</v>
      </c>
      <c r="AK172" s="100">
        <f t="shared" si="295"/>
        <v>168</v>
      </c>
      <c r="AL172" s="101">
        <f t="shared" si="296"/>
        <v>168</v>
      </c>
      <c r="AM172" s="101">
        <f t="shared" si="297"/>
        <v>0</v>
      </c>
      <c r="AN172" s="101">
        <f t="shared" si="298"/>
        <v>0</v>
      </c>
      <c r="AO172" s="101">
        <f t="shared" si="299"/>
        <v>0</v>
      </c>
      <c r="AP172" s="101">
        <f t="shared" si="300"/>
        <v>0</v>
      </c>
      <c r="AQ172" s="101">
        <f t="shared" si="301"/>
        <v>0</v>
      </c>
      <c r="AR172" s="70"/>
      <c r="AS172" s="115">
        <f t="shared" ref="AS172:AS183" si="335">IF($A172="N/A"," ",IF(AND(AD172=$AJ$2+1,AK172=0),MIN($AR$183,W172),0))</f>
        <v>0</v>
      </c>
      <c r="AT172" s="110">
        <f t="shared" ref="AT172:AT183" si="336">IF($A172="N/A"," ",IF(AND(AE172=$AJ$2+1,AL172=0),MIN($AR$183,X172),0))</f>
        <v>0</v>
      </c>
      <c r="AU172" s="110">
        <f t="shared" ref="AU172:AU183" si="337">IF($A172="N/A"," ",IF(AND(AF172=$AJ$2+1,AM172=0),MIN($AR$183,Y172),0))</f>
        <v>0</v>
      </c>
      <c r="AV172" s="110">
        <f t="shared" ref="AV172:AV183" si="338">IF($A172="N/A"," ",IF(AND(AG172=$AJ$2+1,AN172=0),MIN($AR$183,Z172),0))</f>
        <v>0</v>
      </c>
      <c r="AW172" s="110">
        <f t="shared" ref="AW172:AW183" si="339">IF($A172="N/A"," ",IF(AND(AH172=$AJ$2+1,AO172=0),MIN($AR$183,AA172),0))</f>
        <v>0</v>
      </c>
      <c r="AX172" s="110">
        <f t="shared" ref="AX172:AX183" si="340">IF($A172="N/A"," ",IF(AND(AI172=$AJ$2+1,AP172=0),MIN($AR$183,AB172),0))</f>
        <v>0</v>
      </c>
      <c r="AY172" s="110">
        <f t="shared" ref="AY172:AY183" si="341">IF($A172="N/A"," ",IF(AND(AJ172=$AJ$2+1,AQ172=0),MIN($AR$183,AC172),0))</f>
        <v>0</v>
      </c>
      <c r="AZ172" s="70"/>
      <c r="BA172" s="64">
        <f>IF($A172="N/A"," ",(IF(MONTH(A172)&gt;=4,IF(MONTH(A172)&lt;=10,Inputs!$F$13,Inputs!$F$14),Inputs!$F$14)))</f>
        <v>119</v>
      </c>
      <c r="BB172" s="65">
        <f t="shared" si="302"/>
        <v>192142.47359999988</v>
      </c>
      <c r="BC172" s="65">
        <f t="shared" si="303"/>
        <v>192142.47359999988</v>
      </c>
      <c r="BD172" s="65">
        <f t="shared" si="269"/>
        <v>0</v>
      </c>
      <c r="BE172" s="65">
        <f t="shared" si="270"/>
        <v>0</v>
      </c>
      <c r="BF172" s="65">
        <f t="shared" si="271"/>
        <v>0</v>
      </c>
      <c r="BG172" s="65">
        <f t="shared" si="272"/>
        <v>0</v>
      </c>
      <c r="BH172" s="65">
        <f t="shared" si="273"/>
        <v>0</v>
      </c>
      <c r="BI172" s="65">
        <f t="shared" si="274"/>
        <v>384284.94719999976</v>
      </c>
      <c r="BJ172" s="94">
        <f t="shared" si="275"/>
        <v>1914795.0528000002</v>
      </c>
      <c r="BK172" s="94">
        <f t="shared" si="276"/>
        <v>1834833.7728000002</v>
      </c>
      <c r="BL172" s="94">
        <f t="shared" si="277"/>
        <v>46781.279999999999</v>
      </c>
      <c r="BM172" s="94">
        <f t="shared" si="278"/>
        <v>33180</v>
      </c>
    </row>
    <row r="173" spans="1:65">
      <c r="A173" s="45">
        <f>IF(A172="N/A","N/A",IF(EDATE(A172,1)&gt;Inputs!$K$3,"N/A",EDATE(A172,1)))</f>
        <v>41821</v>
      </c>
      <c r="B173" s="59">
        <f t="shared" si="251"/>
        <v>2014</v>
      </c>
      <c r="C173" s="46">
        <f t="shared" si="252"/>
        <v>3.637</v>
      </c>
      <c r="D173" s="47">
        <f>IF(A173="N/A"," ",(VLOOKUP(MONTH($A173),Inputs!$A$14:$B$25,2))/1000)</f>
        <v>12.6</v>
      </c>
      <c r="E173" s="97">
        <f t="shared" si="253"/>
        <v>45.8262</v>
      </c>
      <c r="F173" s="48">
        <f>IF(A173="N/A"," ",Inputs!$F$6)</f>
        <v>1.17</v>
      </c>
      <c r="G173" s="48">
        <f>IF(A173="N/A"," ",Inputs!$F$9/IF(AND('Pricing Inputs'!$AA$3&gt;=4,'Pricing Inputs'!$AA$3&lt;=6),16,IF(AND('Pricing Inputs'!$AA$3&gt;=7,'Pricing Inputs'!$AA$3&lt;=9),8,24))/(BA173))</f>
        <v>0.82983193277310929</v>
      </c>
      <c r="H173" s="49">
        <f t="shared" si="254"/>
        <v>47.826031932773112</v>
      </c>
      <c r="I173" s="52">
        <f>VLOOKUP(A173,ScaledPrice,(IF(AND('Pricing Inputs'!$AA$3&gt;=4,'Pricing Inputs'!$AA$3&lt;=6),2,4)))</f>
        <v>102</v>
      </c>
      <c r="J173" s="52">
        <f>IF(A173="N/A"," ",IF(AND('Pricing Inputs'!$AA$3&gt;=4,'Pricing Inputs'!$AA$3&lt;=6),I173,(VLOOKUP(A173,ScaledPrice,2))*(2-(VLOOKUP(A173,ScaledPrice,3)))))</f>
        <v>102</v>
      </c>
      <c r="K173" s="52">
        <f>IF(A173="N/A"," ",IF(OR('Pricing Inputs'!$AA$3=5,'Pricing Inputs'!$AA$3=6,'Pricing Inputs'!$AA$3=8,'Pricing Inputs'!$AA$3=9),VLOOKUP(A173,ScaledPrice,IF(AND('Pricing Inputs'!$AA$3&gt;=4,'Pricing Inputs'!$AA$3&lt;=6),5,6)),0))</f>
        <v>35</v>
      </c>
      <c r="L173" s="52">
        <f>IF(A173="N/A"," ",IF(OR('Pricing Inputs'!$AA$3=5,'Pricing Inputs'!$AA$3=6,'Pricing Inputs'!$AA$3=8,'Pricing Inputs'!$AA$3=9),IF(AND('Pricing Inputs'!$AA$3&gt;=4,'Pricing Inputs'!$AA$3&lt;=6),K173,(VLOOKUP(A173,ScaledPrice,5))*(2-(VLOOKUP(A173,ScaledPrice,3)))),0))</f>
        <v>35</v>
      </c>
      <c r="M173" s="52">
        <f>IF(A173="N/A"," ",IF(OR('Pricing Inputs'!$AA$3=6,'Pricing Inputs'!$AA$3=9),(VLOOKUP(A173,ScaledPrice,IF(AND('Pricing Inputs'!$AA$3&gt;=4,'Pricing Inputs'!$AA$3&lt;=6),7,8))),0))</f>
        <v>30.999998092651367</v>
      </c>
      <c r="N173" s="52">
        <f>IF(A173="N/A"," ",IF(OR('Pricing Inputs'!$AA$3=6,'Pricing Inputs'!$AA$3=9),IF(AND('Pricing Inputs'!$AA$3&gt;=4,'Pricing Inputs'!$AA$3&lt;=6),M173,(VLOOKUP(A173,ScaledPrice,7))*(2-(VLOOKUP(A173,ScaledPrice,3)))),0))</f>
        <v>30.999998092651367</v>
      </c>
      <c r="O173" s="52">
        <f t="shared" si="255"/>
        <v>22.350000381469727</v>
      </c>
      <c r="P173" s="108">
        <f t="shared" si="256"/>
        <v>54.173968067226888</v>
      </c>
      <c r="Q173" s="108">
        <f t="shared" si="257"/>
        <v>54.173968067226888</v>
      </c>
      <c r="R173" s="108">
        <f t="shared" si="258"/>
        <v>0</v>
      </c>
      <c r="S173" s="108">
        <f t="shared" si="259"/>
        <v>0</v>
      </c>
      <c r="T173" s="108">
        <f t="shared" si="260"/>
        <v>0</v>
      </c>
      <c r="U173" s="108">
        <f t="shared" si="261"/>
        <v>0</v>
      </c>
      <c r="V173" s="56">
        <f t="shared" si="262"/>
        <v>0</v>
      </c>
      <c r="W173" s="99">
        <f t="shared" si="263"/>
        <v>176</v>
      </c>
      <c r="X173" s="99">
        <f t="shared" si="264"/>
        <v>176</v>
      </c>
      <c r="Y173" s="99">
        <f t="shared" si="265"/>
        <v>0</v>
      </c>
      <c r="Z173" s="99">
        <f t="shared" si="266"/>
        <v>0</v>
      </c>
      <c r="AA173" s="99">
        <f t="shared" si="279"/>
        <v>0</v>
      </c>
      <c r="AB173" s="99">
        <f t="shared" si="267"/>
        <v>0</v>
      </c>
      <c r="AC173" s="99">
        <f t="shared" si="268"/>
        <v>0</v>
      </c>
      <c r="AD173" s="71">
        <f t="shared" ref="AD173:AD183" si="342">IF($A173="N/A"," ",RANK(P173,$P$172:$V$183))</f>
        <v>1</v>
      </c>
      <c r="AE173" s="72">
        <f t="shared" ref="AE173:AE183" si="343">IF($A173="N/A"," ",RANK(Q173,$P$172:$V$183))</f>
        <v>1</v>
      </c>
      <c r="AF173" s="72">
        <f t="shared" ref="AF173:AF183" si="344">IF($A173="N/A"," ",RANK(R173,$P$172:$V$183))</f>
        <v>7</v>
      </c>
      <c r="AG173" s="72">
        <f t="shared" ref="AG173:AG183" si="345">IF($A173="N/A"," ",RANK(S173,$P$172:$V$183))</f>
        <v>7</v>
      </c>
      <c r="AH173" s="72">
        <f t="shared" ref="AH173:AH183" si="346">IF($A173="N/A"," ",RANK(T173,$P$172:$V$183))</f>
        <v>7</v>
      </c>
      <c r="AI173" s="72">
        <f t="shared" ref="AI173:AI183" si="347">IF($A173="N/A"," ",RANK(U173,$P$172:$V$183))</f>
        <v>7</v>
      </c>
      <c r="AJ173" s="73">
        <f t="shared" ref="AJ173:AJ183" si="348">IF($A173="N/A"," ",RANK(V173,$P$172:$V$183))</f>
        <v>7</v>
      </c>
      <c r="AK173" s="102">
        <f t="shared" si="295"/>
        <v>176</v>
      </c>
      <c r="AL173" s="103">
        <f t="shared" si="296"/>
        <v>176</v>
      </c>
      <c r="AM173" s="103">
        <f t="shared" si="297"/>
        <v>0</v>
      </c>
      <c r="AN173" s="103">
        <f t="shared" si="298"/>
        <v>0</v>
      </c>
      <c r="AO173" s="103">
        <f t="shared" si="299"/>
        <v>0</v>
      </c>
      <c r="AP173" s="103">
        <f t="shared" si="300"/>
        <v>0</v>
      </c>
      <c r="AQ173" s="103">
        <f t="shared" si="301"/>
        <v>0</v>
      </c>
      <c r="AR173" s="73"/>
      <c r="AS173" s="109">
        <f t="shared" si="335"/>
        <v>0</v>
      </c>
      <c r="AT173" s="112">
        <f t="shared" si="336"/>
        <v>0</v>
      </c>
      <c r="AU173" s="112">
        <f t="shared" si="337"/>
        <v>0</v>
      </c>
      <c r="AV173" s="112">
        <f t="shared" si="338"/>
        <v>0</v>
      </c>
      <c r="AW173" s="112">
        <f t="shared" si="339"/>
        <v>0</v>
      </c>
      <c r="AX173" s="112">
        <f t="shared" si="340"/>
        <v>0</v>
      </c>
      <c r="AY173" s="112">
        <f t="shared" si="341"/>
        <v>0</v>
      </c>
      <c r="AZ173" s="73"/>
      <c r="BA173" s="64">
        <f>IF($A173="N/A"," ",(IF(MONTH(A173)&gt;=4,IF(MONTH(A173)&lt;=10,Inputs!$F$13,Inputs!$F$14),Inputs!$F$14)))</f>
        <v>119</v>
      </c>
      <c r="BB173" s="65">
        <f t="shared" si="302"/>
        <v>1134619.5872</v>
      </c>
      <c r="BC173" s="65">
        <f t="shared" si="303"/>
        <v>1134619.5872</v>
      </c>
      <c r="BD173" s="65">
        <f t="shared" si="269"/>
        <v>0</v>
      </c>
      <c r="BE173" s="65">
        <f t="shared" si="270"/>
        <v>0</v>
      </c>
      <c r="BF173" s="65">
        <f t="shared" si="271"/>
        <v>0</v>
      </c>
      <c r="BG173" s="65">
        <f t="shared" si="272"/>
        <v>0</v>
      </c>
      <c r="BH173" s="65">
        <f t="shared" si="273"/>
        <v>0</v>
      </c>
      <c r="BI173" s="65">
        <f t="shared" si="274"/>
        <v>2269239.1743999999</v>
      </c>
      <c r="BJ173" s="94">
        <f t="shared" si="275"/>
        <v>2003336.8256000001</v>
      </c>
      <c r="BK173" s="94">
        <f t="shared" si="276"/>
        <v>1919567.8656000001</v>
      </c>
      <c r="BL173" s="94">
        <f t="shared" si="277"/>
        <v>49008.959999999999</v>
      </c>
      <c r="BM173" s="94">
        <f t="shared" si="278"/>
        <v>34760</v>
      </c>
    </row>
    <row r="174" spans="1:65">
      <c r="A174" s="45">
        <f>IF(A173="N/A","N/A",IF(EDATE(A173,1)&gt;Inputs!$K$3,"N/A",EDATE(A173,1)))</f>
        <v>41852</v>
      </c>
      <c r="B174" s="59">
        <f t="shared" si="251"/>
        <v>2014</v>
      </c>
      <c r="C174" s="46">
        <f t="shared" si="252"/>
        <v>3.6430000000000002</v>
      </c>
      <c r="D174" s="47">
        <f>IF(A174="N/A"," ",(VLOOKUP(MONTH($A174),Inputs!$A$14:$B$25,2))/1000)</f>
        <v>12.6</v>
      </c>
      <c r="E174" s="97">
        <f t="shared" si="253"/>
        <v>45.901800000000001</v>
      </c>
      <c r="F174" s="48">
        <f>IF(A174="N/A"," ",Inputs!$F$6)</f>
        <v>1.17</v>
      </c>
      <c r="G174" s="48">
        <f>IF(A174="N/A"," ",Inputs!$F$9/IF(AND('Pricing Inputs'!$AA$3&gt;=4,'Pricing Inputs'!$AA$3&lt;=6),16,IF(AND('Pricing Inputs'!$AA$3&gt;=7,'Pricing Inputs'!$AA$3&lt;=9),8,24))/(BA174))</f>
        <v>0.82983193277310929</v>
      </c>
      <c r="H174" s="49">
        <f t="shared" si="254"/>
        <v>47.901631932773114</v>
      </c>
      <c r="I174" s="52">
        <f>VLOOKUP(A174,ScaledPrice,(IF(AND('Pricing Inputs'!$AA$3&gt;=4,'Pricing Inputs'!$AA$3&lt;=6),2,4)))</f>
        <v>102</v>
      </c>
      <c r="J174" s="52">
        <f>IF(A174="N/A"," ",IF(AND('Pricing Inputs'!$AA$3&gt;=4,'Pricing Inputs'!$AA$3&lt;=6),I174,(VLOOKUP(A174,ScaledPrice,2))*(2-(VLOOKUP(A174,ScaledPrice,3)))))</f>
        <v>102</v>
      </c>
      <c r="K174" s="52">
        <f>IF(A174="N/A"," ",IF(OR('Pricing Inputs'!$AA$3=5,'Pricing Inputs'!$AA$3=6,'Pricing Inputs'!$AA$3=8,'Pricing Inputs'!$AA$3=9),VLOOKUP(A174,ScaledPrice,IF(AND('Pricing Inputs'!$AA$3&gt;=4,'Pricing Inputs'!$AA$3&lt;=6),5,6)),0))</f>
        <v>35.000003814697266</v>
      </c>
      <c r="L174" s="52">
        <f>IF(A174="N/A"," ",IF(OR('Pricing Inputs'!$AA$3=5,'Pricing Inputs'!$AA$3=6,'Pricing Inputs'!$AA$3=8,'Pricing Inputs'!$AA$3=9),IF(AND('Pricing Inputs'!$AA$3&gt;=4,'Pricing Inputs'!$AA$3&lt;=6),K174,(VLOOKUP(A174,ScaledPrice,5))*(2-(VLOOKUP(A174,ScaledPrice,3)))),0))</f>
        <v>35.000003814697266</v>
      </c>
      <c r="M174" s="52">
        <f>IF(A174="N/A"," ",IF(OR('Pricing Inputs'!$AA$3=6,'Pricing Inputs'!$AA$3=9),(VLOOKUP(A174,ScaledPrice,IF(AND('Pricing Inputs'!$AA$3&gt;=4,'Pricing Inputs'!$AA$3&lt;=6),7,8))),0))</f>
        <v>31</v>
      </c>
      <c r="N174" s="52">
        <f>IF(A174="N/A"," ",IF(OR('Pricing Inputs'!$AA$3=6,'Pricing Inputs'!$AA$3=9),IF(AND('Pricing Inputs'!$AA$3&gt;=4,'Pricing Inputs'!$AA$3&lt;=6),M174,(VLOOKUP(A174,ScaledPrice,7))*(2-(VLOOKUP(A174,ScaledPrice,3)))),0))</f>
        <v>31</v>
      </c>
      <c r="O174" s="52">
        <f t="shared" si="255"/>
        <v>22.350000381469727</v>
      </c>
      <c r="P174" s="108">
        <f t="shared" si="256"/>
        <v>54.098368067226886</v>
      </c>
      <c r="Q174" s="108">
        <f t="shared" si="257"/>
        <v>54.098368067226886</v>
      </c>
      <c r="R174" s="108">
        <f t="shared" si="258"/>
        <v>0</v>
      </c>
      <c r="S174" s="108">
        <f t="shared" si="259"/>
        <v>0</v>
      </c>
      <c r="T174" s="108">
        <f t="shared" si="260"/>
        <v>0</v>
      </c>
      <c r="U174" s="108">
        <f t="shared" si="261"/>
        <v>0</v>
      </c>
      <c r="V174" s="56">
        <f t="shared" si="262"/>
        <v>0</v>
      </c>
      <c r="W174" s="99">
        <f t="shared" si="263"/>
        <v>168</v>
      </c>
      <c r="X174" s="99">
        <f t="shared" si="264"/>
        <v>168</v>
      </c>
      <c r="Y174" s="99">
        <f t="shared" si="265"/>
        <v>0</v>
      </c>
      <c r="Z174" s="99">
        <f t="shared" si="266"/>
        <v>0</v>
      </c>
      <c r="AA174" s="99">
        <f t="shared" si="279"/>
        <v>0</v>
      </c>
      <c r="AB174" s="99">
        <f t="shared" si="267"/>
        <v>0</v>
      </c>
      <c r="AC174" s="99">
        <f t="shared" si="268"/>
        <v>0</v>
      </c>
      <c r="AD174" s="71">
        <f t="shared" si="342"/>
        <v>3</v>
      </c>
      <c r="AE174" s="72">
        <f t="shared" si="343"/>
        <v>3</v>
      </c>
      <c r="AF174" s="72">
        <f t="shared" si="344"/>
        <v>7</v>
      </c>
      <c r="AG174" s="72">
        <f t="shared" si="345"/>
        <v>7</v>
      </c>
      <c r="AH174" s="72">
        <f t="shared" si="346"/>
        <v>7</v>
      </c>
      <c r="AI174" s="72">
        <f t="shared" si="347"/>
        <v>7</v>
      </c>
      <c r="AJ174" s="73">
        <f t="shared" si="348"/>
        <v>7</v>
      </c>
      <c r="AK174" s="102">
        <f t="shared" si="295"/>
        <v>168</v>
      </c>
      <c r="AL174" s="103">
        <f t="shared" si="296"/>
        <v>168</v>
      </c>
      <c r="AM174" s="103">
        <f t="shared" si="297"/>
        <v>0</v>
      </c>
      <c r="AN174" s="103">
        <f t="shared" si="298"/>
        <v>0</v>
      </c>
      <c r="AO174" s="103">
        <f t="shared" si="299"/>
        <v>0</v>
      </c>
      <c r="AP174" s="103">
        <f t="shared" si="300"/>
        <v>0</v>
      </c>
      <c r="AQ174" s="103">
        <f t="shared" si="301"/>
        <v>0</v>
      </c>
      <c r="AR174" s="73"/>
      <c r="AS174" s="109">
        <f t="shared" si="335"/>
        <v>0</v>
      </c>
      <c r="AT174" s="112">
        <f t="shared" si="336"/>
        <v>0</v>
      </c>
      <c r="AU174" s="112">
        <f t="shared" si="337"/>
        <v>0</v>
      </c>
      <c r="AV174" s="112">
        <f t="shared" si="338"/>
        <v>0</v>
      </c>
      <c r="AW174" s="112">
        <f t="shared" si="339"/>
        <v>0</v>
      </c>
      <c r="AX174" s="112">
        <f t="shared" si="340"/>
        <v>0</v>
      </c>
      <c r="AY174" s="112">
        <f t="shared" si="341"/>
        <v>0</v>
      </c>
      <c r="AZ174" s="73"/>
      <c r="BA174" s="64">
        <f>IF($A174="N/A"," ",(IF(MONTH(A174)&gt;=4,IF(MONTH(A174)&lt;=10,Inputs!$F$13,Inputs!$F$14),Inputs!$F$14)))</f>
        <v>119</v>
      </c>
      <c r="BB174" s="65">
        <f t="shared" si="302"/>
        <v>1081534.5743999998</v>
      </c>
      <c r="BC174" s="65">
        <f t="shared" si="303"/>
        <v>1081534.5743999998</v>
      </c>
      <c r="BD174" s="65">
        <f t="shared" si="269"/>
        <v>0</v>
      </c>
      <c r="BE174" s="65">
        <f t="shared" si="270"/>
        <v>0</v>
      </c>
      <c r="BF174" s="65">
        <f t="shared" si="271"/>
        <v>0</v>
      </c>
      <c r="BG174" s="65">
        <f t="shared" si="272"/>
        <v>0</v>
      </c>
      <c r="BH174" s="65">
        <f t="shared" si="273"/>
        <v>0</v>
      </c>
      <c r="BI174" s="65">
        <f t="shared" si="274"/>
        <v>2163069.1487999996</v>
      </c>
      <c r="BJ174" s="94">
        <f t="shared" si="275"/>
        <v>1915298.8512000004</v>
      </c>
      <c r="BK174" s="94">
        <f t="shared" si="276"/>
        <v>1835337.5712000001</v>
      </c>
      <c r="BL174" s="94">
        <f t="shared" si="277"/>
        <v>46781.279999999999</v>
      </c>
      <c r="BM174" s="94">
        <f t="shared" si="278"/>
        <v>33180</v>
      </c>
    </row>
    <row r="175" spans="1:65">
      <c r="A175" s="45">
        <f>IF(A174="N/A","N/A",IF(EDATE(A174,1)&gt;Inputs!$K$3,"N/A",EDATE(A174,1)))</f>
        <v>41883</v>
      </c>
      <c r="B175" s="59">
        <f t="shared" si="251"/>
        <v>2014</v>
      </c>
      <c r="C175" s="46">
        <f t="shared" si="252"/>
        <v>3.6430000000000002</v>
      </c>
      <c r="D175" s="47">
        <f>IF(A175="N/A"," ",(VLOOKUP(MONTH($A175),Inputs!$A$14:$B$25,2))/1000)</f>
        <v>12.6</v>
      </c>
      <c r="E175" s="97">
        <f t="shared" si="253"/>
        <v>45.901800000000001</v>
      </c>
      <c r="F175" s="48">
        <f>IF(A175="N/A"," ",Inputs!$F$6)</f>
        <v>1.17</v>
      </c>
      <c r="G175" s="48">
        <f>IF(A175="N/A"," ",Inputs!$F$9/IF(AND('Pricing Inputs'!$AA$3&gt;=4,'Pricing Inputs'!$AA$3&lt;=6),16,IF(AND('Pricing Inputs'!$AA$3&gt;=7,'Pricing Inputs'!$AA$3&lt;=9),8,24))/(BA175))</f>
        <v>0.82983193277310929</v>
      </c>
      <c r="H175" s="49">
        <f t="shared" si="254"/>
        <v>47.901631932773114</v>
      </c>
      <c r="I175" s="52">
        <f>VLOOKUP(A175,ScaledPrice,(IF(AND('Pricing Inputs'!$AA$3&gt;=4,'Pricing Inputs'!$AA$3&lt;=6),2,4)))</f>
        <v>37</v>
      </c>
      <c r="J175" s="52">
        <f>IF(A175="N/A"," ",IF(AND('Pricing Inputs'!$AA$3&gt;=4,'Pricing Inputs'!$AA$3&lt;=6),I175,(VLOOKUP(A175,ScaledPrice,2))*(2-(VLOOKUP(A175,ScaledPrice,3)))))</f>
        <v>37</v>
      </c>
      <c r="K175" s="52">
        <f>IF(A175="N/A"," ",IF(OR('Pricing Inputs'!$AA$3=5,'Pricing Inputs'!$AA$3=6,'Pricing Inputs'!$AA$3=8,'Pricing Inputs'!$AA$3=9),VLOOKUP(A175,ScaledPrice,IF(AND('Pricing Inputs'!$AA$3&gt;=4,'Pricing Inputs'!$AA$3&lt;=6),5,6)),0))</f>
        <v>25</v>
      </c>
      <c r="L175" s="52">
        <f>IF(A175="N/A"," ",IF(OR('Pricing Inputs'!$AA$3=5,'Pricing Inputs'!$AA$3=6,'Pricing Inputs'!$AA$3=8,'Pricing Inputs'!$AA$3=9),IF(AND('Pricing Inputs'!$AA$3&gt;=4,'Pricing Inputs'!$AA$3&lt;=6),K175,(VLOOKUP(A175,ScaledPrice,5))*(2-(VLOOKUP(A175,ScaledPrice,3)))),0))</f>
        <v>25</v>
      </c>
      <c r="M175" s="52">
        <f>IF(A175="N/A"," ",IF(OR('Pricing Inputs'!$AA$3=6,'Pricing Inputs'!$AA$3=9),(VLOOKUP(A175,ScaledPrice,IF(AND('Pricing Inputs'!$AA$3&gt;=4,'Pricing Inputs'!$AA$3&lt;=6),7,8))),0))</f>
        <v>24</v>
      </c>
      <c r="N175" s="52">
        <f>IF(A175="N/A"," ",IF(OR('Pricing Inputs'!$AA$3=6,'Pricing Inputs'!$AA$3=9),IF(AND('Pricing Inputs'!$AA$3&gt;=4,'Pricing Inputs'!$AA$3&lt;=6),M175,(VLOOKUP(A175,ScaledPrice,7))*(2-(VLOOKUP(A175,ScaledPrice,3)))),0))</f>
        <v>24</v>
      </c>
      <c r="O175" s="52">
        <f t="shared" si="255"/>
        <v>22.5</v>
      </c>
      <c r="P175" s="108">
        <f t="shared" si="256"/>
        <v>0</v>
      </c>
      <c r="Q175" s="108">
        <f t="shared" si="257"/>
        <v>0</v>
      </c>
      <c r="R175" s="108">
        <f t="shared" si="258"/>
        <v>0</v>
      </c>
      <c r="S175" s="108">
        <f t="shared" si="259"/>
        <v>0</v>
      </c>
      <c r="T175" s="108">
        <f t="shared" si="260"/>
        <v>0</v>
      </c>
      <c r="U175" s="108">
        <f t="shared" si="261"/>
        <v>0</v>
      </c>
      <c r="V175" s="56">
        <f t="shared" si="262"/>
        <v>0</v>
      </c>
      <c r="W175" s="99">
        <f t="shared" si="263"/>
        <v>0</v>
      </c>
      <c r="X175" s="99">
        <f t="shared" si="264"/>
        <v>0</v>
      </c>
      <c r="Y175" s="99">
        <f t="shared" si="265"/>
        <v>0</v>
      </c>
      <c r="Z175" s="99">
        <f t="shared" si="266"/>
        <v>0</v>
      </c>
      <c r="AA175" s="99">
        <f t="shared" si="279"/>
        <v>0</v>
      </c>
      <c r="AB175" s="99">
        <f t="shared" si="267"/>
        <v>0</v>
      </c>
      <c r="AC175" s="99">
        <f t="shared" si="268"/>
        <v>0</v>
      </c>
      <c r="AD175" s="71">
        <f t="shared" si="342"/>
        <v>7</v>
      </c>
      <c r="AE175" s="72">
        <f t="shared" si="343"/>
        <v>7</v>
      </c>
      <c r="AF175" s="72">
        <f t="shared" si="344"/>
        <v>7</v>
      </c>
      <c r="AG175" s="72">
        <f t="shared" si="345"/>
        <v>7</v>
      </c>
      <c r="AH175" s="72">
        <f t="shared" si="346"/>
        <v>7</v>
      </c>
      <c r="AI175" s="72">
        <f t="shared" si="347"/>
        <v>7</v>
      </c>
      <c r="AJ175" s="73">
        <f t="shared" si="348"/>
        <v>7</v>
      </c>
      <c r="AK175" s="102">
        <f t="shared" si="295"/>
        <v>0</v>
      </c>
      <c r="AL175" s="103">
        <f t="shared" si="296"/>
        <v>0</v>
      </c>
      <c r="AM175" s="103">
        <f t="shared" si="297"/>
        <v>0</v>
      </c>
      <c r="AN175" s="103">
        <f t="shared" si="298"/>
        <v>0</v>
      </c>
      <c r="AO175" s="103">
        <f t="shared" si="299"/>
        <v>0</v>
      </c>
      <c r="AP175" s="103">
        <f t="shared" si="300"/>
        <v>0</v>
      </c>
      <c r="AQ175" s="103">
        <f t="shared" si="301"/>
        <v>0</v>
      </c>
      <c r="AR175" s="73"/>
      <c r="AS175" s="109">
        <f t="shared" si="335"/>
        <v>0</v>
      </c>
      <c r="AT175" s="112">
        <f t="shared" si="336"/>
        <v>0</v>
      </c>
      <c r="AU175" s="112">
        <f t="shared" si="337"/>
        <v>0</v>
      </c>
      <c r="AV175" s="112">
        <f t="shared" si="338"/>
        <v>0</v>
      </c>
      <c r="AW175" s="112">
        <f t="shared" si="339"/>
        <v>0</v>
      </c>
      <c r="AX175" s="112">
        <f t="shared" si="340"/>
        <v>0</v>
      </c>
      <c r="AY175" s="112">
        <f t="shared" si="341"/>
        <v>0</v>
      </c>
      <c r="AZ175" s="73"/>
      <c r="BA175" s="64">
        <f>IF($A175="N/A"," ",(IF(MONTH(A175)&gt;=4,IF(MONTH(A175)&lt;=10,Inputs!$F$13,Inputs!$F$14),Inputs!$F$14)))</f>
        <v>119</v>
      </c>
      <c r="BB175" s="65">
        <f t="shared" si="302"/>
        <v>0</v>
      </c>
      <c r="BC175" s="65">
        <f t="shared" si="303"/>
        <v>0</v>
      </c>
      <c r="BD175" s="65">
        <f t="shared" si="269"/>
        <v>0</v>
      </c>
      <c r="BE175" s="65">
        <f t="shared" si="270"/>
        <v>0</v>
      </c>
      <c r="BF175" s="65">
        <f t="shared" si="271"/>
        <v>0</v>
      </c>
      <c r="BG175" s="65">
        <f t="shared" si="272"/>
        <v>0</v>
      </c>
      <c r="BH175" s="65">
        <f t="shared" si="273"/>
        <v>0</v>
      </c>
      <c r="BI175" s="65">
        <f t="shared" si="274"/>
        <v>0</v>
      </c>
      <c r="BJ175" s="94">
        <f t="shared" si="275"/>
        <v>0</v>
      </c>
      <c r="BK175" s="94">
        <f t="shared" si="276"/>
        <v>0</v>
      </c>
      <c r="BL175" s="94">
        <f t="shared" si="277"/>
        <v>0</v>
      </c>
      <c r="BM175" s="94">
        <f t="shared" si="278"/>
        <v>0</v>
      </c>
    </row>
    <row r="176" spans="1:65">
      <c r="A176" s="45">
        <f>IF(A175="N/A","N/A",IF(EDATE(A175,1)&gt;Inputs!$K$3,"N/A",EDATE(A175,1)))</f>
        <v>41913</v>
      </c>
      <c r="B176" s="59">
        <f t="shared" si="251"/>
        <v>2014</v>
      </c>
      <c r="C176" s="46">
        <f t="shared" si="252"/>
        <v>3.6930000000000001</v>
      </c>
      <c r="D176" s="47">
        <f>IF(A176="N/A"," ",(VLOOKUP(MONTH($A176),Inputs!$A$14:$B$25,2))/1000)</f>
        <v>12.6</v>
      </c>
      <c r="E176" s="97">
        <f t="shared" si="253"/>
        <v>46.531799999999997</v>
      </c>
      <c r="F176" s="48">
        <f>IF(A176="N/A"," ",Inputs!$F$6)</f>
        <v>1.17</v>
      </c>
      <c r="G176" s="48">
        <f>IF(A176="N/A"," ",Inputs!$F$9/IF(AND('Pricing Inputs'!$AA$3&gt;=4,'Pricing Inputs'!$AA$3&lt;=6),16,IF(AND('Pricing Inputs'!$AA$3&gt;=7,'Pricing Inputs'!$AA$3&lt;=9),8,24))/(BA176))</f>
        <v>0.82983193277310929</v>
      </c>
      <c r="H176" s="49">
        <f t="shared" si="254"/>
        <v>48.531631932773109</v>
      </c>
      <c r="I176" s="52">
        <f>VLOOKUP(A176,ScaledPrice,(IF(AND('Pricing Inputs'!$AA$3&gt;=4,'Pricing Inputs'!$AA$3&lt;=6),2,4)))</f>
        <v>29.799997329711914</v>
      </c>
      <c r="J176" s="52">
        <f>IF(A176="N/A"," ",IF(AND('Pricing Inputs'!$AA$3&gt;=4,'Pricing Inputs'!$AA$3&lt;=6),I176,(VLOOKUP(A176,ScaledPrice,2))*(2-(VLOOKUP(A176,ScaledPrice,3)))))</f>
        <v>29.799997329711914</v>
      </c>
      <c r="K176" s="52">
        <f>IF(A176="N/A"," ",IF(OR('Pricing Inputs'!$AA$3=5,'Pricing Inputs'!$AA$3=6,'Pricing Inputs'!$AA$3=8,'Pricing Inputs'!$AA$3=9),VLOOKUP(A176,ScaledPrice,IF(AND('Pricing Inputs'!$AA$3&gt;=4,'Pricing Inputs'!$AA$3&lt;=6),5,6)),0))</f>
        <v>19.996000289916992</v>
      </c>
      <c r="L176" s="52">
        <f>IF(A176="N/A"," ",IF(OR('Pricing Inputs'!$AA$3=5,'Pricing Inputs'!$AA$3=6,'Pricing Inputs'!$AA$3=8,'Pricing Inputs'!$AA$3=9),IF(AND('Pricing Inputs'!$AA$3&gt;=4,'Pricing Inputs'!$AA$3&lt;=6),K176,(VLOOKUP(A176,ScaledPrice,5))*(2-(VLOOKUP(A176,ScaledPrice,3)))),0))</f>
        <v>19.996000289916992</v>
      </c>
      <c r="M176" s="52">
        <f>IF(A176="N/A"," ",IF(OR('Pricing Inputs'!$AA$3=6,'Pricing Inputs'!$AA$3=9),(VLOOKUP(A176,ScaledPrice,IF(AND('Pricing Inputs'!$AA$3&gt;=4,'Pricing Inputs'!$AA$3&lt;=6),7,8))),0))</f>
        <v>18.996500015258789</v>
      </c>
      <c r="N176" s="52">
        <f>IF(A176="N/A"," ",IF(OR('Pricing Inputs'!$AA$3=6,'Pricing Inputs'!$AA$3=9),IF(AND('Pricing Inputs'!$AA$3&gt;=4,'Pricing Inputs'!$AA$3&lt;=6),M176,(VLOOKUP(A176,ScaledPrice,7))*(2-(VLOOKUP(A176,ScaledPrice,3)))),0))</f>
        <v>18.996500015258789</v>
      </c>
      <c r="O176" s="52">
        <f t="shared" si="255"/>
        <v>23.900001525878906</v>
      </c>
      <c r="P176" s="108">
        <f t="shared" si="256"/>
        <v>0</v>
      </c>
      <c r="Q176" s="108">
        <f t="shared" si="257"/>
        <v>0</v>
      </c>
      <c r="R176" s="108">
        <f t="shared" si="258"/>
        <v>0</v>
      </c>
      <c r="S176" s="108">
        <f t="shared" si="259"/>
        <v>0</v>
      </c>
      <c r="T176" s="108">
        <f t="shared" si="260"/>
        <v>0</v>
      </c>
      <c r="U176" s="108">
        <f t="shared" si="261"/>
        <v>0</v>
      </c>
      <c r="V176" s="56">
        <f t="shared" si="262"/>
        <v>0</v>
      </c>
      <c r="W176" s="99">
        <f t="shared" si="263"/>
        <v>0</v>
      </c>
      <c r="X176" s="99">
        <f t="shared" si="264"/>
        <v>0</v>
      </c>
      <c r="Y176" s="99">
        <f t="shared" si="265"/>
        <v>0</v>
      </c>
      <c r="Z176" s="99">
        <f t="shared" si="266"/>
        <v>0</v>
      </c>
      <c r="AA176" s="99">
        <f t="shared" si="279"/>
        <v>0</v>
      </c>
      <c r="AB176" s="99">
        <f t="shared" si="267"/>
        <v>0</v>
      </c>
      <c r="AC176" s="99">
        <f t="shared" si="268"/>
        <v>0</v>
      </c>
      <c r="AD176" s="71">
        <f t="shared" si="342"/>
        <v>7</v>
      </c>
      <c r="AE176" s="72">
        <f t="shared" si="343"/>
        <v>7</v>
      </c>
      <c r="AF176" s="72">
        <f t="shared" si="344"/>
        <v>7</v>
      </c>
      <c r="AG176" s="72">
        <f t="shared" si="345"/>
        <v>7</v>
      </c>
      <c r="AH176" s="72">
        <f t="shared" si="346"/>
        <v>7</v>
      </c>
      <c r="AI176" s="72">
        <f t="shared" si="347"/>
        <v>7</v>
      </c>
      <c r="AJ176" s="73">
        <f t="shared" si="348"/>
        <v>7</v>
      </c>
      <c r="AK176" s="102">
        <f t="shared" si="295"/>
        <v>0</v>
      </c>
      <c r="AL176" s="103">
        <f t="shared" si="296"/>
        <v>0</v>
      </c>
      <c r="AM176" s="103">
        <f t="shared" si="297"/>
        <v>0</v>
      </c>
      <c r="AN176" s="103">
        <f t="shared" si="298"/>
        <v>0</v>
      </c>
      <c r="AO176" s="103">
        <f t="shared" si="299"/>
        <v>0</v>
      </c>
      <c r="AP176" s="103">
        <f t="shared" si="300"/>
        <v>0</v>
      </c>
      <c r="AQ176" s="103">
        <f t="shared" si="301"/>
        <v>0</v>
      </c>
      <c r="AR176" s="73"/>
      <c r="AS176" s="109">
        <f t="shared" si="335"/>
        <v>0</v>
      </c>
      <c r="AT176" s="112">
        <f t="shared" si="336"/>
        <v>0</v>
      </c>
      <c r="AU176" s="112">
        <f t="shared" si="337"/>
        <v>0</v>
      </c>
      <c r="AV176" s="112">
        <f t="shared" si="338"/>
        <v>0</v>
      </c>
      <c r="AW176" s="112">
        <f t="shared" si="339"/>
        <v>0</v>
      </c>
      <c r="AX176" s="112">
        <f t="shared" si="340"/>
        <v>0</v>
      </c>
      <c r="AY176" s="112">
        <f t="shared" si="341"/>
        <v>0</v>
      </c>
      <c r="AZ176" s="73"/>
      <c r="BA176" s="64">
        <f>IF($A176="N/A"," ",(IF(MONTH(A176)&gt;=4,IF(MONTH(A176)&lt;=10,Inputs!$F$13,Inputs!$F$14),Inputs!$F$14)))</f>
        <v>119</v>
      </c>
      <c r="BB176" s="65">
        <f t="shared" si="302"/>
        <v>0</v>
      </c>
      <c r="BC176" s="65">
        <f t="shared" si="303"/>
        <v>0</v>
      </c>
      <c r="BD176" s="65">
        <f t="shared" si="269"/>
        <v>0</v>
      </c>
      <c r="BE176" s="65">
        <f t="shared" si="270"/>
        <v>0</v>
      </c>
      <c r="BF176" s="65">
        <f t="shared" si="271"/>
        <v>0</v>
      </c>
      <c r="BG176" s="65">
        <f t="shared" si="272"/>
        <v>0</v>
      </c>
      <c r="BH176" s="65">
        <f t="shared" si="273"/>
        <v>0</v>
      </c>
      <c r="BI176" s="65">
        <f t="shared" si="274"/>
        <v>0</v>
      </c>
      <c r="BJ176" s="94">
        <f t="shared" si="275"/>
        <v>0</v>
      </c>
      <c r="BK176" s="94">
        <f t="shared" si="276"/>
        <v>0</v>
      </c>
      <c r="BL176" s="94">
        <f t="shared" si="277"/>
        <v>0</v>
      </c>
      <c r="BM176" s="94">
        <f t="shared" si="278"/>
        <v>0</v>
      </c>
    </row>
    <row r="177" spans="1:65">
      <c r="A177" s="45">
        <f>IF(A176="N/A","N/A",IF(EDATE(A176,1)&gt;Inputs!$K$3,"N/A",EDATE(A176,1)))</f>
        <v>41944</v>
      </c>
      <c r="B177" s="59">
        <f t="shared" si="251"/>
        <v>2014</v>
      </c>
      <c r="C177" s="46">
        <f t="shared" si="252"/>
        <v>3.9080000000000004</v>
      </c>
      <c r="D177" s="47">
        <f>IF(A177="N/A"," ",(VLOOKUP(MONTH($A177),Inputs!$A$14:$B$25,2))/1000)</f>
        <v>12.6</v>
      </c>
      <c r="E177" s="97">
        <f t="shared" si="253"/>
        <v>49.2408</v>
      </c>
      <c r="F177" s="48">
        <f>IF(A177="N/A"," ",Inputs!$F$6)</f>
        <v>1.17</v>
      </c>
      <c r="G177" s="48">
        <f>IF(A177="N/A"," ",Inputs!$F$9/IF(AND('Pricing Inputs'!$AA$3&gt;=4,'Pricing Inputs'!$AA$3&lt;=6),16,IF(AND('Pricing Inputs'!$AA$3&gt;=7,'Pricing Inputs'!$AA$3&lt;=9),8,24))/(BA177))</f>
        <v>0.82983193277310929</v>
      </c>
      <c r="H177" s="49">
        <f t="shared" si="254"/>
        <v>51.240631932773113</v>
      </c>
      <c r="I177" s="52">
        <f>VLOOKUP(A177,ScaledPrice,(IF(AND('Pricing Inputs'!$AA$3&gt;=4,'Pricing Inputs'!$AA$3&lt;=6),2,4)))</f>
        <v>29.679998397827148</v>
      </c>
      <c r="J177" s="52">
        <f>IF(A177="N/A"," ",IF(AND('Pricing Inputs'!$AA$3&gt;=4,'Pricing Inputs'!$AA$3&lt;=6),I177,(VLOOKUP(A177,ScaledPrice,2))*(2-(VLOOKUP(A177,ScaledPrice,3)))))</f>
        <v>29.679998397827148</v>
      </c>
      <c r="K177" s="52">
        <f>IF(A177="N/A"," ",IF(OR('Pricing Inputs'!$AA$3=5,'Pricing Inputs'!$AA$3=6,'Pricing Inputs'!$AA$3=8,'Pricing Inputs'!$AA$3=9),VLOOKUP(A177,ScaledPrice,IF(AND('Pricing Inputs'!$AA$3&gt;=4,'Pricing Inputs'!$AA$3&lt;=6),5,6)),0))</f>
        <v>20</v>
      </c>
      <c r="L177" s="52">
        <f>IF(A177="N/A"," ",IF(OR('Pricing Inputs'!$AA$3=5,'Pricing Inputs'!$AA$3=6,'Pricing Inputs'!$AA$3=8,'Pricing Inputs'!$AA$3=9),IF(AND('Pricing Inputs'!$AA$3&gt;=4,'Pricing Inputs'!$AA$3&lt;=6),K177,(VLOOKUP(A177,ScaledPrice,5))*(2-(VLOOKUP(A177,ScaledPrice,3)))),0))</f>
        <v>20</v>
      </c>
      <c r="M177" s="52">
        <f>IF(A177="N/A"," ",IF(OR('Pricing Inputs'!$AA$3=6,'Pricing Inputs'!$AA$3=9),(VLOOKUP(A177,ScaledPrice,IF(AND('Pricing Inputs'!$AA$3&gt;=4,'Pricing Inputs'!$AA$3&lt;=6),7,8))),0))</f>
        <v>19</v>
      </c>
      <c r="N177" s="52">
        <f>IF(A177="N/A"," ",IF(OR('Pricing Inputs'!$AA$3=6,'Pricing Inputs'!$AA$3=9),IF(AND('Pricing Inputs'!$AA$3&gt;=4,'Pricing Inputs'!$AA$3&lt;=6),M177,(VLOOKUP(A177,ScaledPrice,7))*(2-(VLOOKUP(A177,ScaledPrice,3)))),0))</f>
        <v>19</v>
      </c>
      <c r="O177" s="52">
        <f t="shared" si="255"/>
        <v>24.299999237060547</v>
      </c>
      <c r="P177" s="108">
        <f t="shared" si="256"/>
        <v>0</v>
      </c>
      <c r="Q177" s="108">
        <f t="shared" si="257"/>
        <v>0</v>
      </c>
      <c r="R177" s="108">
        <f t="shared" si="258"/>
        <v>0</v>
      </c>
      <c r="S177" s="108">
        <f t="shared" si="259"/>
        <v>0</v>
      </c>
      <c r="T177" s="108">
        <f t="shared" si="260"/>
        <v>0</v>
      </c>
      <c r="U177" s="108">
        <f t="shared" si="261"/>
        <v>0</v>
      </c>
      <c r="V177" s="56">
        <f t="shared" si="262"/>
        <v>0</v>
      </c>
      <c r="W177" s="99">
        <f t="shared" si="263"/>
        <v>0</v>
      </c>
      <c r="X177" s="99">
        <f t="shared" si="264"/>
        <v>0</v>
      </c>
      <c r="Y177" s="99">
        <f t="shared" si="265"/>
        <v>0</v>
      </c>
      <c r="Z177" s="99">
        <f t="shared" si="266"/>
        <v>0</v>
      </c>
      <c r="AA177" s="99">
        <f t="shared" si="279"/>
        <v>0</v>
      </c>
      <c r="AB177" s="99">
        <f t="shared" si="267"/>
        <v>0</v>
      </c>
      <c r="AC177" s="99">
        <f t="shared" si="268"/>
        <v>0</v>
      </c>
      <c r="AD177" s="71">
        <f t="shared" si="342"/>
        <v>7</v>
      </c>
      <c r="AE177" s="72">
        <f t="shared" si="343"/>
        <v>7</v>
      </c>
      <c r="AF177" s="72">
        <f t="shared" si="344"/>
        <v>7</v>
      </c>
      <c r="AG177" s="72">
        <f t="shared" si="345"/>
        <v>7</v>
      </c>
      <c r="AH177" s="72">
        <f t="shared" si="346"/>
        <v>7</v>
      </c>
      <c r="AI177" s="72">
        <f t="shared" si="347"/>
        <v>7</v>
      </c>
      <c r="AJ177" s="73">
        <f t="shared" si="348"/>
        <v>7</v>
      </c>
      <c r="AK177" s="102">
        <f t="shared" si="295"/>
        <v>0</v>
      </c>
      <c r="AL177" s="103">
        <f t="shared" si="296"/>
        <v>0</v>
      </c>
      <c r="AM177" s="103">
        <f t="shared" si="297"/>
        <v>0</v>
      </c>
      <c r="AN177" s="103">
        <f t="shared" si="298"/>
        <v>0</v>
      </c>
      <c r="AO177" s="103">
        <f t="shared" si="299"/>
        <v>0</v>
      </c>
      <c r="AP177" s="103">
        <f t="shared" si="300"/>
        <v>0</v>
      </c>
      <c r="AQ177" s="103">
        <f t="shared" si="301"/>
        <v>0</v>
      </c>
      <c r="AR177" s="73"/>
      <c r="AS177" s="109">
        <f t="shared" si="335"/>
        <v>0</v>
      </c>
      <c r="AT177" s="112">
        <f t="shared" si="336"/>
        <v>0</v>
      </c>
      <c r="AU177" s="112">
        <f t="shared" si="337"/>
        <v>0</v>
      </c>
      <c r="AV177" s="112">
        <f t="shared" si="338"/>
        <v>0</v>
      </c>
      <c r="AW177" s="112">
        <f t="shared" si="339"/>
        <v>0</v>
      </c>
      <c r="AX177" s="112">
        <f t="shared" si="340"/>
        <v>0</v>
      </c>
      <c r="AY177" s="112">
        <f t="shared" si="341"/>
        <v>0</v>
      </c>
      <c r="AZ177" s="73"/>
      <c r="BA177" s="64">
        <f>IF($A177="N/A"," ",(IF(MONTH(A177)&gt;=4,IF(MONTH(A177)&lt;=10,Inputs!$F$13,Inputs!$F$14),Inputs!$F$14)))</f>
        <v>119</v>
      </c>
      <c r="BB177" s="65">
        <f t="shared" si="302"/>
        <v>0</v>
      </c>
      <c r="BC177" s="65">
        <f t="shared" si="303"/>
        <v>0</v>
      </c>
      <c r="BD177" s="65">
        <f t="shared" si="269"/>
        <v>0</v>
      </c>
      <c r="BE177" s="65">
        <f t="shared" si="270"/>
        <v>0</v>
      </c>
      <c r="BF177" s="65">
        <f t="shared" si="271"/>
        <v>0</v>
      </c>
      <c r="BG177" s="65">
        <f t="shared" si="272"/>
        <v>0</v>
      </c>
      <c r="BH177" s="65">
        <f t="shared" si="273"/>
        <v>0</v>
      </c>
      <c r="BI177" s="65">
        <f t="shared" si="274"/>
        <v>0</v>
      </c>
      <c r="BJ177" s="94">
        <f t="shared" si="275"/>
        <v>0</v>
      </c>
      <c r="BK177" s="94">
        <f t="shared" si="276"/>
        <v>0</v>
      </c>
      <c r="BL177" s="94">
        <f t="shared" si="277"/>
        <v>0</v>
      </c>
      <c r="BM177" s="94">
        <f t="shared" si="278"/>
        <v>0</v>
      </c>
    </row>
    <row r="178" spans="1:65">
      <c r="A178" s="45">
        <f>IF(A177="N/A","N/A",IF(EDATE(A177,1)&gt;Inputs!$K$3,"N/A",EDATE(A177,1)))</f>
        <v>41974</v>
      </c>
      <c r="B178" s="59">
        <f t="shared" si="251"/>
        <v>2014</v>
      </c>
      <c r="C178" s="46">
        <f t="shared" si="252"/>
        <v>4.0740000000000007</v>
      </c>
      <c r="D178" s="47">
        <f>IF(A178="N/A"," ",(VLOOKUP(MONTH($A178),Inputs!$A$14:$B$25,2))/1000)</f>
        <v>12.6</v>
      </c>
      <c r="E178" s="97">
        <f t="shared" si="253"/>
        <v>51.332400000000007</v>
      </c>
      <c r="F178" s="48">
        <f>IF(A178="N/A"," ",Inputs!$F$6)</f>
        <v>1.17</v>
      </c>
      <c r="G178" s="48">
        <f>IF(A178="N/A"," ",Inputs!$F$9/IF(AND('Pricing Inputs'!$AA$3&gt;=4,'Pricing Inputs'!$AA$3&lt;=6),16,IF(AND('Pricing Inputs'!$AA$3&gt;=7,'Pricing Inputs'!$AA$3&lt;=9),8,24))/(BA178))</f>
        <v>0.82983193277310929</v>
      </c>
      <c r="H178" s="49">
        <f t="shared" si="254"/>
        <v>53.332231932773119</v>
      </c>
      <c r="I178" s="52">
        <f>VLOOKUP(A178,ScaledPrice,(IF(AND('Pricing Inputs'!$AA$3&gt;=4,'Pricing Inputs'!$AA$3&lt;=6),2,4)))</f>
        <v>30.149997711181641</v>
      </c>
      <c r="J178" s="52">
        <f>IF(A178="N/A"," ",IF(AND('Pricing Inputs'!$AA$3&gt;=4,'Pricing Inputs'!$AA$3&lt;=6),I178,(VLOOKUP(A178,ScaledPrice,2))*(2-(VLOOKUP(A178,ScaledPrice,3)))))</f>
        <v>30.149997711181641</v>
      </c>
      <c r="K178" s="52">
        <f>IF(A178="N/A"," ",IF(OR('Pricing Inputs'!$AA$3=5,'Pricing Inputs'!$AA$3=6,'Pricing Inputs'!$AA$3=8,'Pricing Inputs'!$AA$3=9),VLOOKUP(A178,ScaledPrice,IF(AND('Pricing Inputs'!$AA$3&gt;=4,'Pricing Inputs'!$AA$3&lt;=6),5,6)),0))</f>
        <v>20</v>
      </c>
      <c r="L178" s="52">
        <f>IF(A178="N/A"," ",IF(OR('Pricing Inputs'!$AA$3=5,'Pricing Inputs'!$AA$3=6,'Pricing Inputs'!$AA$3=8,'Pricing Inputs'!$AA$3=9),IF(AND('Pricing Inputs'!$AA$3&gt;=4,'Pricing Inputs'!$AA$3&lt;=6),K178,(VLOOKUP(A178,ScaledPrice,5))*(2-(VLOOKUP(A178,ScaledPrice,3)))),0))</f>
        <v>20</v>
      </c>
      <c r="M178" s="52">
        <f>IF(A178="N/A"," ",IF(OR('Pricing Inputs'!$AA$3=6,'Pricing Inputs'!$AA$3=9),(VLOOKUP(A178,ScaledPrice,IF(AND('Pricing Inputs'!$AA$3&gt;=4,'Pricing Inputs'!$AA$3&lt;=6),7,8))),0))</f>
        <v>19</v>
      </c>
      <c r="N178" s="52">
        <f>IF(A178="N/A"," ",IF(OR('Pricing Inputs'!$AA$3=6,'Pricing Inputs'!$AA$3=9),IF(AND('Pricing Inputs'!$AA$3&gt;=4,'Pricing Inputs'!$AA$3&lt;=6),M178,(VLOOKUP(A178,ScaledPrice,7))*(2-(VLOOKUP(A178,ScaledPrice,3)))),0))</f>
        <v>19</v>
      </c>
      <c r="O178" s="52">
        <f t="shared" si="255"/>
        <v>24.450000762939453</v>
      </c>
      <c r="P178" s="108">
        <f t="shared" si="256"/>
        <v>0</v>
      </c>
      <c r="Q178" s="108">
        <f t="shared" si="257"/>
        <v>0</v>
      </c>
      <c r="R178" s="108">
        <f t="shared" si="258"/>
        <v>0</v>
      </c>
      <c r="S178" s="108">
        <f t="shared" si="259"/>
        <v>0</v>
      </c>
      <c r="T178" s="108">
        <f t="shared" si="260"/>
        <v>0</v>
      </c>
      <c r="U178" s="108">
        <f t="shared" si="261"/>
        <v>0</v>
      </c>
      <c r="V178" s="56">
        <f t="shared" si="262"/>
        <v>0</v>
      </c>
      <c r="W178" s="99">
        <f t="shared" si="263"/>
        <v>0</v>
      </c>
      <c r="X178" s="99">
        <f t="shared" si="264"/>
        <v>0</v>
      </c>
      <c r="Y178" s="99">
        <f t="shared" si="265"/>
        <v>0</v>
      </c>
      <c r="Z178" s="99">
        <f t="shared" si="266"/>
        <v>0</v>
      </c>
      <c r="AA178" s="99">
        <f t="shared" si="279"/>
        <v>0</v>
      </c>
      <c r="AB178" s="99">
        <f t="shared" si="267"/>
        <v>0</v>
      </c>
      <c r="AC178" s="99">
        <f t="shared" si="268"/>
        <v>0</v>
      </c>
      <c r="AD178" s="71">
        <f t="shared" si="342"/>
        <v>7</v>
      </c>
      <c r="AE178" s="72">
        <f t="shared" si="343"/>
        <v>7</v>
      </c>
      <c r="AF178" s="72">
        <f t="shared" si="344"/>
        <v>7</v>
      </c>
      <c r="AG178" s="72">
        <f t="shared" si="345"/>
        <v>7</v>
      </c>
      <c r="AH178" s="72">
        <f t="shared" si="346"/>
        <v>7</v>
      </c>
      <c r="AI178" s="72">
        <f t="shared" si="347"/>
        <v>7</v>
      </c>
      <c r="AJ178" s="73">
        <f t="shared" si="348"/>
        <v>7</v>
      </c>
      <c r="AK178" s="102">
        <f t="shared" si="295"/>
        <v>0</v>
      </c>
      <c r="AL178" s="103">
        <f t="shared" si="296"/>
        <v>0</v>
      </c>
      <c r="AM178" s="103">
        <f t="shared" si="297"/>
        <v>0</v>
      </c>
      <c r="AN178" s="103">
        <f t="shared" si="298"/>
        <v>0</v>
      </c>
      <c r="AO178" s="103">
        <f t="shared" si="299"/>
        <v>0</v>
      </c>
      <c r="AP178" s="103">
        <f t="shared" si="300"/>
        <v>0</v>
      </c>
      <c r="AQ178" s="103">
        <f t="shared" si="301"/>
        <v>0</v>
      </c>
      <c r="AR178" s="73"/>
      <c r="AS178" s="109">
        <f t="shared" si="335"/>
        <v>0</v>
      </c>
      <c r="AT178" s="112">
        <f t="shared" si="336"/>
        <v>0</v>
      </c>
      <c r="AU178" s="112">
        <f t="shared" si="337"/>
        <v>0</v>
      </c>
      <c r="AV178" s="112">
        <f t="shared" si="338"/>
        <v>0</v>
      </c>
      <c r="AW178" s="112">
        <f t="shared" si="339"/>
        <v>0</v>
      </c>
      <c r="AX178" s="112">
        <f t="shared" si="340"/>
        <v>0</v>
      </c>
      <c r="AY178" s="112">
        <f t="shared" si="341"/>
        <v>0</v>
      </c>
      <c r="AZ178" s="73"/>
      <c r="BA178" s="64">
        <f>IF($A178="N/A"," ",(IF(MONTH(A178)&gt;=4,IF(MONTH(A178)&lt;=10,Inputs!$F$13,Inputs!$F$14),Inputs!$F$14)))</f>
        <v>119</v>
      </c>
      <c r="BB178" s="65">
        <f t="shared" si="302"/>
        <v>0</v>
      </c>
      <c r="BC178" s="65">
        <f t="shared" si="303"/>
        <v>0</v>
      </c>
      <c r="BD178" s="65">
        <f t="shared" si="269"/>
        <v>0</v>
      </c>
      <c r="BE178" s="65">
        <f t="shared" si="270"/>
        <v>0</v>
      </c>
      <c r="BF178" s="65">
        <f t="shared" si="271"/>
        <v>0</v>
      </c>
      <c r="BG178" s="65">
        <f t="shared" si="272"/>
        <v>0</v>
      </c>
      <c r="BH178" s="65">
        <f t="shared" si="273"/>
        <v>0</v>
      </c>
      <c r="BI178" s="65">
        <f t="shared" si="274"/>
        <v>0</v>
      </c>
      <c r="BJ178" s="94">
        <f t="shared" si="275"/>
        <v>0</v>
      </c>
      <c r="BK178" s="94">
        <f t="shared" si="276"/>
        <v>0</v>
      </c>
      <c r="BL178" s="94">
        <f t="shared" si="277"/>
        <v>0</v>
      </c>
      <c r="BM178" s="94">
        <f t="shared" si="278"/>
        <v>0</v>
      </c>
    </row>
    <row r="179" spans="1:65">
      <c r="A179" s="45">
        <f>IF(A178="N/A","N/A",IF(EDATE(A178,1)&gt;Inputs!$K$3,"N/A",EDATE(A178,1)))</f>
        <v>42005</v>
      </c>
      <c r="B179" s="59">
        <f t="shared" si="251"/>
        <v>2015</v>
      </c>
      <c r="C179" s="46">
        <f t="shared" si="252"/>
        <v>4.1849999999999996</v>
      </c>
      <c r="D179" s="47">
        <f>IF(A179="N/A"," ",(VLOOKUP(MONTH($A179),Inputs!$A$14:$B$25,2))/1000)</f>
        <v>12.6</v>
      </c>
      <c r="E179" s="97">
        <f t="shared" si="253"/>
        <v>52.730999999999995</v>
      </c>
      <c r="F179" s="48">
        <f>IF(A179="N/A"," ",Inputs!$F$6)</f>
        <v>1.17</v>
      </c>
      <c r="G179" s="48">
        <f>IF(A179="N/A"," ",Inputs!$F$9/IF(AND('Pricing Inputs'!$AA$3&gt;=4,'Pricing Inputs'!$AA$3&lt;=6),16,IF(AND('Pricing Inputs'!$AA$3&gt;=7,'Pricing Inputs'!$AA$3&lt;=9),8,24))/(BA179))</f>
        <v>0.82983193277310929</v>
      </c>
      <c r="H179" s="49">
        <f t="shared" si="254"/>
        <v>54.730831932773107</v>
      </c>
      <c r="I179" s="52">
        <f>VLOOKUP(A179,ScaledPrice,(IF(AND('Pricing Inputs'!$AA$3&gt;=4,'Pricing Inputs'!$AA$3&lt;=6),2,4)))</f>
        <v>34.399999618530273</v>
      </c>
      <c r="J179" s="52">
        <f>IF(A179="N/A"," ",IF(AND('Pricing Inputs'!$AA$3&gt;=4,'Pricing Inputs'!$AA$3&lt;=6),I179,(VLOOKUP(A179,ScaledPrice,2))*(2-(VLOOKUP(A179,ScaledPrice,3)))))</f>
        <v>34.399999618530273</v>
      </c>
      <c r="K179" s="52">
        <f>IF(A179="N/A"," ",IF(OR('Pricing Inputs'!$AA$3=5,'Pricing Inputs'!$AA$3=6,'Pricing Inputs'!$AA$3=8,'Pricing Inputs'!$AA$3=9),VLOOKUP(A179,ScaledPrice,IF(AND('Pricing Inputs'!$AA$3&gt;=4,'Pricing Inputs'!$AA$3&lt;=6),5,6)),0))</f>
        <v>22</v>
      </c>
      <c r="L179" s="52">
        <f>IF(A179="N/A"," ",IF(OR('Pricing Inputs'!$AA$3=5,'Pricing Inputs'!$AA$3=6,'Pricing Inputs'!$AA$3=8,'Pricing Inputs'!$AA$3=9),IF(AND('Pricing Inputs'!$AA$3&gt;=4,'Pricing Inputs'!$AA$3&lt;=6),K179,(VLOOKUP(A179,ScaledPrice,5))*(2-(VLOOKUP(A179,ScaledPrice,3)))),0))</f>
        <v>22</v>
      </c>
      <c r="M179" s="52">
        <f>IF(A179="N/A"," ",IF(OR('Pricing Inputs'!$AA$3=6,'Pricing Inputs'!$AA$3=9),(VLOOKUP(A179,ScaledPrice,IF(AND('Pricing Inputs'!$AA$3&gt;=4,'Pricing Inputs'!$AA$3&lt;=6),7,8))),0))</f>
        <v>21</v>
      </c>
      <c r="N179" s="52">
        <f>IF(A179="N/A"," ",IF(OR('Pricing Inputs'!$AA$3=6,'Pricing Inputs'!$AA$3=9),IF(AND('Pricing Inputs'!$AA$3&gt;=4,'Pricing Inputs'!$AA$3&lt;=6),M179,(VLOOKUP(A179,ScaledPrice,7))*(2-(VLOOKUP(A179,ScaledPrice,3)))),0))</f>
        <v>21</v>
      </c>
      <c r="O179" s="52">
        <f t="shared" si="255"/>
        <v>24.700000762939453</v>
      </c>
      <c r="P179" s="108">
        <f t="shared" si="256"/>
        <v>0</v>
      </c>
      <c r="Q179" s="108">
        <f t="shared" si="257"/>
        <v>0</v>
      </c>
      <c r="R179" s="108">
        <f t="shared" si="258"/>
        <v>0</v>
      </c>
      <c r="S179" s="108">
        <f t="shared" si="259"/>
        <v>0</v>
      </c>
      <c r="T179" s="108">
        <f t="shared" si="260"/>
        <v>0</v>
      </c>
      <c r="U179" s="108">
        <f t="shared" si="261"/>
        <v>0</v>
      </c>
      <c r="V179" s="56">
        <f t="shared" si="262"/>
        <v>0</v>
      </c>
      <c r="W179" s="99">
        <f t="shared" si="263"/>
        <v>0</v>
      </c>
      <c r="X179" s="99">
        <f t="shared" si="264"/>
        <v>0</v>
      </c>
      <c r="Y179" s="99">
        <f t="shared" si="265"/>
        <v>0</v>
      </c>
      <c r="Z179" s="99">
        <f t="shared" si="266"/>
        <v>0</v>
      </c>
      <c r="AA179" s="99">
        <f t="shared" si="279"/>
        <v>0</v>
      </c>
      <c r="AB179" s="99">
        <f t="shared" si="267"/>
        <v>0</v>
      </c>
      <c r="AC179" s="99">
        <f t="shared" si="268"/>
        <v>0</v>
      </c>
      <c r="AD179" s="71">
        <f t="shared" si="342"/>
        <v>7</v>
      </c>
      <c r="AE179" s="72">
        <f t="shared" si="343"/>
        <v>7</v>
      </c>
      <c r="AF179" s="72">
        <f t="shared" si="344"/>
        <v>7</v>
      </c>
      <c r="AG179" s="72">
        <f t="shared" si="345"/>
        <v>7</v>
      </c>
      <c r="AH179" s="72">
        <f t="shared" si="346"/>
        <v>7</v>
      </c>
      <c r="AI179" s="72">
        <f t="shared" si="347"/>
        <v>7</v>
      </c>
      <c r="AJ179" s="73">
        <f t="shared" si="348"/>
        <v>7</v>
      </c>
      <c r="AK179" s="102">
        <f t="shared" si="295"/>
        <v>0</v>
      </c>
      <c r="AL179" s="103">
        <f t="shared" si="296"/>
        <v>0</v>
      </c>
      <c r="AM179" s="103">
        <f t="shared" si="297"/>
        <v>0</v>
      </c>
      <c r="AN179" s="103">
        <f t="shared" si="298"/>
        <v>0</v>
      </c>
      <c r="AO179" s="103">
        <f t="shared" si="299"/>
        <v>0</v>
      </c>
      <c r="AP179" s="103">
        <f t="shared" si="300"/>
        <v>0</v>
      </c>
      <c r="AQ179" s="103">
        <f t="shared" si="301"/>
        <v>0</v>
      </c>
      <c r="AR179" s="73"/>
      <c r="AS179" s="109">
        <f t="shared" si="335"/>
        <v>0</v>
      </c>
      <c r="AT179" s="112">
        <f t="shared" si="336"/>
        <v>0</v>
      </c>
      <c r="AU179" s="112">
        <f t="shared" si="337"/>
        <v>0</v>
      </c>
      <c r="AV179" s="112">
        <f t="shared" si="338"/>
        <v>0</v>
      </c>
      <c r="AW179" s="112">
        <f t="shared" si="339"/>
        <v>0</v>
      </c>
      <c r="AX179" s="112">
        <f t="shared" si="340"/>
        <v>0</v>
      </c>
      <c r="AY179" s="112">
        <f t="shared" si="341"/>
        <v>0</v>
      </c>
      <c r="AZ179" s="73"/>
      <c r="BA179" s="64">
        <f>IF($A179="N/A"," ",(IF(MONTH(A179)&gt;=4,IF(MONTH(A179)&lt;=10,Inputs!$F$13,Inputs!$F$14),Inputs!$F$14)))</f>
        <v>119</v>
      </c>
      <c r="BB179" s="65">
        <f t="shared" si="302"/>
        <v>0</v>
      </c>
      <c r="BC179" s="65">
        <f t="shared" si="303"/>
        <v>0</v>
      </c>
      <c r="BD179" s="65">
        <f t="shared" si="269"/>
        <v>0</v>
      </c>
      <c r="BE179" s="65">
        <f t="shared" si="270"/>
        <v>0</v>
      </c>
      <c r="BF179" s="65">
        <f t="shared" si="271"/>
        <v>0</v>
      </c>
      <c r="BG179" s="65">
        <f t="shared" si="272"/>
        <v>0</v>
      </c>
      <c r="BH179" s="65">
        <f t="shared" si="273"/>
        <v>0</v>
      </c>
      <c r="BI179" s="65">
        <f t="shared" si="274"/>
        <v>0</v>
      </c>
      <c r="BJ179" s="94">
        <f t="shared" si="275"/>
        <v>0</v>
      </c>
      <c r="BK179" s="94">
        <f t="shared" si="276"/>
        <v>0</v>
      </c>
      <c r="BL179" s="94">
        <f t="shared" si="277"/>
        <v>0</v>
      </c>
      <c r="BM179" s="94">
        <f t="shared" si="278"/>
        <v>0</v>
      </c>
    </row>
    <row r="180" spans="1:65">
      <c r="A180" s="45">
        <f>IF(A179="N/A","N/A",IF(EDATE(A179,1)&gt;Inputs!$K$3,"N/A",EDATE(A179,1)))</f>
        <v>42036</v>
      </c>
      <c r="B180" s="59">
        <f t="shared" si="251"/>
        <v>2015</v>
      </c>
      <c r="C180" s="46">
        <f t="shared" si="252"/>
        <v>4.0419999999999998</v>
      </c>
      <c r="D180" s="47">
        <f>IF(A180="N/A"," ",(VLOOKUP(MONTH($A180),Inputs!$A$14:$B$25,2))/1000)</f>
        <v>12.6</v>
      </c>
      <c r="E180" s="97">
        <f t="shared" si="253"/>
        <v>50.929199999999994</v>
      </c>
      <c r="F180" s="48">
        <f>IF(A180="N/A"," ",Inputs!$F$6)</f>
        <v>1.17</v>
      </c>
      <c r="G180" s="48">
        <f>IF(A180="N/A"," ",Inputs!$F$9/IF(AND('Pricing Inputs'!$AA$3&gt;=4,'Pricing Inputs'!$AA$3&lt;=6),16,IF(AND('Pricing Inputs'!$AA$3&gt;=7,'Pricing Inputs'!$AA$3&lt;=9),8,24))/(BA180))</f>
        <v>0.82983193277310929</v>
      </c>
      <c r="H180" s="49">
        <f t="shared" si="254"/>
        <v>52.929031932773107</v>
      </c>
      <c r="I180" s="52">
        <f>VLOOKUP(A180,ScaledPrice,(IF(AND('Pricing Inputs'!$AA$3&gt;=4,'Pricing Inputs'!$AA$3&lt;=6),2,4)))</f>
        <v>34.5</v>
      </c>
      <c r="J180" s="52">
        <f>IF(A180="N/A"," ",IF(AND('Pricing Inputs'!$AA$3&gt;=4,'Pricing Inputs'!$AA$3&lt;=6),I180,(VLOOKUP(A180,ScaledPrice,2))*(2-(VLOOKUP(A180,ScaledPrice,3)))))</f>
        <v>34.5</v>
      </c>
      <c r="K180" s="52">
        <f>IF(A180="N/A"," ",IF(OR('Pricing Inputs'!$AA$3=5,'Pricing Inputs'!$AA$3=6,'Pricing Inputs'!$AA$3=8,'Pricing Inputs'!$AA$3=9),VLOOKUP(A180,ScaledPrice,IF(AND('Pricing Inputs'!$AA$3&gt;=4,'Pricing Inputs'!$AA$3&lt;=6),5,6)),0))</f>
        <v>21.996000289916992</v>
      </c>
      <c r="L180" s="52">
        <f>IF(A180="N/A"," ",IF(OR('Pricing Inputs'!$AA$3=5,'Pricing Inputs'!$AA$3=6,'Pricing Inputs'!$AA$3=8,'Pricing Inputs'!$AA$3=9),IF(AND('Pricing Inputs'!$AA$3&gt;=4,'Pricing Inputs'!$AA$3&lt;=6),K180,(VLOOKUP(A180,ScaledPrice,5))*(2-(VLOOKUP(A180,ScaledPrice,3)))),0))</f>
        <v>21.996000289916992</v>
      </c>
      <c r="M180" s="52">
        <f>IF(A180="N/A"," ",IF(OR('Pricing Inputs'!$AA$3=6,'Pricing Inputs'!$AA$3=9),(VLOOKUP(A180,ScaledPrice,IF(AND('Pricing Inputs'!$AA$3&gt;=4,'Pricing Inputs'!$AA$3&lt;=6),7,8))),0))</f>
        <v>20.996501922607422</v>
      </c>
      <c r="N180" s="52">
        <f>IF(A180="N/A"," ",IF(OR('Pricing Inputs'!$AA$3=6,'Pricing Inputs'!$AA$3=9),IF(AND('Pricing Inputs'!$AA$3&gt;=4,'Pricing Inputs'!$AA$3&lt;=6),M180,(VLOOKUP(A180,ScaledPrice,7))*(2-(VLOOKUP(A180,ScaledPrice,3)))),0))</f>
        <v>20.996501922607422</v>
      </c>
      <c r="O180" s="52">
        <f t="shared" si="255"/>
        <v>23</v>
      </c>
      <c r="P180" s="108">
        <f t="shared" si="256"/>
        <v>0</v>
      </c>
      <c r="Q180" s="108">
        <f t="shared" si="257"/>
        <v>0</v>
      </c>
      <c r="R180" s="108">
        <f t="shared" si="258"/>
        <v>0</v>
      </c>
      <c r="S180" s="108">
        <f t="shared" si="259"/>
        <v>0</v>
      </c>
      <c r="T180" s="108">
        <f t="shared" si="260"/>
        <v>0</v>
      </c>
      <c r="U180" s="108">
        <f t="shared" si="261"/>
        <v>0</v>
      </c>
      <c r="V180" s="56">
        <f t="shared" si="262"/>
        <v>0</v>
      </c>
      <c r="W180" s="99">
        <f t="shared" si="263"/>
        <v>0</v>
      </c>
      <c r="X180" s="99">
        <f t="shared" si="264"/>
        <v>0</v>
      </c>
      <c r="Y180" s="99">
        <f t="shared" si="265"/>
        <v>0</v>
      </c>
      <c r="Z180" s="99">
        <f t="shared" si="266"/>
        <v>0</v>
      </c>
      <c r="AA180" s="99">
        <f t="shared" si="279"/>
        <v>0</v>
      </c>
      <c r="AB180" s="99">
        <f t="shared" si="267"/>
        <v>0</v>
      </c>
      <c r="AC180" s="99">
        <f t="shared" si="268"/>
        <v>0</v>
      </c>
      <c r="AD180" s="71">
        <f t="shared" si="342"/>
        <v>7</v>
      </c>
      <c r="AE180" s="72">
        <f t="shared" si="343"/>
        <v>7</v>
      </c>
      <c r="AF180" s="72">
        <f t="shared" si="344"/>
        <v>7</v>
      </c>
      <c r="AG180" s="72">
        <f t="shared" si="345"/>
        <v>7</v>
      </c>
      <c r="AH180" s="72">
        <f t="shared" si="346"/>
        <v>7</v>
      </c>
      <c r="AI180" s="72">
        <f t="shared" si="347"/>
        <v>7</v>
      </c>
      <c r="AJ180" s="73">
        <f t="shared" si="348"/>
        <v>7</v>
      </c>
      <c r="AK180" s="102">
        <f t="shared" si="295"/>
        <v>0</v>
      </c>
      <c r="AL180" s="103">
        <f t="shared" si="296"/>
        <v>0</v>
      </c>
      <c r="AM180" s="103">
        <f t="shared" si="297"/>
        <v>0</v>
      </c>
      <c r="AN180" s="103">
        <f t="shared" si="298"/>
        <v>0</v>
      </c>
      <c r="AO180" s="103">
        <f t="shared" si="299"/>
        <v>0</v>
      </c>
      <c r="AP180" s="103">
        <f t="shared" si="300"/>
        <v>0</v>
      </c>
      <c r="AQ180" s="103">
        <f t="shared" si="301"/>
        <v>0</v>
      </c>
      <c r="AR180" s="73"/>
      <c r="AS180" s="109">
        <f t="shared" si="335"/>
        <v>0</v>
      </c>
      <c r="AT180" s="112">
        <f t="shared" si="336"/>
        <v>0</v>
      </c>
      <c r="AU180" s="112">
        <f t="shared" si="337"/>
        <v>0</v>
      </c>
      <c r="AV180" s="112">
        <f t="shared" si="338"/>
        <v>0</v>
      </c>
      <c r="AW180" s="112">
        <f t="shared" si="339"/>
        <v>0</v>
      </c>
      <c r="AX180" s="112">
        <f t="shared" si="340"/>
        <v>0</v>
      </c>
      <c r="AY180" s="112">
        <f t="shared" si="341"/>
        <v>0</v>
      </c>
      <c r="AZ180" s="73"/>
      <c r="BA180" s="64">
        <f>IF($A180="N/A"," ",(IF(MONTH(A180)&gt;=4,IF(MONTH(A180)&lt;=10,Inputs!$F$13,Inputs!$F$14),Inputs!$F$14)))</f>
        <v>119</v>
      </c>
      <c r="BB180" s="65">
        <f t="shared" si="302"/>
        <v>0</v>
      </c>
      <c r="BC180" s="65">
        <f t="shared" si="303"/>
        <v>0</v>
      </c>
      <c r="BD180" s="65">
        <f t="shared" si="269"/>
        <v>0</v>
      </c>
      <c r="BE180" s="65">
        <f t="shared" si="270"/>
        <v>0</v>
      </c>
      <c r="BF180" s="65">
        <f t="shared" si="271"/>
        <v>0</v>
      </c>
      <c r="BG180" s="65">
        <f t="shared" si="272"/>
        <v>0</v>
      </c>
      <c r="BH180" s="65">
        <f t="shared" si="273"/>
        <v>0</v>
      </c>
      <c r="BI180" s="65">
        <f t="shared" si="274"/>
        <v>0</v>
      </c>
      <c r="BJ180" s="94">
        <f t="shared" si="275"/>
        <v>0</v>
      </c>
      <c r="BK180" s="94">
        <f t="shared" si="276"/>
        <v>0</v>
      </c>
      <c r="BL180" s="94">
        <f t="shared" si="277"/>
        <v>0</v>
      </c>
      <c r="BM180" s="94">
        <f t="shared" si="278"/>
        <v>0</v>
      </c>
    </row>
    <row r="181" spans="1:65">
      <c r="A181" s="45">
        <f>IF(A180="N/A","N/A",IF(EDATE(A180,1)&gt;Inputs!$K$3,"N/A",EDATE(A180,1)))</f>
        <v>42064</v>
      </c>
      <c r="B181" s="59">
        <f t="shared" si="251"/>
        <v>2015</v>
      </c>
      <c r="C181" s="46">
        <f t="shared" si="252"/>
        <v>3.9575</v>
      </c>
      <c r="D181" s="47">
        <f>IF(A181="N/A"," ",(VLOOKUP(MONTH($A181),Inputs!$A$14:$B$25,2))/1000)</f>
        <v>12.6</v>
      </c>
      <c r="E181" s="97">
        <f t="shared" si="253"/>
        <v>49.8645</v>
      </c>
      <c r="F181" s="48">
        <f>IF(A181="N/A"," ",Inputs!$F$6)</f>
        <v>1.17</v>
      </c>
      <c r="G181" s="48">
        <f>IF(A181="N/A"," ",Inputs!$F$9/IF(AND('Pricing Inputs'!$AA$3&gt;=4,'Pricing Inputs'!$AA$3&lt;=6),16,IF(AND('Pricing Inputs'!$AA$3&gt;=7,'Pricing Inputs'!$AA$3&lt;=9),8,24))/(BA181))</f>
        <v>0.82983193277310929</v>
      </c>
      <c r="H181" s="49">
        <f t="shared" si="254"/>
        <v>51.864331932773112</v>
      </c>
      <c r="I181" s="52">
        <f>VLOOKUP(A181,ScaledPrice,(IF(AND('Pricing Inputs'!$AA$3&gt;=4,'Pricing Inputs'!$AA$3&lt;=6),2,4)))</f>
        <v>30</v>
      </c>
      <c r="J181" s="52">
        <f>IF(A181="N/A"," ",IF(AND('Pricing Inputs'!$AA$3&gt;=4,'Pricing Inputs'!$AA$3&lt;=6),I181,(VLOOKUP(A181,ScaledPrice,2))*(2-(VLOOKUP(A181,ScaledPrice,3)))))</f>
        <v>30</v>
      </c>
      <c r="K181" s="52">
        <f>IF(A181="N/A"," ",IF(OR('Pricing Inputs'!$AA$3=5,'Pricing Inputs'!$AA$3=6,'Pricing Inputs'!$AA$3=8,'Pricing Inputs'!$AA$3=9),VLOOKUP(A181,ScaledPrice,IF(AND('Pricing Inputs'!$AA$3&gt;=4,'Pricing Inputs'!$AA$3&lt;=6),5,6)),0))</f>
        <v>20</v>
      </c>
      <c r="L181" s="52">
        <f>IF(A181="N/A"," ",IF(OR('Pricing Inputs'!$AA$3=5,'Pricing Inputs'!$AA$3=6,'Pricing Inputs'!$AA$3=8,'Pricing Inputs'!$AA$3=9),IF(AND('Pricing Inputs'!$AA$3&gt;=4,'Pricing Inputs'!$AA$3&lt;=6),K181,(VLOOKUP(A181,ScaledPrice,5))*(2-(VLOOKUP(A181,ScaledPrice,3)))),0))</f>
        <v>20</v>
      </c>
      <c r="M181" s="52">
        <f>IF(A181="N/A"," ",IF(OR('Pricing Inputs'!$AA$3=6,'Pricing Inputs'!$AA$3=9),(VLOOKUP(A181,ScaledPrice,IF(AND('Pricing Inputs'!$AA$3&gt;=4,'Pricing Inputs'!$AA$3&lt;=6),7,8))),0))</f>
        <v>19</v>
      </c>
      <c r="N181" s="52">
        <f>IF(A181="N/A"," ",IF(OR('Pricing Inputs'!$AA$3=6,'Pricing Inputs'!$AA$3=9),IF(AND('Pricing Inputs'!$AA$3&gt;=4,'Pricing Inputs'!$AA$3&lt;=6),M181,(VLOOKUP(A181,ScaledPrice,7))*(2-(VLOOKUP(A181,ScaledPrice,3)))),0))</f>
        <v>19</v>
      </c>
      <c r="O181" s="52">
        <f t="shared" si="255"/>
        <v>23.400001525878906</v>
      </c>
      <c r="P181" s="108">
        <f t="shared" si="256"/>
        <v>0</v>
      </c>
      <c r="Q181" s="108">
        <f t="shared" si="257"/>
        <v>0</v>
      </c>
      <c r="R181" s="108">
        <f t="shared" si="258"/>
        <v>0</v>
      </c>
      <c r="S181" s="108">
        <f t="shared" si="259"/>
        <v>0</v>
      </c>
      <c r="T181" s="108">
        <f t="shared" si="260"/>
        <v>0</v>
      </c>
      <c r="U181" s="108">
        <f t="shared" si="261"/>
        <v>0</v>
      </c>
      <c r="V181" s="56">
        <f t="shared" si="262"/>
        <v>0</v>
      </c>
      <c r="W181" s="99">
        <f t="shared" si="263"/>
        <v>0</v>
      </c>
      <c r="X181" s="99">
        <f t="shared" si="264"/>
        <v>0</v>
      </c>
      <c r="Y181" s="99">
        <f t="shared" si="265"/>
        <v>0</v>
      </c>
      <c r="Z181" s="99">
        <f t="shared" si="266"/>
        <v>0</v>
      </c>
      <c r="AA181" s="99">
        <f t="shared" si="279"/>
        <v>0</v>
      </c>
      <c r="AB181" s="99">
        <f t="shared" si="267"/>
        <v>0</v>
      </c>
      <c r="AC181" s="99">
        <f t="shared" si="268"/>
        <v>0</v>
      </c>
      <c r="AD181" s="71">
        <f t="shared" si="342"/>
        <v>7</v>
      </c>
      <c r="AE181" s="72">
        <f t="shared" si="343"/>
        <v>7</v>
      </c>
      <c r="AF181" s="72">
        <f t="shared" si="344"/>
        <v>7</v>
      </c>
      <c r="AG181" s="72">
        <f t="shared" si="345"/>
        <v>7</v>
      </c>
      <c r="AH181" s="72">
        <f t="shared" si="346"/>
        <v>7</v>
      </c>
      <c r="AI181" s="72">
        <f t="shared" si="347"/>
        <v>7</v>
      </c>
      <c r="AJ181" s="73">
        <f t="shared" si="348"/>
        <v>7</v>
      </c>
      <c r="AK181" s="102">
        <f t="shared" si="295"/>
        <v>0</v>
      </c>
      <c r="AL181" s="103">
        <f t="shared" si="296"/>
        <v>0</v>
      </c>
      <c r="AM181" s="103">
        <f t="shared" si="297"/>
        <v>0</v>
      </c>
      <c r="AN181" s="103">
        <f t="shared" si="298"/>
        <v>0</v>
      </c>
      <c r="AO181" s="103">
        <f t="shared" si="299"/>
        <v>0</v>
      </c>
      <c r="AP181" s="103">
        <f t="shared" si="300"/>
        <v>0</v>
      </c>
      <c r="AQ181" s="103">
        <f t="shared" si="301"/>
        <v>0</v>
      </c>
      <c r="AR181" s="81" t="s">
        <v>46</v>
      </c>
      <c r="AS181" s="109">
        <f t="shared" si="335"/>
        <v>0</v>
      </c>
      <c r="AT181" s="112">
        <f t="shared" si="336"/>
        <v>0</v>
      </c>
      <c r="AU181" s="112">
        <f t="shared" si="337"/>
        <v>0</v>
      </c>
      <c r="AV181" s="112">
        <f t="shared" si="338"/>
        <v>0</v>
      </c>
      <c r="AW181" s="112">
        <f t="shared" si="339"/>
        <v>0</v>
      </c>
      <c r="AX181" s="112">
        <f t="shared" si="340"/>
        <v>0</v>
      </c>
      <c r="AY181" s="112">
        <f t="shared" si="341"/>
        <v>0</v>
      </c>
      <c r="AZ181" s="80" t="s">
        <v>53</v>
      </c>
      <c r="BA181" s="64">
        <f>IF($A181="N/A"," ",(IF(MONTH(A181)&gt;=4,IF(MONTH(A181)&lt;=10,Inputs!$F$13,Inputs!$F$14),Inputs!$F$14)))</f>
        <v>119</v>
      </c>
      <c r="BB181" s="65">
        <f t="shared" si="302"/>
        <v>0</v>
      </c>
      <c r="BC181" s="65">
        <f t="shared" si="303"/>
        <v>0</v>
      </c>
      <c r="BD181" s="65">
        <f t="shared" si="269"/>
        <v>0</v>
      </c>
      <c r="BE181" s="65">
        <f t="shared" si="270"/>
        <v>0</v>
      </c>
      <c r="BF181" s="65">
        <f t="shared" si="271"/>
        <v>0</v>
      </c>
      <c r="BG181" s="65">
        <f t="shared" si="272"/>
        <v>0</v>
      </c>
      <c r="BH181" s="65">
        <f t="shared" si="273"/>
        <v>0</v>
      </c>
      <c r="BI181" s="65">
        <f t="shared" si="274"/>
        <v>0</v>
      </c>
      <c r="BJ181" s="94">
        <f t="shared" si="275"/>
        <v>0</v>
      </c>
      <c r="BK181" s="94">
        <f t="shared" si="276"/>
        <v>0</v>
      </c>
      <c r="BL181" s="94">
        <f t="shared" si="277"/>
        <v>0</v>
      </c>
      <c r="BM181" s="94">
        <f t="shared" si="278"/>
        <v>0</v>
      </c>
    </row>
    <row r="182" spans="1:65">
      <c r="A182" s="45">
        <f>IF(A181="N/A","N/A",IF(EDATE(A181,1)&gt;Inputs!$K$3,"N/A",EDATE(A181,1)))</f>
        <v>42095</v>
      </c>
      <c r="B182" s="59">
        <f t="shared" si="251"/>
        <v>2015</v>
      </c>
      <c r="C182" s="46">
        <f t="shared" si="252"/>
        <v>3.7595000000000001</v>
      </c>
      <c r="D182" s="47">
        <f>IF(A182="N/A"," ",(VLOOKUP(MONTH($A182),Inputs!$A$14:$B$25,2))/1000)</f>
        <v>12.6</v>
      </c>
      <c r="E182" s="97">
        <f t="shared" si="253"/>
        <v>47.369700000000002</v>
      </c>
      <c r="F182" s="48">
        <f>IF(A182="N/A"," ",Inputs!$F$6)</f>
        <v>1.17</v>
      </c>
      <c r="G182" s="48">
        <f>IF(A182="N/A"," ",Inputs!$F$9/IF(AND('Pricing Inputs'!$AA$3&gt;=4,'Pricing Inputs'!$AA$3&lt;=6),16,IF(AND('Pricing Inputs'!$AA$3&gt;=7,'Pricing Inputs'!$AA$3&lt;=9),8,24))/(BA182))</f>
        <v>0.82983193277310929</v>
      </c>
      <c r="H182" s="49">
        <f t="shared" si="254"/>
        <v>49.369531932773114</v>
      </c>
      <c r="I182" s="52">
        <f>VLOOKUP(A182,ScaledPrice,(IF(AND('Pricing Inputs'!$AA$3&gt;=4,'Pricing Inputs'!$AA$3&lt;=6),2,4)))</f>
        <v>30.75</v>
      </c>
      <c r="J182" s="52">
        <f>IF(A182="N/A"," ",IF(AND('Pricing Inputs'!$AA$3&gt;=4,'Pricing Inputs'!$AA$3&lt;=6),I182,(VLOOKUP(A182,ScaledPrice,2))*(2-(VLOOKUP(A182,ScaledPrice,3)))))</f>
        <v>30.75</v>
      </c>
      <c r="K182" s="52">
        <f>IF(A182="N/A"," ",IF(OR('Pricing Inputs'!$AA$3=5,'Pricing Inputs'!$AA$3=6,'Pricing Inputs'!$AA$3=8,'Pricing Inputs'!$AA$3=9),VLOOKUP(A182,ScaledPrice,IF(AND('Pricing Inputs'!$AA$3&gt;=4,'Pricing Inputs'!$AA$3&lt;=6),5,6)),0))</f>
        <v>20</v>
      </c>
      <c r="L182" s="52">
        <f>IF(A182="N/A"," ",IF(OR('Pricing Inputs'!$AA$3=5,'Pricing Inputs'!$AA$3=6,'Pricing Inputs'!$AA$3=8,'Pricing Inputs'!$AA$3=9),IF(AND('Pricing Inputs'!$AA$3&gt;=4,'Pricing Inputs'!$AA$3&lt;=6),K182,(VLOOKUP(A182,ScaledPrice,5))*(2-(VLOOKUP(A182,ScaledPrice,3)))),0))</f>
        <v>20</v>
      </c>
      <c r="M182" s="52">
        <f>IF(A182="N/A"," ",IF(OR('Pricing Inputs'!$AA$3=6,'Pricing Inputs'!$AA$3=9),(VLOOKUP(A182,ScaledPrice,IF(AND('Pricing Inputs'!$AA$3&gt;=4,'Pricing Inputs'!$AA$3&lt;=6),7,8))),0))</f>
        <v>18.995000839233398</v>
      </c>
      <c r="N182" s="52">
        <f>IF(A182="N/A"," ",IF(OR('Pricing Inputs'!$AA$3=6,'Pricing Inputs'!$AA$3=9),IF(AND('Pricing Inputs'!$AA$3&gt;=4,'Pricing Inputs'!$AA$3&lt;=6),M182,(VLOOKUP(A182,ScaledPrice,7))*(2-(VLOOKUP(A182,ScaledPrice,3)))),0))</f>
        <v>18.995000839233398</v>
      </c>
      <c r="O182" s="52">
        <f t="shared" si="255"/>
        <v>22.600000381469727</v>
      </c>
      <c r="P182" s="108">
        <f t="shared" si="256"/>
        <v>0</v>
      </c>
      <c r="Q182" s="108">
        <f t="shared" si="257"/>
        <v>0</v>
      </c>
      <c r="R182" s="108">
        <f t="shared" si="258"/>
        <v>0</v>
      </c>
      <c r="S182" s="108">
        <f t="shared" si="259"/>
        <v>0</v>
      </c>
      <c r="T182" s="108">
        <f t="shared" si="260"/>
        <v>0</v>
      </c>
      <c r="U182" s="108">
        <f t="shared" si="261"/>
        <v>0</v>
      </c>
      <c r="V182" s="56">
        <f t="shared" si="262"/>
        <v>0</v>
      </c>
      <c r="W182" s="99">
        <f t="shared" si="263"/>
        <v>0</v>
      </c>
      <c r="X182" s="99">
        <f t="shared" si="264"/>
        <v>0</v>
      </c>
      <c r="Y182" s="99">
        <f t="shared" si="265"/>
        <v>0</v>
      </c>
      <c r="Z182" s="99">
        <f t="shared" si="266"/>
        <v>0</v>
      </c>
      <c r="AA182" s="99">
        <f t="shared" si="279"/>
        <v>0</v>
      </c>
      <c r="AB182" s="99">
        <f t="shared" si="267"/>
        <v>0</v>
      </c>
      <c r="AC182" s="99">
        <f t="shared" si="268"/>
        <v>0</v>
      </c>
      <c r="AD182" s="71">
        <f t="shared" si="342"/>
        <v>7</v>
      </c>
      <c r="AE182" s="72">
        <f t="shared" si="343"/>
        <v>7</v>
      </c>
      <c r="AF182" s="72">
        <f t="shared" si="344"/>
        <v>7</v>
      </c>
      <c r="AG182" s="72">
        <f t="shared" si="345"/>
        <v>7</v>
      </c>
      <c r="AH182" s="72">
        <f t="shared" si="346"/>
        <v>7</v>
      </c>
      <c r="AI182" s="72">
        <f t="shared" si="347"/>
        <v>7</v>
      </c>
      <c r="AJ182" s="73">
        <f t="shared" si="348"/>
        <v>7</v>
      </c>
      <c r="AK182" s="102">
        <f t="shared" si="295"/>
        <v>0</v>
      </c>
      <c r="AL182" s="103">
        <f t="shared" si="296"/>
        <v>0</v>
      </c>
      <c r="AM182" s="103">
        <f t="shared" si="297"/>
        <v>0</v>
      </c>
      <c r="AN182" s="103">
        <f t="shared" si="298"/>
        <v>0</v>
      </c>
      <c r="AO182" s="103">
        <f t="shared" si="299"/>
        <v>0</v>
      </c>
      <c r="AP182" s="103">
        <f t="shared" si="300"/>
        <v>0</v>
      </c>
      <c r="AQ182" s="103">
        <f t="shared" si="301"/>
        <v>0</v>
      </c>
      <c r="AR182" s="73">
        <f>SUM(AK172:AQ183)</f>
        <v>1024</v>
      </c>
      <c r="AS182" s="109">
        <f t="shared" si="335"/>
        <v>0</v>
      </c>
      <c r="AT182" s="112">
        <f t="shared" si="336"/>
        <v>0</v>
      </c>
      <c r="AU182" s="112">
        <f t="shared" si="337"/>
        <v>0</v>
      </c>
      <c r="AV182" s="112">
        <f t="shared" si="338"/>
        <v>0</v>
      </c>
      <c r="AW182" s="112">
        <f t="shared" si="339"/>
        <v>0</v>
      </c>
      <c r="AX182" s="112">
        <f t="shared" si="340"/>
        <v>0</v>
      </c>
      <c r="AY182" s="112">
        <f t="shared" si="341"/>
        <v>0</v>
      </c>
      <c r="AZ182" s="73">
        <f>SUM(AS172:AY183)</f>
        <v>0</v>
      </c>
      <c r="BA182" s="64">
        <f>IF($A182="N/A"," ",(IF(MONTH(A182)&gt;=4,IF(MONTH(A182)&lt;=10,Inputs!$F$13,Inputs!$F$14),Inputs!$F$14)))</f>
        <v>119</v>
      </c>
      <c r="BB182" s="65">
        <f t="shared" si="302"/>
        <v>0</v>
      </c>
      <c r="BC182" s="65">
        <f t="shared" si="303"/>
        <v>0</v>
      </c>
      <c r="BD182" s="65">
        <f t="shared" si="269"/>
        <v>0</v>
      </c>
      <c r="BE182" s="65">
        <f t="shared" si="270"/>
        <v>0</v>
      </c>
      <c r="BF182" s="65">
        <f t="shared" si="271"/>
        <v>0</v>
      </c>
      <c r="BG182" s="65">
        <f t="shared" si="272"/>
        <v>0</v>
      </c>
      <c r="BH182" s="65">
        <f t="shared" si="273"/>
        <v>0</v>
      </c>
      <c r="BI182" s="65">
        <f t="shared" si="274"/>
        <v>0</v>
      </c>
      <c r="BJ182" s="94">
        <f t="shared" si="275"/>
        <v>0</v>
      </c>
      <c r="BK182" s="94">
        <f t="shared" si="276"/>
        <v>0</v>
      </c>
      <c r="BL182" s="94">
        <f t="shared" si="277"/>
        <v>0</v>
      </c>
      <c r="BM182" s="94">
        <f t="shared" si="278"/>
        <v>0</v>
      </c>
    </row>
    <row r="183" spans="1:65">
      <c r="A183" s="45">
        <f>IF(A182="N/A","N/A",IF(EDATE(A182,1)&gt;Inputs!$K$3,"N/A",EDATE(A182,1)))</f>
        <v>42125</v>
      </c>
      <c r="B183" s="59">
        <f t="shared" si="251"/>
        <v>2015</v>
      </c>
      <c r="C183" s="46">
        <f t="shared" si="252"/>
        <v>3.7435000000000005</v>
      </c>
      <c r="D183" s="47">
        <f>IF(A183="N/A"," ",(VLOOKUP(MONTH($A183),Inputs!$A$14:$B$25,2))/1000)</f>
        <v>12.6</v>
      </c>
      <c r="E183" s="97">
        <f t="shared" si="253"/>
        <v>47.168100000000003</v>
      </c>
      <c r="F183" s="48">
        <f>IF(A183="N/A"," ",Inputs!$F$6)</f>
        <v>1.17</v>
      </c>
      <c r="G183" s="48">
        <f>IF(A183="N/A"," ",Inputs!$F$9/IF(AND('Pricing Inputs'!$AA$3&gt;=4,'Pricing Inputs'!$AA$3&lt;=6),16,IF(AND('Pricing Inputs'!$AA$3&gt;=7,'Pricing Inputs'!$AA$3&lt;=9),8,24))/(BA183))</f>
        <v>0.82983193277310929</v>
      </c>
      <c r="H183" s="49">
        <f t="shared" si="254"/>
        <v>49.167931932773115</v>
      </c>
      <c r="I183" s="52">
        <f>VLOOKUP(A183,ScaledPrice,(IF(AND('Pricing Inputs'!$AA$3&gt;=4,'Pricing Inputs'!$AA$3&lt;=6),2,4)))</f>
        <v>35.25</v>
      </c>
      <c r="J183" s="52">
        <f>IF(A183="N/A"," ",IF(AND('Pricing Inputs'!$AA$3&gt;=4,'Pricing Inputs'!$AA$3&lt;=6),I183,(VLOOKUP(A183,ScaledPrice,2))*(2-(VLOOKUP(A183,ScaledPrice,3)))))</f>
        <v>35.25</v>
      </c>
      <c r="K183" s="52">
        <f>IF(A183="N/A"," ",IF(OR('Pricing Inputs'!$AA$3=5,'Pricing Inputs'!$AA$3=6,'Pricing Inputs'!$AA$3=8,'Pricing Inputs'!$AA$3=9),VLOOKUP(A183,ScaledPrice,IF(AND('Pricing Inputs'!$AA$3&gt;=4,'Pricing Inputs'!$AA$3&lt;=6),5,6)),0))</f>
        <v>21</v>
      </c>
      <c r="L183" s="52">
        <f>IF(A183="N/A"," ",IF(OR('Pricing Inputs'!$AA$3=5,'Pricing Inputs'!$AA$3=6,'Pricing Inputs'!$AA$3=8,'Pricing Inputs'!$AA$3=9),IF(AND('Pricing Inputs'!$AA$3&gt;=4,'Pricing Inputs'!$AA$3&lt;=6),K183,(VLOOKUP(A183,ScaledPrice,5))*(2-(VLOOKUP(A183,ScaledPrice,3)))),0))</f>
        <v>21</v>
      </c>
      <c r="M183" s="52">
        <f>IF(A183="N/A"," ",IF(OR('Pricing Inputs'!$AA$3=6,'Pricing Inputs'!$AA$3=9),(VLOOKUP(A183,ScaledPrice,IF(AND('Pricing Inputs'!$AA$3&gt;=4,'Pricing Inputs'!$AA$3&lt;=6),7,8))),0))</f>
        <v>20.004999160766602</v>
      </c>
      <c r="N183" s="52">
        <f>IF(A183="N/A"," ",IF(OR('Pricing Inputs'!$AA$3=6,'Pricing Inputs'!$AA$3=9),IF(AND('Pricing Inputs'!$AA$3&gt;=4,'Pricing Inputs'!$AA$3&lt;=6),M183,(VLOOKUP(A183,ScaledPrice,7))*(2-(VLOOKUP(A183,ScaledPrice,3)))),0))</f>
        <v>20.004999160766602</v>
      </c>
      <c r="O183" s="52">
        <f t="shared" si="255"/>
        <v>22.450000762939453</v>
      </c>
      <c r="P183" s="108">
        <f t="shared" si="256"/>
        <v>0</v>
      </c>
      <c r="Q183" s="108">
        <f t="shared" si="257"/>
        <v>0</v>
      </c>
      <c r="R183" s="108">
        <f t="shared" si="258"/>
        <v>0</v>
      </c>
      <c r="S183" s="108">
        <f t="shared" si="259"/>
        <v>0</v>
      </c>
      <c r="T183" s="108">
        <f t="shared" si="260"/>
        <v>0</v>
      </c>
      <c r="U183" s="108">
        <f t="shared" si="261"/>
        <v>0</v>
      </c>
      <c r="V183" s="56">
        <f t="shared" si="262"/>
        <v>0</v>
      </c>
      <c r="W183" s="99">
        <f t="shared" si="263"/>
        <v>0</v>
      </c>
      <c r="X183" s="99">
        <f t="shared" si="264"/>
        <v>0</v>
      </c>
      <c r="Y183" s="99">
        <f t="shared" si="265"/>
        <v>0</v>
      </c>
      <c r="Z183" s="99">
        <f t="shared" si="266"/>
        <v>0</v>
      </c>
      <c r="AA183" s="99">
        <f t="shared" si="279"/>
        <v>0</v>
      </c>
      <c r="AB183" s="99">
        <f t="shared" si="267"/>
        <v>0</v>
      </c>
      <c r="AC183" s="99">
        <f t="shared" si="268"/>
        <v>0</v>
      </c>
      <c r="AD183" s="74">
        <f t="shared" si="342"/>
        <v>7</v>
      </c>
      <c r="AE183" s="75">
        <f t="shared" si="343"/>
        <v>7</v>
      </c>
      <c r="AF183" s="75">
        <f t="shared" si="344"/>
        <v>7</v>
      </c>
      <c r="AG183" s="75">
        <f t="shared" si="345"/>
        <v>7</v>
      </c>
      <c r="AH183" s="75">
        <f t="shared" si="346"/>
        <v>7</v>
      </c>
      <c r="AI183" s="75">
        <f t="shared" si="347"/>
        <v>7</v>
      </c>
      <c r="AJ183" s="76">
        <f t="shared" si="348"/>
        <v>7</v>
      </c>
      <c r="AK183" s="104">
        <f t="shared" si="295"/>
        <v>0</v>
      </c>
      <c r="AL183" s="105">
        <f t="shared" si="296"/>
        <v>0</v>
      </c>
      <c r="AM183" s="105">
        <f t="shared" si="297"/>
        <v>0</v>
      </c>
      <c r="AN183" s="105">
        <f t="shared" si="298"/>
        <v>0</v>
      </c>
      <c r="AO183" s="105">
        <f t="shared" si="299"/>
        <v>0</v>
      </c>
      <c r="AP183" s="105">
        <f t="shared" si="300"/>
        <v>0</v>
      </c>
      <c r="AQ183" s="105">
        <f t="shared" si="301"/>
        <v>0</v>
      </c>
      <c r="AR183" s="76">
        <f>IF(($AP$2-AR182)&gt;=0,$AP$2-AR182,0)</f>
        <v>376</v>
      </c>
      <c r="AS183" s="113">
        <f t="shared" si="335"/>
        <v>0</v>
      </c>
      <c r="AT183" s="114">
        <f t="shared" si="336"/>
        <v>0</v>
      </c>
      <c r="AU183" s="114">
        <f t="shared" si="337"/>
        <v>0</v>
      </c>
      <c r="AV183" s="114">
        <f t="shared" si="338"/>
        <v>0</v>
      </c>
      <c r="AW183" s="114">
        <f t="shared" si="339"/>
        <v>0</v>
      </c>
      <c r="AX183" s="114">
        <f t="shared" si="340"/>
        <v>0</v>
      </c>
      <c r="AY183" s="114">
        <f t="shared" si="341"/>
        <v>0</v>
      </c>
      <c r="AZ183" s="82">
        <f>AR182+AZ182</f>
        <v>1024</v>
      </c>
      <c r="BA183" s="64">
        <f>IF($A183="N/A"," ",(IF(MONTH(A183)&gt;=4,IF(MONTH(A183)&lt;=10,Inputs!$F$13,Inputs!$F$14),Inputs!$F$14)))</f>
        <v>119</v>
      </c>
      <c r="BB183" s="65">
        <f t="shared" si="302"/>
        <v>0</v>
      </c>
      <c r="BC183" s="65">
        <f t="shared" si="303"/>
        <v>0</v>
      </c>
      <c r="BD183" s="65">
        <f t="shared" si="269"/>
        <v>0</v>
      </c>
      <c r="BE183" s="65">
        <f t="shared" si="270"/>
        <v>0</v>
      </c>
      <c r="BF183" s="65">
        <f t="shared" si="271"/>
        <v>0</v>
      </c>
      <c r="BG183" s="65">
        <f t="shared" si="272"/>
        <v>0</v>
      </c>
      <c r="BH183" s="65">
        <f t="shared" si="273"/>
        <v>0</v>
      </c>
      <c r="BI183" s="65">
        <f t="shared" si="274"/>
        <v>0</v>
      </c>
      <c r="BJ183" s="94">
        <f t="shared" si="275"/>
        <v>0</v>
      </c>
      <c r="BK183" s="94">
        <f t="shared" si="276"/>
        <v>0</v>
      </c>
      <c r="BL183" s="94">
        <f t="shared" si="277"/>
        <v>0</v>
      </c>
      <c r="BM183" s="94">
        <f t="shared" si="278"/>
        <v>0</v>
      </c>
    </row>
    <row r="184" spans="1:65">
      <c r="A184" s="45">
        <f>IF(A183="N/A","N/A",IF(EDATE(A183,1)&gt;Inputs!$K$3,"N/A",EDATE(A183,1)))</f>
        <v>42156</v>
      </c>
      <c r="B184" s="59">
        <f t="shared" si="251"/>
        <v>2015</v>
      </c>
      <c r="C184" s="46">
        <f t="shared" si="252"/>
        <v>3.7495000000000007</v>
      </c>
      <c r="D184" s="47">
        <f>IF(A184="N/A"," ",(VLOOKUP(MONTH($A184),Inputs!$A$14:$B$25,2))/1000)</f>
        <v>12.6</v>
      </c>
      <c r="E184" s="97">
        <f t="shared" si="253"/>
        <v>47.243700000000011</v>
      </c>
      <c r="F184" s="48">
        <f>IF(A184="N/A"," ",Inputs!$F$6)</f>
        <v>1.17</v>
      </c>
      <c r="G184" s="48">
        <f>IF(A184="N/A"," ",Inputs!$F$9/IF(AND('Pricing Inputs'!$AA$3&gt;=4,'Pricing Inputs'!$AA$3&lt;=6),16,IF(AND('Pricing Inputs'!$AA$3&gt;=7,'Pricing Inputs'!$AA$3&lt;=9),8,24))/(BA184))</f>
        <v>0.82983193277310929</v>
      </c>
      <c r="H184" s="49">
        <f t="shared" si="254"/>
        <v>49.243531932773124</v>
      </c>
      <c r="I184" s="52">
        <f>VLOOKUP(A184,ScaledPrice,(IF(AND('Pricing Inputs'!$AA$3&gt;=4,'Pricing Inputs'!$AA$3&lt;=6),2,4)))</f>
        <v>58.5</v>
      </c>
      <c r="J184" s="52">
        <f>IF(A184="N/A"," ",IF(AND('Pricing Inputs'!$AA$3&gt;=4,'Pricing Inputs'!$AA$3&lt;=6),I184,(VLOOKUP(A184,ScaledPrice,2))*(2-(VLOOKUP(A184,ScaledPrice,3)))))</f>
        <v>58.5</v>
      </c>
      <c r="K184" s="52">
        <f>IF(A184="N/A"," ",IF(OR('Pricing Inputs'!$AA$3=5,'Pricing Inputs'!$AA$3=6,'Pricing Inputs'!$AA$3=8,'Pricing Inputs'!$AA$3=9),VLOOKUP(A184,ScaledPrice,IF(AND('Pricing Inputs'!$AA$3&gt;=4,'Pricing Inputs'!$AA$3&lt;=6),5,6)),0))</f>
        <v>26</v>
      </c>
      <c r="L184" s="52">
        <f>IF(A184="N/A"," ",IF(OR('Pricing Inputs'!$AA$3=5,'Pricing Inputs'!$AA$3=6,'Pricing Inputs'!$AA$3=8,'Pricing Inputs'!$AA$3=9),IF(AND('Pricing Inputs'!$AA$3&gt;=4,'Pricing Inputs'!$AA$3&lt;=6),K184,(VLOOKUP(A184,ScaledPrice,5))*(2-(VLOOKUP(A184,ScaledPrice,3)))),0))</f>
        <v>26</v>
      </c>
      <c r="M184" s="52">
        <f>IF(A184="N/A"," ",IF(OR('Pricing Inputs'!$AA$3=6,'Pricing Inputs'!$AA$3=9),(VLOOKUP(A184,ScaledPrice,IF(AND('Pricing Inputs'!$AA$3&gt;=4,'Pricing Inputs'!$AA$3&lt;=6),7,8))),0))</f>
        <v>24</v>
      </c>
      <c r="N184" s="52">
        <f>IF(A184="N/A"," ",IF(OR('Pricing Inputs'!$AA$3=6,'Pricing Inputs'!$AA$3=9),IF(AND('Pricing Inputs'!$AA$3&gt;=4,'Pricing Inputs'!$AA$3&lt;=6),M184,(VLOOKUP(A184,ScaledPrice,7))*(2-(VLOOKUP(A184,ScaledPrice,3)))),0))</f>
        <v>24</v>
      </c>
      <c r="O184" s="52">
        <f t="shared" si="255"/>
        <v>21.949999809265137</v>
      </c>
      <c r="P184" s="108">
        <f t="shared" si="256"/>
        <v>9.2564680672268764</v>
      </c>
      <c r="Q184" s="108">
        <f t="shared" si="257"/>
        <v>9.2564680672268764</v>
      </c>
      <c r="R184" s="108">
        <f t="shared" si="258"/>
        <v>0</v>
      </c>
      <c r="S184" s="108">
        <f t="shared" si="259"/>
        <v>0</v>
      </c>
      <c r="T184" s="108">
        <f t="shared" si="260"/>
        <v>0</v>
      </c>
      <c r="U184" s="108">
        <f t="shared" si="261"/>
        <v>0</v>
      </c>
      <c r="V184" s="56">
        <f t="shared" si="262"/>
        <v>0</v>
      </c>
      <c r="W184" s="99">
        <f t="shared" si="263"/>
        <v>176</v>
      </c>
      <c r="X184" s="99">
        <f t="shared" si="264"/>
        <v>176</v>
      </c>
      <c r="Y184" s="99">
        <f t="shared" si="265"/>
        <v>0</v>
      </c>
      <c r="Z184" s="99">
        <f t="shared" si="266"/>
        <v>0</v>
      </c>
      <c r="AA184" s="99">
        <f t="shared" si="279"/>
        <v>0</v>
      </c>
      <c r="AB184" s="99">
        <f t="shared" si="267"/>
        <v>0</v>
      </c>
      <c r="AC184" s="99">
        <f t="shared" si="268"/>
        <v>0</v>
      </c>
      <c r="AD184" s="68">
        <f t="shared" ref="AD184:AJ184" si="349">IF($A184="N/A"," ",RANK(P184,$P$184:$V$195))</f>
        <v>5</v>
      </c>
      <c r="AE184" s="69">
        <f t="shared" si="349"/>
        <v>5</v>
      </c>
      <c r="AF184" s="69">
        <f t="shared" si="349"/>
        <v>7</v>
      </c>
      <c r="AG184" s="69">
        <f t="shared" si="349"/>
        <v>7</v>
      </c>
      <c r="AH184" s="69">
        <f t="shared" si="349"/>
        <v>7</v>
      </c>
      <c r="AI184" s="69">
        <f t="shared" si="349"/>
        <v>7</v>
      </c>
      <c r="AJ184" s="70">
        <f t="shared" si="349"/>
        <v>7</v>
      </c>
      <c r="AK184" s="100">
        <f t="shared" si="295"/>
        <v>176</v>
      </c>
      <c r="AL184" s="101">
        <f t="shared" si="296"/>
        <v>176</v>
      </c>
      <c r="AM184" s="101">
        <f t="shared" si="297"/>
        <v>0</v>
      </c>
      <c r="AN184" s="101">
        <f t="shared" si="298"/>
        <v>0</v>
      </c>
      <c r="AO184" s="101">
        <f t="shared" si="299"/>
        <v>0</v>
      </c>
      <c r="AP184" s="101">
        <f t="shared" si="300"/>
        <v>0</v>
      </c>
      <c r="AQ184" s="101">
        <f t="shared" si="301"/>
        <v>0</v>
      </c>
      <c r="AR184" s="70"/>
      <c r="AS184" s="115">
        <f t="shared" ref="AS184:AS195" si="350">IF($A184="N/A"," ",IF(AND(AD184=$AJ$2+1,AK184=0),MIN($AR$195,W184),0))</f>
        <v>0</v>
      </c>
      <c r="AT184" s="110">
        <f t="shared" ref="AT184:AT195" si="351">IF($A184="N/A"," ",IF(AND(AE184=$AJ$2+1,AL184=0),MIN($AR$195,X184),0))</f>
        <v>0</v>
      </c>
      <c r="AU184" s="110">
        <f t="shared" ref="AU184:AU195" si="352">IF($A184="N/A"," ",IF(AND(AF184=$AJ$2+1,AM184=0),MIN($AR$195,Y184),0))</f>
        <v>0</v>
      </c>
      <c r="AV184" s="110">
        <f t="shared" ref="AV184:AV195" si="353">IF($A184="N/A"," ",IF(AND(AG184=$AJ$2+1,AN184=0),MIN($AR$195,Z184),0))</f>
        <v>0</v>
      </c>
      <c r="AW184" s="110">
        <f t="shared" ref="AW184:AW195" si="354">IF($A184="N/A"," ",IF(AND(AH184=$AJ$2+1,AO184=0),MIN($AR$195,AA184),0))</f>
        <v>0</v>
      </c>
      <c r="AX184" s="110">
        <f t="shared" ref="AX184:AX195" si="355">IF($A184="N/A"," ",IF(AND(AI184=$AJ$2+1,AP184=0),MIN($AR$195,AB184),0))</f>
        <v>0</v>
      </c>
      <c r="AY184" s="110">
        <f t="shared" ref="AY184:AY195" si="356">IF($A184="N/A"," ",IF(AND(AJ184=$AJ$2+1,AQ184=0),MIN($AR$195,AC184),0))</f>
        <v>0</v>
      </c>
      <c r="AZ184" s="70"/>
      <c r="BA184" s="64">
        <f>IF($A184="N/A"," ",(IF(MONTH(A184)&gt;=4,IF(MONTH(A184)&lt;=10,Inputs!$F$13,Inputs!$F$14),Inputs!$F$14)))</f>
        <v>119</v>
      </c>
      <c r="BB184" s="65">
        <f t="shared" si="302"/>
        <v>193867.46719999969</v>
      </c>
      <c r="BC184" s="65">
        <f t="shared" si="303"/>
        <v>193867.46719999969</v>
      </c>
      <c r="BD184" s="65">
        <f t="shared" si="269"/>
        <v>0</v>
      </c>
      <c r="BE184" s="65">
        <f t="shared" si="270"/>
        <v>0</v>
      </c>
      <c r="BF184" s="65">
        <f t="shared" si="271"/>
        <v>0</v>
      </c>
      <c r="BG184" s="65">
        <f t="shared" si="272"/>
        <v>0</v>
      </c>
      <c r="BH184" s="65">
        <f t="shared" si="273"/>
        <v>0</v>
      </c>
      <c r="BI184" s="65">
        <f t="shared" si="274"/>
        <v>387734.93439999939</v>
      </c>
      <c r="BJ184" s="94">
        <f t="shared" si="275"/>
        <v>2062713.0656000008</v>
      </c>
      <c r="BK184" s="94">
        <f t="shared" si="276"/>
        <v>1978944.1056000004</v>
      </c>
      <c r="BL184" s="94">
        <f t="shared" si="277"/>
        <v>49008.959999999999</v>
      </c>
      <c r="BM184" s="94">
        <f t="shared" si="278"/>
        <v>34760</v>
      </c>
    </row>
    <row r="185" spans="1:65">
      <c r="A185" s="45">
        <f>IF(A184="N/A","N/A",IF(EDATE(A184,1)&gt;Inputs!$K$3,"N/A",EDATE(A184,1)))</f>
        <v>42186</v>
      </c>
      <c r="B185" s="59">
        <f t="shared" si="251"/>
        <v>2015</v>
      </c>
      <c r="C185" s="46">
        <f t="shared" si="252"/>
        <v>3.7444999999999999</v>
      </c>
      <c r="D185" s="47">
        <f>IF(A185="N/A"," ",(VLOOKUP(MONTH($A185),Inputs!$A$14:$B$25,2))/1000)</f>
        <v>12.6</v>
      </c>
      <c r="E185" s="97">
        <f t="shared" si="253"/>
        <v>47.180699999999995</v>
      </c>
      <c r="F185" s="48">
        <f>IF(A185="N/A"," ",Inputs!$F$6)</f>
        <v>1.17</v>
      </c>
      <c r="G185" s="48">
        <f>IF(A185="N/A"," ",Inputs!$F$9/IF(AND('Pricing Inputs'!$AA$3&gt;=4,'Pricing Inputs'!$AA$3&lt;=6),16,IF(AND('Pricing Inputs'!$AA$3&gt;=7,'Pricing Inputs'!$AA$3&lt;=9),8,24))/(BA185))</f>
        <v>0.82983193277310929</v>
      </c>
      <c r="H185" s="49">
        <f t="shared" si="254"/>
        <v>49.180531932773107</v>
      </c>
      <c r="I185" s="52">
        <f>VLOOKUP(A185,ScaledPrice,(IF(AND('Pricing Inputs'!$AA$3&gt;=4,'Pricing Inputs'!$AA$3&lt;=6),2,4)))</f>
        <v>105</v>
      </c>
      <c r="J185" s="52">
        <f>IF(A185="N/A"," ",IF(AND('Pricing Inputs'!$AA$3&gt;=4,'Pricing Inputs'!$AA$3&lt;=6),I185,(VLOOKUP(A185,ScaledPrice,2))*(2-(VLOOKUP(A185,ScaledPrice,3)))))</f>
        <v>105</v>
      </c>
      <c r="K185" s="52">
        <f>IF(A185="N/A"," ",IF(OR('Pricing Inputs'!$AA$3=5,'Pricing Inputs'!$AA$3=6,'Pricing Inputs'!$AA$3=8,'Pricing Inputs'!$AA$3=9),VLOOKUP(A185,ScaledPrice,IF(AND('Pricing Inputs'!$AA$3&gt;=4,'Pricing Inputs'!$AA$3&lt;=6),5,6)),0))</f>
        <v>35</v>
      </c>
      <c r="L185" s="52">
        <f>IF(A185="N/A"," ",IF(OR('Pricing Inputs'!$AA$3=5,'Pricing Inputs'!$AA$3=6,'Pricing Inputs'!$AA$3=8,'Pricing Inputs'!$AA$3=9),IF(AND('Pricing Inputs'!$AA$3&gt;=4,'Pricing Inputs'!$AA$3&lt;=6),K185,(VLOOKUP(A185,ScaledPrice,5))*(2-(VLOOKUP(A185,ScaledPrice,3)))),0))</f>
        <v>35</v>
      </c>
      <c r="M185" s="52">
        <f>IF(A185="N/A"," ",IF(OR('Pricing Inputs'!$AA$3=6,'Pricing Inputs'!$AA$3=9),(VLOOKUP(A185,ScaledPrice,IF(AND('Pricing Inputs'!$AA$3&gt;=4,'Pricing Inputs'!$AA$3&lt;=6),7,8))),0))</f>
        <v>30.999998092651367</v>
      </c>
      <c r="N185" s="52">
        <f>IF(A185="N/A"," ",IF(OR('Pricing Inputs'!$AA$3=6,'Pricing Inputs'!$AA$3=9),IF(AND('Pricing Inputs'!$AA$3&gt;=4,'Pricing Inputs'!$AA$3&lt;=6),M185,(VLOOKUP(A185,ScaledPrice,7))*(2-(VLOOKUP(A185,ScaledPrice,3)))),0))</f>
        <v>30.999998092651367</v>
      </c>
      <c r="O185" s="52">
        <f t="shared" si="255"/>
        <v>22.850000381469727</v>
      </c>
      <c r="P185" s="108">
        <f t="shared" si="256"/>
        <v>55.819468067226893</v>
      </c>
      <c r="Q185" s="108">
        <f t="shared" si="257"/>
        <v>55.819468067226893</v>
      </c>
      <c r="R185" s="108">
        <f t="shared" si="258"/>
        <v>0</v>
      </c>
      <c r="S185" s="108">
        <f t="shared" si="259"/>
        <v>0</v>
      </c>
      <c r="T185" s="108">
        <f t="shared" si="260"/>
        <v>0</v>
      </c>
      <c r="U185" s="108">
        <f t="shared" si="261"/>
        <v>0</v>
      </c>
      <c r="V185" s="56">
        <f t="shared" si="262"/>
        <v>0</v>
      </c>
      <c r="W185" s="99">
        <f t="shared" si="263"/>
        <v>184</v>
      </c>
      <c r="X185" s="99">
        <f t="shared" si="264"/>
        <v>184</v>
      </c>
      <c r="Y185" s="99">
        <f t="shared" si="265"/>
        <v>0</v>
      </c>
      <c r="Z185" s="99">
        <f t="shared" si="266"/>
        <v>0</v>
      </c>
      <c r="AA185" s="99">
        <f t="shared" si="279"/>
        <v>0</v>
      </c>
      <c r="AB185" s="99">
        <f t="shared" si="267"/>
        <v>0</v>
      </c>
      <c r="AC185" s="99">
        <f t="shared" si="268"/>
        <v>0</v>
      </c>
      <c r="AD185" s="71">
        <f t="shared" ref="AD185:AD195" si="357">IF($A185="N/A"," ",RANK(P185,$P$184:$V$195))</f>
        <v>1</v>
      </c>
      <c r="AE185" s="72">
        <f t="shared" ref="AE185:AE195" si="358">IF($A185="N/A"," ",RANK(Q185,$P$184:$V$195))</f>
        <v>1</v>
      </c>
      <c r="AF185" s="72">
        <f t="shared" ref="AF185:AF195" si="359">IF($A185="N/A"," ",RANK(R185,$P$184:$V$195))</f>
        <v>7</v>
      </c>
      <c r="AG185" s="72">
        <f t="shared" ref="AG185:AG195" si="360">IF($A185="N/A"," ",RANK(S185,$P$184:$V$195))</f>
        <v>7</v>
      </c>
      <c r="AH185" s="72">
        <f t="shared" ref="AH185:AH195" si="361">IF($A185="N/A"," ",RANK(T185,$P$184:$V$195))</f>
        <v>7</v>
      </c>
      <c r="AI185" s="72">
        <f t="shared" ref="AI185:AI195" si="362">IF($A185="N/A"," ",RANK(U185,$P$184:$V$195))</f>
        <v>7</v>
      </c>
      <c r="AJ185" s="73">
        <f t="shared" ref="AJ185:AJ195" si="363">IF($A185="N/A"," ",RANK(V185,$P$184:$V$195))</f>
        <v>7</v>
      </c>
      <c r="AK185" s="102">
        <f t="shared" si="295"/>
        <v>184</v>
      </c>
      <c r="AL185" s="103">
        <f t="shared" si="296"/>
        <v>184</v>
      </c>
      <c r="AM185" s="103">
        <f t="shared" si="297"/>
        <v>0</v>
      </c>
      <c r="AN185" s="103">
        <f t="shared" si="298"/>
        <v>0</v>
      </c>
      <c r="AO185" s="103">
        <f t="shared" si="299"/>
        <v>0</v>
      </c>
      <c r="AP185" s="103">
        <f t="shared" si="300"/>
        <v>0</v>
      </c>
      <c r="AQ185" s="103">
        <f t="shared" si="301"/>
        <v>0</v>
      </c>
      <c r="AR185" s="73"/>
      <c r="AS185" s="109">
        <f t="shared" si="350"/>
        <v>0</v>
      </c>
      <c r="AT185" s="112">
        <f t="shared" si="351"/>
        <v>0</v>
      </c>
      <c r="AU185" s="112">
        <f t="shared" si="352"/>
        <v>0</v>
      </c>
      <c r="AV185" s="112">
        <f t="shared" si="353"/>
        <v>0</v>
      </c>
      <c r="AW185" s="112">
        <f t="shared" si="354"/>
        <v>0</v>
      </c>
      <c r="AX185" s="112">
        <f t="shared" si="355"/>
        <v>0</v>
      </c>
      <c r="AY185" s="112">
        <f t="shared" si="356"/>
        <v>0</v>
      </c>
      <c r="AZ185" s="73"/>
      <c r="BA185" s="64">
        <f>IF($A185="N/A"," ",(IF(MONTH(A185)&gt;=4,IF(MONTH(A185)&lt;=10,Inputs!$F$13,Inputs!$F$14),Inputs!$F$14)))</f>
        <v>119</v>
      </c>
      <c r="BB185" s="65">
        <f t="shared" si="302"/>
        <v>1222223.0728</v>
      </c>
      <c r="BC185" s="65">
        <f t="shared" si="303"/>
        <v>1222223.0728</v>
      </c>
      <c r="BD185" s="65">
        <f t="shared" si="269"/>
        <v>0</v>
      </c>
      <c r="BE185" s="65">
        <f t="shared" si="270"/>
        <v>0</v>
      </c>
      <c r="BF185" s="65">
        <f t="shared" si="271"/>
        <v>0</v>
      </c>
      <c r="BG185" s="65">
        <f t="shared" si="272"/>
        <v>0</v>
      </c>
      <c r="BH185" s="65">
        <f t="shared" si="273"/>
        <v>0</v>
      </c>
      <c r="BI185" s="65">
        <f t="shared" si="274"/>
        <v>2444446.1455999999</v>
      </c>
      <c r="BJ185" s="94">
        <f t="shared" si="275"/>
        <v>2153713.8543999996</v>
      </c>
      <c r="BK185" s="94">
        <f t="shared" si="276"/>
        <v>2066137.2143999999</v>
      </c>
      <c r="BL185" s="94">
        <f t="shared" si="277"/>
        <v>51236.639999999992</v>
      </c>
      <c r="BM185" s="94">
        <f t="shared" si="278"/>
        <v>36340.000000000007</v>
      </c>
    </row>
    <row r="186" spans="1:65">
      <c r="A186" s="45">
        <f>IF(A185="N/A","N/A",IF(EDATE(A185,1)&gt;Inputs!$K$3,"N/A",EDATE(A185,1)))</f>
        <v>42217</v>
      </c>
      <c r="B186" s="59">
        <f t="shared" si="251"/>
        <v>2015</v>
      </c>
      <c r="C186" s="46">
        <f t="shared" si="252"/>
        <v>3.7505000000000002</v>
      </c>
      <c r="D186" s="47">
        <f>IF(A186="N/A"," ",(VLOOKUP(MONTH($A186),Inputs!$A$14:$B$25,2))/1000)</f>
        <v>12.6</v>
      </c>
      <c r="E186" s="97">
        <f t="shared" si="253"/>
        <v>47.256300000000003</v>
      </c>
      <c r="F186" s="48">
        <f>IF(A186="N/A"," ",Inputs!$F$6)</f>
        <v>1.17</v>
      </c>
      <c r="G186" s="48">
        <f>IF(A186="N/A"," ",Inputs!$F$9/IF(AND('Pricing Inputs'!$AA$3&gt;=4,'Pricing Inputs'!$AA$3&lt;=6),16,IF(AND('Pricing Inputs'!$AA$3&gt;=7,'Pricing Inputs'!$AA$3&lt;=9),8,24))/(BA186))</f>
        <v>0.82983193277310929</v>
      </c>
      <c r="H186" s="49">
        <f t="shared" si="254"/>
        <v>49.256131932773116</v>
      </c>
      <c r="I186" s="52">
        <f>VLOOKUP(A186,ScaledPrice,(IF(AND('Pricing Inputs'!$AA$3&gt;=4,'Pricing Inputs'!$AA$3&lt;=6),2,4)))</f>
        <v>105</v>
      </c>
      <c r="J186" s="52">
        <f>IF(A186="N/A"," ",IF(AND('Pricing Inputs'!$AA$3&gt;=4,'Pricing Inputs'!$AA$3&lt;=6),I186,(VLOOKUP(A186,ScaledPrice,2))*(2-(VLOOKUP(A186,ScaledPrice,3)))))</f>
        <v>105</v>
      </c>
      <c r="K186" s="52">
        <f>IF(A186="N/A"," ",IF(OR('Pricing Inputs'!$AA$3=5,'Pricing Inputs'!$AA$3=6,'Pricing Inputs'!$AA$3=8,'Pricing Inputs'!$AA$3=9),VLOOKUP(A186,ScaledPrice,IF(AND('Pricing Inputs'!$AA$3&gt;=4,'Pricing Inputs'!$AA$3&lt;=6),5,6)),0))</f>
        <v>35.000003814697266</v>
      </c>
      <c r="L186" s="52">
        <f>IF(A186="N/A"," ",IF(OR('Pricing Inputs'!$AA$3=5,'Pricing Inputs'!$AA$3=6,'Pricing Inputs'!$AA$3=8,'Pricing Inputs'!$AA$3=9),IF(AND('Pricing Inputs'!$AA$3&gt;=4,'Pricing Inputs'!$AA$3&lt;=6),K186,(VLOOKUP(A186,ScaledPrice,5))*(2-(VLOOKUP(A186,ScaledPrice,3)))),0))</f>
        <v>35.000003814697266</v>
      </c>
      <c r="M186" s="52">
        <f>IF(A186="N/A"," ",IF(OR('Pricing Inputs'!$AA$3=6,'Pricing Inputs'!$AA$3=9),(VLOOKUP(A186,ScaledPrice,IF(AND('Pricing Inputs'!$AA$3&gt;=4,'Pricing Inputs'!$AA$3&lt;=6),7,8))),0))</f>
        <v>31</v>
      </c>
      <c r="N186" s="52">
        <f>IF(A186="N/A"," ",IF(OR('Pricing Inputs'!$AA$3=6,'Pricing Inputs'!$AA$3=9),IF(AND('Pricing Inputs'!$AA$3&gt;=4,'Pricing Inputs'!$AA$3&lt;=6),M186,(VLOOKUP(A186,ScaledPrice,7))*(2-(VLOOKUP(A186,ScaledPrice,3)))),0))</f>
        <v>31</v>
      </c>
      <c r="O186" s="52">
        <f t="shared" si="255"/>
        <v>22.850000381469727</v>
      </c>
      <c r="P186" s="108">
        <f t="shared" si="256"/>
        <v>55.743868067226884</v>
      </c>
      <c r="Q186" s="108">
        <f t="shared" si="257"/>
        <v>55.743868067226884</v>
      </c>
      <c r="R186" s="108">
        <f t="shared" si="258"/>
        <v>0</v>
      </c>
      <c r="S186" s="108">
        <f t="shared" si="259"/>
        <v>0</v>
      </c>
      <c r="T186" s="108">
        <f t="shared" si="260"/>
        <v>0</v>
      </c>
      <c r="U186" s="108">
        <f t="shared" si="261"/>
        <v>0</v>
      </c>
      <c r="V186" s="56">
        <f t="shared" si="262"/>
        <v>0</v>
      </c>
      <c r="W186" s="99">
        <f t="shared" si="263"/>
        <v>168</v>
      </c>
      <c r="X186" s="99">
        <f t="shared" si="264"/>
        <v>168</v>
      </c>
      <c r="Y186" s="99">
        <f t="shared" si="265"/>
        <v>0</v>
      </c>
      <c r="Z186" s="99">
        <f t="shared" si="266"/>
        <v>0</v>
      </c>
      <c r="AA186" s="99">
        <f t="shared" si="279"/>
        <v>0</v>
      </c>
      <c r="AB186" s="99">
        <f t="shared" si="267"/>
        <v>0</v>
      </c>
      <c r="AC186" s="99">
        <f t="shared" si="268"/>
        <v>0</v>
      </c>
      <c r="AD186" s="71">
        <f t="shared" si="357"/>
        <v>3</v>
      </c>
      <c r="AE186" s="72">
        <f t="shared" si="358"/>
        <v>3</v>
      </c>
      <c r="AF186" s="72">
        <f t="shared" si="359"/>
        <v>7</v>
      </c>
      <c r="AG186" s="72">
        <f t="shared" si="360"/>
        <v>7</v>
      </c>
      <c r="AH186" s="72">
        <f t="shared" si="361"/>
        <v>7</v>
      </c>
      <c r="AI186" s="72">
        <f t="shared" si="362"/>
        <v>7</v>
      </c>
      <c r="AJ186" s="73">
        <f t="shared" si="363"/>
        <v>7</v>
      </c>
      <c r="AK186" s="102">
        <f t="shared" si="295"/>
        <v>168</v>
      </c>
      <c r="AL186" s="103">
        <f t="shared" si="296"/>
        <v>168</v>
      </c>
      <c r="AM186" s="103">
        <f t="shared" si="297"/>
        <v>0</v>
      </c>
      <c r="AN186" s="103">
        <f t="shared" si="298"/>
        <v>0</v>
      </c>
      <c r="AO186" s="103">
        <f t="shared" si="299"/>
        <v>0</v>
      </c>
      <c r="AP186" s="103">
        <f t="shared" si="300"/>
        <v>0</v>
      </c>
      <c r="AQ186" s="103">
        <f t="shared" si="301"/>
        <v>0</v>
      </c>
      <c r="AR186" s="73"/>
      <c r="AS186" s="109">
        <f t="shared" si="350"/>
        <v>0</v>
      </c>
      <c r="AT186" s="112">
        <f t="shared" si="351"/>
        <v>0</v>
      </c>
      <c r="AU186" s="112">
        <f t="shared" si="352"/>
        <v>0</v>
      </c>
      <c r="AV186" s="112">
        <f t="shared" si="353"/>
        <v>0</v>
      </c>
      <c r="AW186" s="112">
        <f t="shared" si="354"/>
        <v>0</v>
      </c>
      <c r="AX186" s="112">
        <f t="shared" si="355"/>
        <v>0</v>
      </c>
      <c r="AY186" s="112">
        <f t="shared" si="356"/>
        <v>0</v>
      </c>
      <c r="AZ186" s="73"/>
      <c r="BA186" s="64">
        <f>IF($A186="N/A"," ",(IF(MONTH(A186)&gt;=4,IF(MONTH(A186)&lt;=10,Inputs!$F$13,Inputs!$F$14),Inputs!$F$14)))</f>
        <v>119</v>
      </c>
      <c r="BB186" s="65">
        <f t="shared" si="302"/>
        <v>1114431.4103999999</v>
      </c>
      <c r="BC186" s="65">
        <f t="shared" si="303"/>
        <v>1114431.4103999999</v>
      </c>
      <c r="BD186" s="65">
        <f t="shared" si="269"/>
        <v>0</v>
      </c>
      <c r="BE186" s="65">
        <f t="shared" si="270"/>
        <v>0</v>
      </c>
      <c r="BF186" s="65">
        <f t="shared" si="271"/>
        <v>0</v>
      </c>
      <c r="BG186" s="65">
        <f t="shared" si="272"/>
        <v>0</v>
      </c>
      <c r="BH186" s="65">
        <f t="shared" si="273"/>
        <v>0</v>
      </c>
      <c r="BI186" s="65">
        <f t="shared" si="274"/>
        <v>2228862.8207999999</v>
      </c>
      <c r="BJ186" s="94">
        <f t="shared" si="275"/>
        <v>1969457.1792000004</v>
      </c>
      <c r="BK186" s="94">
        <f t="shared" si="276"/>
        <v>1889495.8992000001</v>
      </c>
      <c r="BL186" s="94">
        <f t="shared" si="277"/>
        <v>46781.279999999999</v>
      </c>
      <c r="BM186" s="94">
        <f t="shared" si="278"/>
        <v>33180</v>
      </c>
    </row>
    <row r="187" spans="1:65">
      <c r="A187" s="45">
        <f>IF(A186="N/A","N/A",IF(EDATE(A186,1)&gt;Inputs!$K$3,"N/A",EDATE(A186,1)))</f>
        <v>42248</v>
      </c>
      <c r="B187" s="59">
        <f t="shared" si="251"/>
        <v>2015</v>
      </c>
      <c r="C187" s="46">
        <f t="shared" si="252"/>
        <v>3.7505000000000006</v>
      </c>
      <c r="D187" s="47">
        <f>IF(A187="N/A"," ",(VLOOKUP(MONTH($A187),Inputs!$A$14:$B$25,2))/1000)</f>
        <v>12.6</v>
      </c>
      <c r="E187" s="97">
        <f t="shared" si="253"/>
        <v>47.256300000000003</v>
      </c>
      <c r="F187" s="48">
        <f>IF(A187="N/A"," ",Inputs!$F$6)</f>
        <v>1.17</v>
      </c>
      <c r="G187" s="48">
        <f>IF(A187="N/A"," ",Inputs!$F$9/IF(AND('Pricing Inputs'!$AA$3&gt;=4,'Pricing Inputs'!$AA$3&lt;=6),16,IF(AND('Pricing Inputs'!$AA$3&gt;=7,'Pricing Inputs'!$AA$3&lt;=9),8,24))/(BA187))</f>
        <v>0.82983193277310929</v>
      </c>
      <c r="H187" s="49">
        <f t="shared" si="254"/>
        <v>49.256131932773116</v>
      </c>
      <c r="I187" s="52">
        <f>VLOOKUP(A187,ScaledPrice,(IF(AND('Pricing Inputs'!$AA$3&gt;=4,'Pricing Inputs'!$AA$3&lt;=6),2,4)))</f>
        <v>37.5</v>
      </c>
      <c r="J187" s="52">
        <f>IF(A187="N/A"," ",IF(AND('Pricing Inputs'!$AA$3&gt;=4,'Pricing Inputs'!$AA$3&lt;=6),I187,(VLOOKUP(A187,ScaledPrice,2))*(2-(VLOOKUP(A187,ScaledPrice,3)))))</f>
        <v>37.5</v>
      </c>
      <c r="K187" s="52">
        <f>IF(A187="N/A"," ",IF(OR('Pricing Inputs'!$AA$3=5,'Pricing Inputs'!$AA$3=6,'Pricing Inputs'!$AA$3=8,'Pricing Inputs'!$AA$3=9),VLOOKUP(A187,ScaledPrice,IF(AND('Pricing Inputs'!$AA$3&gt;=4,'Pricing Inputs'!$AA$3&lt;=6),5,6)),0))</f>
        <v>25</v>
      </c>
      <c r="L187" s="52">
        <f>IF(A187="N/A"," ",IF(OR('Pricing Inputs'!$AA$3=5,'Pricing Inputs'!$AA$3=6,'Pricing Inputs'!$AA$3=8,'Pricing Inputs'!$AA$3=9),IF(AND('Pricing Inputs'!$AA$3&gt;=4,'Pricing Inputs'!$AA$3&lt;=6),K187,(VLOOKUP(A187,ScaledPrice,5))*(2-(VLOOKUP(A187,ScaledPrice,3)))),0))</f>
        <v>25</v>
      </c>
      <c r="M187" s="52">
        <f>IF(A187="N/A"," ",IF(OR('Pricing Inputs'!$AA$3=6,'Pricing Inputs'!$AA$3=9),(VLOOKUP(A187,ScaledPrice,IF(AND('Pricing Inputs'!$AA$3&gt;=4,'Pricing Inputs'!$AA$3&lt;=6),7,8))),0))</f>
        <v>24</v>
      </c>
      <c r="N187" s="52">
        <f>IF(A187="N/A"," ",IF(OR('Pricing Inputs'!$AA$3=6,'Pricing Inputs'!$AA$3=9),IF(AND('Pricing Inputs'!$AA$3&gt;=4,'Pricing Inputs'!$AA$3&lt;=6),M187,(VLOOKUP(A187,ScaledPrice,7))*(2-(VLOOKUP(A187,ScaledPrice,3)))),0))</f>
        <v>24</v>
      </c>
      <c r="O187" s="52">
        <f t="shared" si="255"/>
        <v>23</v>
      </c>
      <c r="P187" s="108">
        <f t="shared" si="256"/>
        <v>0</v>
      </c>
      <c r="Q187" s="108">
        <f t="shared" si="257"/>
        <v>0</v>
      </c>
      <c r="R187" s="108">
        <f t="shared" si="258"/>
        <v>0</v>
      </c>
      <c r="S187" s="108">
        <f t="shared" si="259"/>
        <v>0</v>
      </c>
      <c r="T187" s="108">
        <f t="shared" si="260"/>
        <v>0</v>
      </c>
      <c r="U187" s="108">
        <f t="shared" si="261"/>
        <v>0</v>
      </c>
      <c r="V187" s="56">
        <f t="shared" si="262"/>
        <v>0</v>
      </c>
      <c r="W187" s="99">
        <f t="shared" si="263"/>
        <v>0</v>
      </c>
      <c r="X187" s="99">
        <f t="shared" si="264"/>
        <v>0</v>
      </c>
      <c r="Y187" s="99">
        <f t="shared" si="265"/>
        <v>0</v>
      </c>
      <c r="Z187" s="99">
        <f t="shared" si="266"/>
        <v>0</v>
      </c>
      <c r="AA187" s="99">
        <f t="shared" si="279"/>
        <v>0</v>
      </c>
      <c r="AB187" s="99">
        <f t="shared" si="267"/>
        <v>0</v>
      </c>
      <c r="AC187" s="99">
        <f t="shared" si="268"/>
        <v>0</v>
      </c>
      <c r="AD187" s="71">
        <f t="shared" si="357"/>
        <v>7</v>
      </c>
      <c r="AE187" s="72">
        <f t="shared" si="358"/>
        <v>7</v>
      </c>
      <c r="AF187" s="72">
        <f t="shared" si="359"/>
        <v>7</v>
      </c>
      <c r="AG187" s="72">
        <f t="shared" si="360"/>
        <v>7</v>
      </c>
      <c r="AH187" s="72">
        <f t="shared" si="361"/>
        <v>7</v>
      </c>
      <c r="AI187" s="72">
        <f t="shared" si="362"/>
        <v>7</v>
      </c>
      <c r="AJ187" s="73">
        <f t="shared" si="363"/>
        <v>7</v>
      </c>
      <c r="AK187" s="102">
        <f t="shared" si="295"/>
        <v>0</v>
      </c>
      <c r="AL187" s="103">
        <f t="shared" si="296"/>
        <v>0</v>
      </c>
      <c r="AM187" s="103">
        <f t="shared" si="297"/>
        <v>0</v>
      </c>
      <c r="AN187" s="103">
        <f t="shared" si="298"/>
        <v>0</v>
      </c>
      <c r="AO187" s="103">
        <f t="shared" si="299"/>
        <v>0</v>
      </c>
      <c r="AP187" s="103">
        <f t="shared" si="300"/>
        <v>0</v>
      </c>
      <c r="AQ187" s="103">
        <f t="shared" si="301"/>
        <v>0</v>
      </c>
      <c r="AR187" s="73"/>
      <c r="AS187" s="109">
        <f t="shared" si="350"/>
        <v>0</v>
      </c>
      <c r="AT187" s="112">
        <f t="shared" si="351"/>
        <v>0</v>
      </c>
      <c r="AU187" s="112">
        <f t="shared" si="352"/>
        <v>0</v>
      </c>
      <c r="AV187" s="112">
        <f t="shared" si="353"/>
        <v>0</v>
      </c>
      <c r="AW187" s="112">
        <f t="shared" si="354"/>
        <v>0</v>
      </c>
      <c r="AX187" s="112">
        <f t="shared" si="355"/>
        <v>0</v>
      </c>
      <c r="AY187" s="112">
        <f t="shared" si="356"/>
        <v>0</v>
      </c>
      <c r="AZ187" s="73"/>
      <c r="BA187" s="64">
        <f>IF($A187="N/A"," ",(IF(MONTH(A187)&gt;=4,IF(MONTH(A187)&lt;=10,Inputs!$F$13,Inputs!$F$14),Inputs!$F$14)))</f>
        <v>119</v>
      </c>
      <c r="BB187" s="65">
        <f t="shared" si="302"/>
        <v>0</v>
      </c>
      <c r="BC187" s="65">
        <f t="shared" si="303"/>
        <v>0</v>
      </c>
      <c r="BD187" s="65">
        <f t="shared" si="269"/>
        <v>0</v>
      </c>
      <c r="BE187" s="65">
        <f t="shared" si="270"/>
        <v>0</v>
      </c>
      <c r="BF187" s="65">
        <f t="shared" si="271"/>
        <v>0</v>
      </c>
      <c r="BG187" s="65">
        <f t="shared" si="272"/>
        <v>0</v>
      </c>
      <c r="BH187" s="65">
        <f t="shared" si="273"/>
        <v>0</v>
      </c>
      <c r="BI187" s="65">
        <f t="shared" si="274"/>
        <v>0</v>
      </c>
      <c r="BJ187" s="94">
        <f t="shared" si="275"/>
        <v>0</v>
      </c>
      <c r="BK187" s="94">
        <f t="shared" si="276"/>
        <v>0</v>
      </c>
      <c r="BL187" s="94">
        <f t="shared" si="277"/>
        <v>0</v>
      </c>
      <c r="BM187" s="94">
        <f t="shared" si="278"/>
        <v>0</v>
      </c>
    </row>
    <row r="188" spans="1:65">
      <c r="A188" s="45">
        <f>IF(A187="N/A","N/A",IF(EDATE(A187,1)&gt;Inputs!$K$3,"N/A",EDATE(A187,1)))</f>
        <v>42278</v>
      </c>
      <c r="B188" s="59">
        <f t="shared" si="251"/>
        <v>2015</v>
      </c>
      <c r="C188" s="46">
        <f t="shared" si="252"/>
        <v>3.8005000000000004</v>
      </c>
      <c r="D188" s="47">
        <f>IF(A188="N/A"," ",(VLOOKUP(MONTH($A188),Inputs!$A$14:$B$25,2))/1000)</f>
        <v>12.6</v>
      </c>
      <c r="E188" s="97">
        <f t="shared" si="253"/>
        <v>47.886300000000006</v>
      </c>
      <c r="F188" s="48">
        <f>IF(A188="N/A"," ",Inputs!$F$6)</f>
        <v>1.17</v>
      </c>
      <c r="G188" s="48">
        <f>IF(A188="N/A"," ",Inputs!$F$9/IF(AND('Pricing Inputs'!$AA$3&gt;=4,'Pricing Inputs'!$AA$3&lt;=6),16,IF(AND('Pricing Inputs'!$AA$3&gt;=7,'Pricing Inputs'!$AA$3&lt;=9),8,24))/(BA188))</f>
        <v>0.82983193277310929</v>
      </c>
      <c r="H188" s="49">
        <f t="shared" si="254"/>
        <v>49.886131932773118</v>
      </c>
      <c r="I188" s="52">
        <f>VLOOKUP(A188,ScaledPrice,(IF(AND('Pricing Inputs'!$AA$3&gt;=4,'Pricing Inputs'!$AA$3&lt;=6),2,4)))</f>
        <v>30.299997329711914</v>
      </c>
      <c r="J188" s="52">
        <f>IF(A188="N/A"," ",IF(AND('Pricing Inputs'!$AA$3&gt;=4,'Pricing Inputs'!$AA$3&lt;=6),I188,(VLOOKUP(A188,ScaledPrice,2))*(2-(VLOOKUP(A188,ScaledPrice,3)))))</f>
        <v>30.299997329711914</v>
      </c>
      <c r="K188" s="52">
        <f>IF(A188="N/A"," ",IF(OR('Pricing Inputs'!$AA$3=5,'Pricing Inputs'!$AA$3=6,'Pricing Inputs'!$AA$3=8,'Pricing Inputs'!$AA$3=9),VLOOKUP(A188,ScaledPrice,IF(AND('Pricing Inputs'!$AA$3&gt;=4,'Pricing Inputs'!$AA$3&lt;=6),5,6)),0))</f>
        <v>19.996000289916992</v>
      </c>
      <c r="L188" s="52">
        <f>IF(A188="N/A"," ",IF(OR('Pricing Inputs'!$AA$3=5,'Pricing Inputs'!$AA$3=6,'Pricing Inputs'!$AA$3=8,'Pricing Inputs'!$AA$3=9),IF(AND('Pricing Inputs'!$AA$3&gt;=4,'Pricing Inputs'!$AA$3&lt;=6),K188,(VLOOKUP(A188,ScaledPrice,5))*(2-(VLOOKUP(A188,ScaledPrice,3)))),0))</f>
        <v>19.996000289916992</v>
      </c>
      <c r="M188" s="52">
        <f>IF(A188="N/A"," ",IF(OR('Pricing Inputs'!$AA$3=6,'Pricing Inputs'!$AA$3=9),(VLOOKUP(A188,ScaledPrice,IF(AND('Pricing Inputs'!$AA$3&gt;=4,'Pricing Inputs'!$AA$3&lt;=6),7,8))),0))</f>
        <v>18.996500015258789</v>
      </c>
      <c r="N188" s="52">
        <f>IF(A188="N/A"," ",IF(OR('Pricing Inputs'!$AA$3=6,'Pricing Inputs'!$AA$3=9),IF(AND('Pricing Inputs'!$AA$3&gt;=4,'Pricing Inputs'!$AA$3&lt;=6),M188,(VLOOKUP(A188,ScaledPrice,7))*(2-(VLOOKUP(A188,ScaledPrice,3)))),0))</f>
        <v>18.996500015258789</v>
      </c>
      <c r="O188" s="52">
        <f t="shared" si="255"/>
        <v>24.400001525878906</v>
      </c>
      <c r="P188" s="108">
        <f t="shared" si="256"/>
        <v>0</v>
      </c>
      <c r="Q188" s="108">
        <f t="shared" si="257"/>
        <v>0</v>
      </c>
      <c r="R188" s="108">
        <f t="shared" si="258"/>
        <v>0</v>
      </c>
      <c r="S188" s="108">
        <f t="shared" si="259"/>
        <v>0</v>
      </c>
      <c r="T188" s="108">
        <f t="shared" si="260"/>
        <v>0</v>
      </c>
      <c r="U188" s="108">
        <f t="shared" si="261"/>
        <v>0</v>
      </c>
      <c r="V188" s="56">
        <f t="shared" si="262"/>
        <v>0</v>
      </c>
      <c r="W188" s="99">
        <f t="shared" si="263"/>
        <v>0</v>
      </c>
      <c r="X188" s="99">
        <f t="shared" si="264"/>
        <v>0</v>
      </c>
      <c r="Y188" s="99">
        <f t="shared" si="265"/>
        <v>0</v>
      </c>
      <c r="Z188" s="99">
        <f t="shared" si="266"/>
        <v>0</v>
      </c>
      <c r="AA188" s="99">
        <f t="shared" si="279"/>
        <v>0</v>
      </c>
      <c r="AB188" s="99">
        <f t="shared" si="267"/>
        <v>0</v>
      </c>
      <c r="AC188" s="99">
        <f t="shared" si="268"/>
        <v>0</v>
      </c>
      <c r="AD188" s="71">
        <f t="shared" si="357"/>
        <v>7</v>
      </c>
      <c r="AE188" s="72">
        <f t="shared" si="358"/>
        <v>7</v>
      </c>
      <c r="AF188" s="72">
        <f t="shared" si="359"/>
        <v>7</v>
      </c>
      <c r="AG188" s="72">
        <f t="shared" si="360"/>
        <v>7</v>
      </c>
      <c r="AH188" s="72">
        <f t="shared" si="361"/>
        <v>7</v>
      </c>
      <c r="AI188" s="72">
        <f t="shared" si="362"/>
        <v>7</v>
      </c>
      <c r="AJ188" s="73">
        <f t="shared" si="363"/>
        <v>7</v>
      </c>
      <c r="AK188" s="102">
        <f t="shared" si="295"/>
        <v>0</v>
      </c>
      <c r="AL188" s="103">
        <f t="shared" si="296"/>
        <v>0</v>
      </c>
      <c r="AM188" s="103">
        <f t="shared" si="297"/>
        <v>0</v>
      </c>
      <c r="AN188" s="103">
        <f t="shared" si="298"/>
        <v>0</v>
      </c>
      <c r="AO188" s="103">
        <f t="shared" si="299"/>
        <v>0</v>
      </c>
      <c r="AP188" s="103">
        <f t="shared" si="300"/>
        <v>0</v>
      </c>
      <c r="AQ188" s="103">
        <f t="shared" si="301"/>
        <v>0</v>
      </c>
      <c r="AR188" s="73"/>
      <c r="AS188" s="109">
        <f t="shared" si="350"/>
        <v>0</v>
      </c>
      <c r="AT188" s="112">
        <f t="shared" si="351"/>
        <v>0</v>
      </c>
      <c r="AU188" s="112">
        <f t="shared" si="352"/>
        <v>0</v>
      </c>
      <c r="AV188" s="112">
        <f t="shared" si="353"/>
        <v>0</v>
      </c>
      <c r="AW188" s="112">
        <f t="shared" si="354"/>
        <v>0</v>
      </c>
      <c r="AX188" s="112">
        <f t="shared" si="355"/>
        <v>0</v>
      </c>
      <c r="AY188" s="112">
        <f t="shared" si="356"/>
        <v>0</v>
      </c>
      <c r="AZ188" s="73"/>
      <c r="BA188" s="64">
        <f>IF($A188="N/A"," ",(IF(MONTH(A188)&gt;=4,IF(MONTH(A188)&lt;=10,Inputs!$F$13,Inputs!$F$14),Inputs!$F$14)))</f>
        <v>119</v>
      </c>
      <c r="BB188" s="65">
        <f t="shared" si="302"/>
        <v>0</v>
      </c>
      <c r="BC188" s="65">
        <f t="shared" si="303"/>
        <v>0</v>
      </c>
      <c r="BD188" s="65">
        <f t="shared" si="269"/>
        <v>0</v>
      </c>
      <c r="BE188" s="65">
        <f t="shared" si="270"/>
        <v>0</v>
      </c>
      <c r="BF188" s="65">
        <f t="shared" si="271"/>
        <v>0</v>
      </c>
      <c r="BG188" s="65">
        <f t="shared" si="272"/>
        <v>0</v>
      </c>
      <c r="BH188" s="65">
        <f t="shared" si="273"/>
        <v>0</v>
      </c>
      <c r="BI188" s="65">
        <f t="shared" si="274"/>
        <v>0</v>
      </c>
      <c r="BJ188" s="94">
        <f t="shared" si="275"/>
        <v>0</v>
      </c>
      <c r="BK188" s="94">
        <f t="shared" si="276"/>
        <v>0</v>
      </c>
      <c r="BL188" s="94">
        <f t="shared" si="277"/>
        <v>0</v>
      </c>
      <c r="BM188" s="94">
        <f t="shared" si="278"/>
        <v>0</v>
      </c>
    </row>
    <row r="189" spans="1:65">
      <c r="A189" s="45">
        <f>IF(A188="N/A","N/A",IF(EDATE(A188,1)&gt;Inputs!$K$3,"N/A",EDATE(A188,1)))</f>
        <v>42309</v>
      </c>
      <c r="B189" s="59">
        <f t="shared" si="251"/>
        <v>2015</v>
      </c>
      <c r="C189" s="46">
        <f t="shared" si="252"/>
        <v>4.0155000000000003</v>
      </c>
      <c r="D189" s="47">
        <f>IF(A189="N/A"," ",(VLOOKUP(MONTH($A189),Inputs!$A$14:$B$25,2))/1000)</f>
        <v>12.6</v>
      </c>
      <c r="E189" s="97">
        <f t="shared" si="253"/>
        <v>50.595300000000002</v>
      </c>
      <c r="F189" s="48">
        <f>IF(A189="N/A"," ",Inputs!$F$6)</f>
        <v>1.17</v>
      </c>
      <c r="G189" s="48">
        <f>IF(A189="N/A"," ",Inputs!$F$9/IF(AND('Pricing Inputs'!$AA$3&gt;=4,'Pricing Inputs'!$AA$3&lt;=6),16,IF(AND('Pricing Inputs'!$AA$3&gt;=7,'Pricing Inputs'!$AA$3&lt;=9),8,24))/(BA189))</f>
        <v>0.82983193277310929</v>
      </c>
      <c r="H189" s="49">
        <f t="shared" si="254"/>
        <v>52.595131932773114</v>
      </c>
      <c r="I189" s="52">
        <f>VLOOKUP(A189,ScaledPrice,(IF(AND('Pricing Inputs'!$AA$3&gt;=4,'Pricing Inputs'!$AA$3&lt;=6),2,4)))</f>
        <v>30.179998397827148</v>
      </c>
      <c r="J189" s="52">
        <f>IF(A189="N/A"," ",IF(AND('Pricing Inputs'!$AA$3&gt;=4,'Pricing Inputs'!$AA$3&lt;=6),I189,(VLOOKUP(A189,ScaledPrice,2))*(2-(VLOOKUP(A189,ScaledPrice,3)))))</f>
        <v>30.179998397827148</v>
      </c>
      <c r="K189" s="52">
        <f>IF(A189="N/A"," ",IF(OR('Pricing Inputs'!$AA$3=5,'Pricing Inputs'!$AA$3=6,'Pricing Inputs'!$AA$3=8,'Pricing Inputs'!$AA$3=9),VLOOKUP(A189,ScaledPrice,IF(AND('Pricing Inputs'!$AA$3&gt;=4,'Pricing Inputs'!$AA$3&lt;=6),5,6)),0))</f>
        <v>20</v>
      </c>
      <c r="L189" s="52">
        <f>IF(A189="N/A"," ",IF(OR('Pricing Inputs'!$AA$3=5,'Pricing Inputs'!$AA$3=6,'Pricing Inputs'!$AA$3=8,'Pricing Inputs'!$AA$3=9),IF(AND('Pricing Inputs'!$AA$3&gt;=4,'Pricing Inputs'!$AA$3&lt;=6),K189,(VLOOKUP(A189,ScaledPrice,5))*(2-(VLOOKUP(A189,ScaledPrice,3)))),0))</f>
        <v>20</v>
      </c>
      <c r="M189" s="52">
        <f>IF(A189="N/A"," ",IF(OR('Pricing Inputs'!$AA$3=6,'Pricing Inputs'!$AA$3=9),(VLOOKUP(A189,ScaledPrice,IF(AND('Pricing Inputs'!$AA$3&gt;=4,'Pricing Inputs'!$AA$3&lt;=6),7,8))),0))</f>
        <v>19</v>
      </c>
      <c r="N189" s="52">
        <f>IF(A189="N/A"," ",IF(OR('Pricing Inputs'!$AA$3=6,'Pricing Inputs'!$AA$3=9),IF(AND('Pricing Inputs'!$AA$3&gt;=4,'Pricing Inputs'!$AA$3&lt;=6),M189,(VLOOKUP(A189,ScaledPrice,7))*(2-(VLOOKUP(A189,ScaledPrice,3)))),0))</f>
        <v>19</v>
      </c>
      <c r="O189" s="52">
        <f t="shared" si="255"/>
        <v>24.799999237060547</v>
      </c>
      <c r="P189" s="108">
        <f t="shared" si="256"/>
        <v>0</v>
      </c>
      <c r="Q189" s="108">
        <f t="shared" si="257"/>
        <v>0</v>
      </c>
      <c r="R189" s="108">
        <f t="shared" si="258"/>
        <v>0</v>
      </c>
      <c r="S189" s="108">
        <f t="shared" si="259"/>
        <v>0</v>
      </c>
      <c r="T189" s="108">
        <f t="shared" si="260"/>
        <v>0</v>
      </c>
      <c r="U189" s="108">
        <f t="shared" si="261"/>
        <v>0</v>
      </c>
      <c r="V189" s="56">
        <f t="shared" si="262"/>
        <v>0</v>
      </c>
      <c r="W189" s="99">
        <f t="shared" si="263"/>
        <v>0</v>
      </c>
      <c r="X189" s="99">
        <f t="shared" si="264"/>
        <v>0</v>
      </c>
      <c r="Y189" s="99">
        <f t="shared" si="265"/>
        <v>0</v>
      </c>
      <c r="Z189" s="99">
        <f t="shared" si="266"/>
        <v>0</v>
      </c>
      <c r="AA189" s="99">
        <f t="shared" si="279"/>
        <v>0</v>
      </c>
      <c r="AB189" s="99">
        <f t="shared" si="267"/>
        <v>0</v>
      </c>
      <c r="AC189" s="99">
        <f t="shared" si="268"/>
        <v>0</v>
      </c>
      <c r="AD189" s="71">
        <f t="shared" si="357"/>
        <v>7</v>
      </c>
      <c r="AE189" s="72">
        <f t="shared" si="358"/>
        <v>7</v>
      </c>
      <c r="AF189" s="72">
        <f t="shared" si="359"/>
        <v>7</v>
      </c>
      <c r="AG189" s="72">
        <f t="shared" si="360"/>
        <v>7</v>
      </c>
      <c r="AH189" s="72">
        <f t="shared" si="361"/>
        <v>7</v>
      </c>
      <c r="AI189" s="72">
        <f t="shared" si="362"/>
        <v>7</v>
      </c>
      <c r="AJ189" s="73">
        <f t="shared" si="363"/>
        <v>7</v>
      </c>
      <c r="AK189" s="102">
        <f t="shared" si="295"/>
        <v>0</v>
      </c>
      <c r="AL189" s="103">
        <f t="shared" si="296"/>
        <v>0</v>
      </c>
      <c r="AM189" s="103">
        <f t="shared" si="297"/>
        <v>0</v>
      </c>
      <c r="AN189" s="103">
        <f t="shared" si="298"/>
        <v>0</v>
      </c>
      <c r="AO189" s="103">
        <f t="shared" si="299"/>
        <v>0</v>
      </c>
      <c r="AP189" s="103">
        <f t="shared" si="300"/>
        <v>0</v>
      </c>
      <c r="AQ189" s="103">
        <f t="shared" si="301"/>
        <v>0</v>
      </c>
      <c r="AR189" s="73"/>
      <c r="AS189" s="109">
        <f t="shared" si="350"/>
        <v>0</v>
      </c>
      <c r="AT189" s="112">
        <f t="shared" si="351"/>
        <v>0</v>
      </c>
      <c r="AU189" s="112">
        <f t="shared" si="352"/>
        <v>0</v>
      </c>
      <c r="AV189" s="112">
        <f t="shared" si="353"/>
        <v>0</v>
      </c>
      <c r="AW189" s="112">
        <f t="shared" si="354"/>
        <v>0</v>
      </c>
      <c r="AX189" s="112">
        <f t="shared" si="355"/>
        <v>0</v>
      </c>
      <c r="AY189" s="112">
        <f t="shared" si="356"/>
        <v>0</v>
      </c>
      <c r="AZ189" s="73"/>
      <c r="BA189" s="64">
        <f>IF($A189="N/A"," ",(IF(MONTH(A189)&gt;=4,IF(MONTH(A189)&lt;=10,Inputs!$F$13,Inputs!$F$14),Inputs!$F$14)))</f>
        <v>119</v>
      </c>
      <c r="BB189" s="65">
        <f t="shared" si="302"/>
        <v>0</v>
      </c>
      <c r="BC189" s="65">
        <f t="shared" si="303"/>
        <v>0</v>
      </c>
      <c r="BD189" s="65">
        <f t="shared" si="269"/>
        <v>0</v>
      </c>
      <c r="BE189" s="65">
        <f t="shared" si="270"/>
        <v>0</v>
      </c>
      <c r="BF189" s="65">
        <f t="shared" si="271"/>
        <v>0</v>
      </c>
      <c r="BG189" s="65">
        <f t="shared" si="272"/>
        <v>0</v>
      </c>
      <c r="BH189" s="65">
        <f t="shared" si="273"/>
        <v>0</v>
      </c>
      <c r="BI189" s="65">
        <f t="shared" si="274"/>
        <v>0</v>
      </c>
      <c r="BJ189" s="94">
        <f t="shared" si="275"/>
        <v>0</v>
      </c>
      <c r="BK189" s="94">
        <f t="shared" si="276"/>
        <v>0</v>
      </c>
      <c r="BL189" s="94">
        <f t="shared" si="277"/>
        <v>0</v>
      </c>
      <c r="BM189" s="94">
        <f t="shared" si="278"/>
        <v>0</v>
      </c>
    </row>
    <row r="190" spans="1:65">
      <c r="A190" s="45">
        <f>IF(A189="N/A","N/A",IF(EDATE(A189,1)&gt;Inputs!$K$3,"N/A",EDATE(A189,1)))</f>
        <v>42339</v>
      </c>
      <c r="B190" s="59">
        <f t="shared" si="251"/>
        <v>2015</v>
      </c>
      <c r="C190" s="46">
        <f t="shared" si="252"/>
        <v>4.1814999999999998</v>
      </c>
      <c r="D190" s="47">
        <f>IF(A190="N/A"," ",(VLOOKUP(MONTH($A190),Inputs!$A$14:$B$25,2))/1000)</f>
        <v>12.6</v>
      </c>
      <c r="E190" s="97">
        <f t="shared" si="253"/>
        <v>52.686899999999994</v>
      </c>
      <c r="F190" s="48">
        <f>IF(A190="N/A"," ",Inputs!$F$6)</f>
        <v>1.17</v>
      </c>
      <c r="G190" s="48">
        <f>IF(A190="N/A"," ",Inputs!$F$9/IF(AND('Pricing Inputs'!$AA$3&gt;=4,'Pricing Inputs'!$AA$3&lt;=6),16,IF(AND('Pricing Inputs'!$AA$3&gt;=7,'Pricing Inputs'!$AA$3&lt;=9),8,24))/(BA190))</f>
        <v>0.82983193277310929</v>
      </c>
      <c r="H190" s="49">
        <f t="shared" si="254"/>
        <v>54.686731932773107</v>
      </c>
      <c r="I190" s="52">
        <f>VLOOKUP(A190,ScaledPrice,(IF(AND('Pricing Inputs'!$AA$3&gt;=4,'Pricing Inputs'!$AA$3&lt;=6),2,4)))</f>
        <v>30.649997711181641</v>
      </c>
      <c r="J190" s="52">
        <f>IF(A190="N/A"," ",IF(AND('Pricing Inputs'!$AA$3&gt;=4,'Pricing Inputs'!$AA$3&lt;=6),I190,(VLOOKUP(A190,ScaledPrice,2))*(2-(VLOOKUP(A190,ScaledPrice,3)))))</f>
        <v>30.649997711181641</v>
      </c>
      <c r="K190" s="52">
        <f>IF(A190="N/A"," ",IF(OR('Pricing Inputs'!$AA$3=5,'Pricing Inputs'!$AA$3=6,'Pricing Inputs'!$AA$3=8,'Pricing Inputs'!$AA$3=9),VLOOKUP(A190,ScaledPrice,IF(AND('Pricing Inputs'!$AA$3&gt;=4,'Pricing Inputs'!$AA$3&lt;=6),5,6)),0))</f>
        <v>20</v>
      </c>
      <c r="L190" s="52">
        <f>IF(A190="N/A"," ",IF(OR('Pricing Inputs'!$AA$3=5,'Pricing Inputs'!$AA$3=6,'Pricing Inputs'!$AA$3=8,'Pricing Inputs'!$AA$3=9),IF(AND('Pricing Inputs'!$AA$3&gt;=4,'Pricing Inputs'!$AA$3&lt;=6),K190,(VLOOKUP(A190,ScaledPrice,5))*(2-(VLOOKUP(A190,ScaledPrice,3)))),0))</f>
        <v>20</v>
      </c>
      <c r="M190" s="52">
        <f>IF(A190="N/A"," ",IF(OR('Pricing Inputs'!$AA$3=6,'Pricing Inputs'!$AA$3=9),(VLOOKUP(A190,ScaledPrice,IF(AND('Pricing Inputs'!$AA$3&gt;=4,'Pricing Inputs'!$AA$3&lt;=6),7,8))),0))</f>
        <v>19</v>
      </c>
      <c r="N190" s="52">
        <f>IF(A190="N/A"," ",IF(OR('Pricing Inputs'!$AA$3=6,'Pricing Inputs'!$AA$3=9),IF(AND('Pricing Inputs'!$AA$3&gt;=4,'Pricing Inputs'!$AA$3&lt;=6),M190,(VLOOKUP(A190,ScaledPrice,7))*(2-(VLOOKUP(A190,ScaledPrice,3)))),0))</f>
        <v>19</v>
      </c>
      <c r="O190" s="52">
        <f t="shared" si="255"/>
        <v>24.950000762939453</v>
      </c>
      <c r="P190" s="108">
        <f t="shared" si="256"/>
        <v>0</v>
      </c>
      <c r="Q190" s="108">
        <f t="shared" si="257"/>
        <v>0</v>
      </c>
      <c r="R190" s="108">
        <f t="shared" si="258"/>
        <v>0</v>
      </c>
      <c r="S190" s="108">
        <f t="shared" si="259"/>
        <v>0</v>
      </c>
      <c r="T190" s="108">
        <f t="shared" si="260"/>
        <v>0</v>
      </c>
      <c r="U190" s="108">
        <f t="shared" si="261"/>
        <v>0</v>
      </c>
      <c r="V190" s="56">
        <f t="shared" si="262"/>
        <v>0</v>
      </c>
      <c r="W190" s="99">
        <f t="shared" si="263"/>
        <v>0</v>
      </c>
      <c r="X190" s="99">
        <f t="shared" si="264"/>
        <v>0</v>
      </c>
      <c r="Y190" s="99">
        <f t="shared" si="265"/>
        <v>0</v>
      </c>
      <c r="Z190" s="99">
        <f t="shared" si="266"/>
        <v>0</v>
      </c>
      <c r="AA190" s="99">
        <f t="shared" si="279"/>
        <v>0</v>
      </c>
      <c r="AB190" s="99">
        <f t="shared" si="267"/>
        <v>0</v>
      </c>
      <c r="AC190" s="99">
        <f t="shared" si="268"/>
        <v>0</v>
      </c>
      <c r="AD190" s="71">
        <f t="shared" si="357"/>
        <v>7</v>
      </c>
      <c r="AE190" s="72">
        <f t="shared" si="358"/>
        <v>7</v>
      </c>
      <c r="AF190" s="72">
        <f t="shared" si="359"/>
        <v>7</v>
      </c>
      <c r="AG190" s="72">
        <f t="shared" si="360"/>
        <v>7</v>
      </c>
      <c r="AH190" s="72">
        <f t="shared" si="361"/>
        <v>7</v>
      </c>
      <c r="AI190" s="72">
        <f t="shared" si="362"/>
        <v>7</v>
      </c>
      <c r="AJ190" s="73">
        <f t="shared" si="363"/>
        <v>7</v>
      </c>
      <c r="AK190" s="102">
        <f t="shared" si="295"/>
        <v>0</v>
      </c>
      <c r="AL190" s="103">
        <f t="shared" si="296"/>
        <v>0</v>
      </c>
      <c r="AM190" s="103">
        <f t="shared" si="297"/>
        <v>0</v>
      </c>
      <c r="AN190" s="103">
        <f t="shared" si="298"/>
        <v>0</v>
      </c>
      <c r="AO190" s="103">
        <f t="shared" si="299"/>
        <v>0</v>
      </c>
      <c r="AP190" s="103">
        <f t="shared" si="300"/>
        <v>0</v>
      </c>
      <c r="AQ190" s="103">
        <f t="shared" si="301"/>
        <v>0</v>
      </c>
      <c r="AR190" s="73"/>
      <c r="AS190" s="109">
        <f t="shared" si="350"/>
        <v>0</v>
      </c>
      <c r="AT190" s="112">
        <f t="shared" si="351"/>
        <v>0</v>
      </c>
      <c r="AU190" s="112">
        <f t="shared" si="352"/>
        <v>0</v>
      </c>
      <c r="AV190" s="112">
        <f t="shared" si="353"/>
        <v>0</v>
      </c>
      <c r="AW190" s="112">
        <f t="shared" si="354"/>
        <v>0</v>
      </c>
      <c r="AX190" s="112">
        <f t="shared" si="355"/>
        <v>0</v>
      </c>
      <c r="AY190" s="112">
        <f t="shared" si="356"/>
        <v>0</v>
      </c>
      <c r="AZ190" s="73"/>
      <c r="BA190" s="64">
        <f>IF($A190="N/A"," ",(IF(MONTH(A190)&gt;=4,IF(MONTH(A190)&lt;=10,Inputs!$F$13,Inputs!$F$14),Inputs!$F$14)))</f>
        <v>119</v>
      </c>
      <c r="BB190" s="65">
        <f t="shared" si="302"/>
        <v>0</v>
      </c>
      <c r="BC190" s="65">
        <f t="shared" si="303"/>
        <v>0</v>
      </c>
      <c r="BD190" s="65">
        <f t="shared" si="269"/>
        <v>0</v>
      </c>
      <c r="BE190" s="65">
        <f t="shared" si="270"/>
        <v>0</v>
      </c>
      <c r="BF190" s="65">
        <f t="shared" si="271"/>
        <v>0</v>
      </c>
      <c r="BG190" s="65">
        <f t="shared" si="272"/>
        <v>0</v>
      </c>
      <c r="BH190" s="65">
        <f t="shared" si="273"/>
        <v>0</v>
      </c>
      <c r="BI190" s="65">
        <f t="shared" si="274"/>
        <v>0</v>
      </c>
      <c r="BJ190" s="94">
        <f t="shared" si="275"/>
        <v>0</v>
      </c>
      <c r="BK190" s="94">
        <f t="shared" si="276"/>
        <v>0</v>
      </c>
      <c r="BL190" s="94">
        <f t="shared" si="277"/>
        <v>0</v>
      </c>
      <c r="BM190" s="94">
        <f t="shared" si="278"/>
        <v>0</v>
      </c>
    </row>
    <row r="191" spans="1:65">
      <c r="A191" s="45">
        <f>IF(A190="N/A","N/A",IF(EDATE(A190,1)&gt;Inputs!$K$3,"N/A",EDATE(A190,1)))</f>
        <v>42370</v>
      </c>
      <c r="B191" s="59">
        <f t="shared" si="251"/>
        <v>2016</v>
      </c>
      <c r="C191" s="46">
        <f t="shared" si="252"/>
        <v>4.2975000000000003</v>
      </c>
      <c r="D191" s="47">
        <f>IF(A191="N/A"," ",(VLOOKUP(MONTH($A191),Inputs!$A$14:$B$25,2))/1000)</f>
        <v>12.6</v>
      </c>
      <c r="E191" s="97">
        <f t="shared" si="253"/>
        <v>54.148500000000006</v>
      </c>
      <c r="F191" s="48">
        <f>IF(A191="N/A"," ",Inputs!$F$6)</f>
        <v>1.17</v>
      </c>
      <c r="G191" s="48">
        <f>IF(A191="N/A"," ",Inputs!$F$9/IF(AND('Pricing Inputs'!$AA$3&gt;=4,'Pricing Inputs'!$AA$3&lt;=6),16,IF(AND('Pricing Inputs'!$AA$3&gt;=7,'Pricing Inputs'!$AA$3&lt;=9),8,24))/(BA191))</f>
        <v>0.82983193277310929</v>
      </c>
      <c r="H191" s="49">
        <f t="shared" si="254"/>
        <v>56.148331932773118</v>
      </c>
      <c r="I191" s="52">
        <f>VLOOKUP(A191,ScaledPrice,(IF(AND('Pricing Inputs'!$AA$3&gt;=4,'Pricing Inputs'!$AA$3&lt;=6),2,4)))</f>
        <v>34.899999618530273</v>
      </c>
      <c r="J191" s="52">
        <f>IF(A191="N/A"," ",IF(AND('Pricing Inputs'!$AA$3&gt;=4,'Pricing Inputs'!$AA$3&lt;=6),I191,(VLOOKUP(A191,ScaledPrice,2))*(2-(VLOOKUP(A191,ScaledPrice,3)))))</f>
        <v>34.899999618530273</v>
      </c>
      <c r="K191" s="52">
        <f>IF(A191="N/A"," ",IF(OR('Pricing Inputs'!$AA$3=5,'Pricing Inputs'!$AA$3=6,'Pricing Inputs'!$AA$3=8,'Pricing Inputs'!$AA$3=9),VLOOKUP(A191,ScaledPrice,IF(AND('Pricing Inputs'!$AA$3&gt;=4,'Pricing Inputs'!$AA$3&lt;=6),5,6)),0))</f>
        <v>22</v>
      </c>
      <c r="L191" s="52">
        <f>IF(A191="N/A"," ",IF(OR('Pricing Inputs'!$AA$3=5,'Pricing Inputs'!$AA$3=6,'Pricing Inputs'!$AA$3=8,'Pricing Inputs'!$AA$3=9),IF(AND('Pricing Inputs'!$AA$3&gt;=4,'Pricing Inputs'!$AA$3&lt;=6),K191,(VLOOKUP(A191,ScaledPrice,5))*(2-(VLOOKUP(A191,ScaledPrice,3)))),0))</f>
        <v>22</v>
      </c>
      <c r="M191" s="52">
        <f>IF(A191="N/A"," ",IF(OR('Pricing Inputs'!$AA$3=6,'Pricing Inputs'!$AA$3=9),(VLOOKUP(A191,ScaledPrice,IF(AND('Pricing Inputs'!$AA$3&gt;=4,'Pricing Inputs'!$AA$3&lt;=6),7,8))),0))</f>
        <v>21</v>
      </c>
      <c r="N191" s="52">
        <f>IF(A191="N/A"," ",IF(OR('Pricing Inputs'!$AA$3=6,'Pricing Inputs'!$AA$3=9),IF(AND('Pricing Inputs'!$AA$3&gt;=4,'Pricing Inputs'!$AA$3&lt;=6),M191,(VLOOKUP(A191,ScaledPrice,7))*(2-(VLOOKUP(A191,ScaledPrice,3)))),0))</f>
        <v>21</v>
      </c>
      <c r="O191" s="52">
        <f t="shared" si="255"/>
        <v>25.200000762939453</v>
      </c>
      <c r="P191" s="108">
        <f t="shared" si="256"/>
        <v>0</v>
      </c>
      <c r="Q191" s="108">
        <f t="shared" si="257"/>
        <v>0</v>
      </c>
      <c r="R191" s="108">
        <f t="shared" si="258"/>
        <v>0</v>
      </c>
      <c r="S191" s="108">
        <f t="shared" si="259"/>
        <v>0</v>
      </c>
      <c r="T191" s="108">
        <f t="shared" si="260"/>
        <v>0</v>
      </c>
      <c r="U191" s="108">
        <f t="shared" si="261"/>
        <v>0</v>
      </c>
      <c r="V191" s="56">
        <f t="shared" si="262"/>
        <v>0</v>
      </c>
      <c r="W191" s="99">
        <f t="shared" si="263"/>
        <v>0</v>
      </c>
      <c r="X191" s="99">
        <f t="shared" si="264"/>
        <v>0</v>
      </c>
      <c r="Y191" s="99">
        <f t="shared" si="265"/>
        <v>0</v>
      </c>
      <c r="Z191" s="99">
        <f t="shared" si="266"/>
        <v>0</v>
      </c>
      <c r="AA191" s="99">
        <f t="shared" si="279"/>
        <v>0</v>
      </c>
      <c r="AB191" s="99">
        <f t="shared" si="267"/>
        <v>0</v>
      </c>
      <c r="AC191" s="99">
        <f t="shared" si="268"/>
        <v>0</v>
      </c>
      <c r="AD191" s="71">
        <f t="shared" si="357"/>
        <v>7</v>
      </c>
      <c r="AE191" s="72">
        <f t="shared" si="358"/>
        <v>7</v>
      </c>
      <c r="AF191" s="72">
        <f t="shared" si="359"/>
        <v>7</v>
      </c>
      <c r="AG191" s="72">
        <f t="shared" si="360"/>
        <v>7</v>
      </c>
      <c r="AH191" s="72">
        <f t="shared" si="361"/>
        <v>7</v>
      </c>
      <c r="AI191" s="72">
        <f t="shared" si="362"/>
        <v>7</v>
      </c>
      <c r="AJ191" s="73">
        <f t="shared" si="363"/>
        <v>7</v>
      </c>
      <c r="AK191" s="102">
        <f t="shared" si="295"/>
        <v>0</v>
      </c>
      <c r="AL191" s="103">
        <f t="shared" si="296"/>
        <v>0</v>
      </c>
      <c r="AM191" s="103">
        <f t="shared" si="297"/>
        <v>0</v>
      </c>
      <c r="AN191" s="103">
        <f t="shared" si="298"/>
        <v>0</v>
      </c>
      <c r="AO191" s="103">
        <f t="shared" si="299"/>
        <v>0</v>
      </c>
      <c r="AP191" s="103">
        <f t="shared" si="300"/>
        <v>0</v>
      </c>
      <c r="AQ191" s="103">
        <f t="shared" si="301"/>
        <v>0</v>
      </c>
      <c r="AR191" s="73"/>
      <c r="AS191" s="109">
        <f t="shared" si="350"/>
        <v>0</v>
      </c>
      <c r="AT191" s="112">
        <f t="shared" si="351"/>
        <v>0</v>
      </c>
      <c r="AU191" s="112">
        <f t="shared" si="352"/>
        <v>0</v>
      </c>
      <c r="AV191" s="112">
        <f t="shared" si="353"/>
        <v>0</v>
      </c>
      <c r="AW191" s="112">
        <f t="shared" si="354"/>
        <v>0</v>
      </c>
      <c r="AX191" s="112">
        <f t="shared" si="355"/>
        <v>0</v>
      </c>
      <c r="AY191" s="112">
        <f t="shared" si="356"/>
        <v>0</v>
      </c>
      <c r="AZ191" s="73"/>
      <c r="BA191" s="64">
        <f>IF($A191="N/A"," ",(IF(MONTH(A191)&gt;=4,IF(MONTH(A191)&lt;=10,Inputs!$F$13,Inputs!$F$14),Inputs!$F$14)))</f>
        <v>119</v>
      </c>
      <c r="BB191" s="65">
        <f t="shared" si="302"/>
        <v>0</v>
      </c>
      <c r="BC191" s="65">
        <f t="shared" si="303"/>
        <v>0</v>
      </c>
      <c r="BD191" s="65">
        <f t="shared" si="269"/>
        <v>0</v>
      </c>
      <c r="BE191" s="65">
        <f t="shared" si="270"/>
        <v>0</v>
      </c>
      <c r="BF191" s="65">
        <f t="shared" si="271"/>
        <v>0</v>
      </c>
      <c r="BG191" s="65">
        <f t="shared" si="272"/>
        <v>0</v>
      </c>
      <c r="BH191" s="65">
        <f t="shared" si="273"/>
        <v>0</v>
      </c>
      <c r="BI191" s="65">
        <f t="shared" si="274"/>
        <v>0</v>
      </c>
      <c r="BJ191" s="94">
        <f t="shared" si="275"/>
        <v>0</v>
      </c>
      <c r="BK191" s="94">
        <f t="shared" si="276"/>
        <v>0</v>
      </c>
      <c r="BL191" s="94">
        <f t="shared" si="277"/>
        <v>0</v>
      </c>
      <c r="BM191" s="94">
        <f t="shared" si="278"/>
        <v>0</v>
      </c>
    </row>
    <row r="192" spans="1:65">
      <c r="A192" s="45">
        <f>IF(A191="N/A","N/A",IF(EDATE(A191,1)&gt;Inputs!$K$3,"N/A",EDATE(A191,1)))</f>
        <v>42401</v>
      </c>
      <c r="B192" s="59">
        <f t="shared" si="251"/>
        <v>2016</v>
      </c>
      <c r="C192" s="46">
        <f t="shared" si="252"/>
        <v>4.1544999999999996</v>
      </c>
      <c r="D192" s="47">
        <f>IF(A192="N/A"," ",(VLOOKUP(MONTH($A192),Inputs!$A$14:$B$25,2))/1000)</f>
        <v>12.6</v>
      </c>
      <c r="E192" s="97">
        <f t="shared" si="253"/>
        <v>52.346699999999991</v>
      </c>
      <c r="F192" s="48">
        <f>IF(A192="N/A"," ",Inputs!$F$6)</f>
        <v>1.17</v>
      </c>
      <c r="G192" s="48">
        <f>IF(A192="N/A"," ",Inputs!$F$9/IF(AND('Pricing Inputs'!$AA$3&gt;=4,'Pricing Inputs'!$AA$3&lt;=6),16,IF(AND('Pricing Inputs'!$AA$3&gt;=7,'Pricing Inputs'!$AA$3&lt;=9),8,24))/(BA192))</f>
        <v>0.82983193277310929</v>
      </c>
      <c r="H192" s="49">
        <f t="shared" si="254"/>
        <v>54.346531932773104</v>
      </c>
      <c r="I192" s="52">
        <f>VLOOKUP(A192,ScaledPrice,(IF(AND('Pricing Inputs'!$AA$3&gt;=4,'Pricing Inputs'!$AA$3&lt;=6),2,4)))</f>
        <v>35</v>
      </c>
      <c r="J192" s="52">
        <f>IF(A192="N/A"," ",IF(AND('Pricing Inputs'!$AA$3&gt;=4,'Pricing Inputs'!$AA$3&lt;=6),I192,(VLOOKUP(A192,ScaledPrice,2))*(2-(VLOOKUP(A192,ScaledPrice,3)))))</f>
        <v>35</v>
      </c>
      <c r="K192" s="52">
        <f>IF(A192="N/A"," ",IF(OR('Pricing Inputs'!$AA$3=5,'Pricing Inputs'!$AA$3=6,'Pricing Inputs'!$AA$3=8,'Pricing Inputs'!$AA$3=9),VLOOKUP(A192,ScaledPrice,IF(AND('Pricing Inputs'!$AA$3&gt;=4,'Pricing Inputs'!$AA$3&lt;=6),5,6)),0))</f>
        <v>21.996000289916992</v>
      </c>
      <c r="L192" s="52">
        <f>IF(A192="N/A"," ",IF(OR('Pricing Inputs'!$AA$3=5,'Pricing Inputs'!$AA$3=6,'Pricing Inputs'!$AA$3=8,'Pricing Inputs'!$AA$3=9),IF(AND('Pricing Inputs'!$AA$3&gt;=4,'Pricing Inputs'!$AA$3&lt;=6),K192,(VLOOKUP(A192,ScaledPrice,5))*(2-(VLOOKUP(A192,ScaledPrice,3)))),0))</f>
        <v>21.996000289916992</v>
      </c>
      <c r="M192" s="52">
        <f>IF(A192="N/A"," ",IF(OR('Pricing Inputs'!$AA$3=6,'Pricing Inputs'!$AA$3=9),(VLOOKUP(A192,ScaledPrice,IF(AND('Pricing Inputs'!$AA$3&gt;=4,'Pricing Inputs'!$AA$3&lt;=6),7,8))),0))</f>
        <v>20.996501922607422</v>
      </c>
      <c r="N192" s="52">
        <f>IF(A192="N/A"," ",IF(OR('Pricing Inputs'!$AA$3=6,'Pricing Inputs'!$AA$3=9),IF(AND('Pricing Inputs'!$AA$3&gt;=4,'Pricing Inputs'!$AA$3&lt;=6),M192,(VLOOKUP(A192,ScaledPrice,7))*(2-(VLOOKUP(A192,ScaledPrice,3)))),0))</f>
        <v>20.996501922607422</v>
      </c>
      <c r="O192" s="52">
        <f t="shared" si="255"/>
        <v>23.5</v>
      </c>
      <c r="P192" s="108">
        <f t="shared" si="256"/>
        <v>0</v>
      </c>
      <c r="Q192" s="108">
        <f t="shared" si="257"/>
        <v>0</v>
      </c>
      <c r="R192" s="108">
        <f t="shared" si="258"/>
        <v>0</v>
      </c>
      <c r="S192" s="108">
        <f t="shared" si="259"/>
        <v>0</v>
      </c>
      <c r="T192" s="108">
        <f t="shared" si="260"/>
        <v>0</v>
      </c>
      <c r="U192" s="108">
        <f t="shared" si="261"/>
        <v>0</v>
      </c>
      <c r="V192" s="56">
        <f t="shared" si="262"/>
        <v>0</v>
      </c>
      <c r="W192" s="99">
        <f t="shared" si="263"/>
        <v>0</v>
      </c>
      <c r="X192" s="99">
        <f t="shared" si="264"/>
        <v>0</v>
      </c>
      <c r="Y192" s="99">
        <f t="shared" si="265"/>
        <v>0</v>
      </c>
      <c r="Z192" s="99">
        <f t="shared" si="266"/>
        <v>0</v>
      </c>
      <c r="AA192" s="99">
        <f t="shared" si="279"/>
        <v>0</v>
      </c>
      <c r="AB192" s="99">
        <f t="shared" si="267"/>
        <v>0</v>
      </c>
      <c r="AC192" s="99">
        <f t="shared" si="268"/>
        <v>0</v>
      </c>
      <c r="AD192" s="71">
        <f t="shared" si="357"/>
        <v>7</v>
      </c>
      <c r="AE192" s="72">
        <f t="shared" si="358"/>
        <v>7</v>
      </c>
      <c r="AF192" s="72">
        <f t="shared" si="359"/>
        <v>7</v>
      </c>
      <c r="AG192" s="72">
        <f t="shared" si="360"/>
        <v>7</v>
      </c>
      <c r="AH192" s="72">
        <f t="shared" si="361"/>
        <v>7</v>
      </c>
      <c r="AI192" s="72">
        <f t="shared" si="362"/>
        <v>7</v>
      </c>
      <c r="AJ192" s="73">
        <f t="shared" si="363"/>
        <v>7</v>
      </c>
      <c r="AK192" s="102">
        <f t="shared" si="295"/>
        <v>0</v>
      </c>
      <c r="AL192" s="103">
        <f t="shared" si="296"/>
        <v>0</v>
      </c>
      <c r="AM192" s="103">
        <f t="shared" si="297"/>
        <v>0</v>
      </c>
      <c r="AN192" s="103">
        <f t="shared" si="298"/>
        <v>0</v>
      </c>
      <c r="AO192" s="103">
        <f t="shared" si="299"/>
        <v>0</v>
      </c>
      <c r="AP192" s="103">
        <f t="shared" si="300"/>
        <v>0</v>
      </c>
      <c r="AQ192" s="103">
        <f t="shared" si="301"/>
        <v>0</v>
      </c>
      <c r="AR192" s="73"/>
      <c r="AS192" s="109">
        <f t="shared" si="350"/>
        <v>0</v>
      </c>
      <c r="AT192" s="112">
        <f t="shared" si="351"/>
        <v>0</v>
      </c>
      <c r="AU192" s="112">
        <f t="shared" si="352"/>
        <v>0</v>
      </c>
      <c r="AV192" s="112">
        <f t="shared" si="353"/>
        <v>0</v>
      </c>
      <c r="AW192" s="112">
        <f t="shared" si="354"/>
        <v>0</v>
      </c>
      <c r="AX192" s="112">
        <f t="shared" si="355"/>
        <v>0</v>
      </c>
      <c r="AY192" s="112">
        <f t="shared" si="356"/>
        <v>0</v>
      </c>
      <c r="AZ192" s="73"/>
      <c r="BA192" s="64">
        <f>IF($A192="N/A"," ",(IF(MONTH(A192)&gt;=4,IF(MONTH(A192)&lt;=10,Inputs!$F$13,Inputs!$F$14),Inputs!$F$14)))</f>
        <v>119</v>
      </c>
      <c r="BB192" s="65">
        <f t="shared" si="302"/>
        <v>0</v>
      </c>
      <c r="BC192" s="65">
        <f t="shared" si="303"/>
        <v>0</v>
      </c>
      <c r="BD192" s="65">
        <f t="shared" si="269"/>
        <v>0</v>
      </c>
      <c r="BE192" s="65">
        <f t="shared" si="270"/>
        <v>0</v>
      </c>
      <c r="BF192" s="65">
        <f t="shared" si="271"/>
        <v>0</v>
      </c>
      <c r="BG192" s="65">
        <f t="shared" si="272"/>
        <v>0</v>
      </c>
      <c r="BH192" s="65">
        <f t="shared" si="273"/>
        <v>0</v>
      </c>
      <c r="BI192" s="65">
        <f t="shared" si="274"/>
        <v>0</v>
      </c>
      <c r="BJ192" s="94">
        <f t="shared" si="275"/>
        <v>0</v>
      </c>
      <c r="BK192" s="94">
        <f t="shared" si="276"/>
        <v>0</v>
      </c>
      <c r="BL192" s="94">
        <f t="shared" si="277"/>
        <v>0</v>
      </c>
      <c r="BM192" s="94">
        <f t="shared" si="278"/>
        <v>0</v>
      </c>
    </row>
    <row r="193" spans="1:65">
      <c r="A193" s="45">
        <f>IF(A192="N/A","N/A",IF(EDATE(A192,1)&gt;Inputs!$K$3,"N/A",EDATE(A192,1)))</f>
        <v>42430</v>
      </c>
      <c r="B193" s="59">
        <f t="shared" si="251"/>
        <v>2016</v>
      </c>
      <c r="C193" s="46">
        <f t="shared" si="252"/>
        <v>4.07</v>
      </c>
      <c r="D193" s="47">
        <f>IF(A193="N/A"," ",(VLOOKUP(MONTH($A193),Inputs!$A$14:$B$25,2))/1000)</f>
        <v>12.6</v>
      </c>
      <c r="E193" s="97">
        <f t="shared" si="253"/>
        <v>51.282000000000004</v>
      </c>
      <c r="F193" s="48">
        <f>IF(A193="N/A"," ",Inputs!$F$6)</f>
        <v>1.17</v>
      </c>
      <c r="G193" s="48">
        <f>IF(A193="N/A"," ",Inputs!$F$9/IF(AND('Pricing Inputs'!$AA$3&gt;=4,'Pricing Inputs'!$AA$3&lt;=6),16,IF(AND('Pricing Inputs'!$AA$3&gt;=7,'Pricing Inputs'!$AA$3&lt;=9),8,24))/(BA193))</f>
        <v>0.82983193277310929</v>
      </c>
      <c r="H193" s="49">
        <f t="shared" si="254"/>
        <v>53.281831932773116</v>
      </c>
      <c r="I193" s="52">
        <f>VLOOKUP(A193,ScaledPrice,(IF(AND('Pricing Inputs'!$AA$3&gt;=4,'Pricing Inputs'!$AA$3&lt;=6),2,4)))</f>
        <v>30.5</v>
      </c>
      <c r="J193" s="52">
        <f>IF(A193="N/A"," ",IF(AND('Pricing Inputs'!$AA$3&gt;=4,'Pricing Inputs'!$AA$3&lt;=6),I193,(VLOOKUP(A193,ScaledPrice,2))*(2-(VLOOKUP(A193,ScaledPrice,3)))))</f>
        <v>30.5</v>
      </c>
      <c r="K193" s="52">
        <f>IF(A193="N/A"," ",IF(OR('Pricing Inputs'!$AA$3=5,'Pricing Inputs'!$AA$3=6,'Pricing Inputs'!$AA$3=8,'Pricing Inputs'!$AA$3=9),VLOOKUP(A193,ScaledPrice,IF(AND('Pricing Inputs'!$AA$3&gt;=4,'Pricing Inputs'!$AA$3&lt;=6),5,6)),0))</f>
        <v>20</v>
      </c>
      <c r="L193" s="52">
        <f>IF(A193="N/A"," ",IF(OR('Pricing Inputs'!$AA$3=5,'Pricing Inputs'!$AA$3=6,'Pricing Inputs'!$AA$3=8,'Pricing Inputs'!$AA$3=9),IF(AND('Pricing Inputs'!$AA$3&gt;=4,'Pricing Inputs'!$AA$3&lt;=6),K193,(VLOOKUP(A193,ScaledPrice,5))*(2-(VLOOKUP(A193,ScaledPrice,3)))),0))</f>
        <v>20</v>
      </c>
      <c r="M193" s="52">
        <f>IF(A193="N/A"," ",IF(OR('Pricing Inputs'!$AA$3=6,'Pricing Inputs'!$AA$3=9),(VLOOKUP(A193,ScaledPrice,IF(AND('Pricing Inputs'!$AA$3&gt;=4,'Pricing Inputs'!$AA$3&lt;=6),7,8))),0))</f>
        <v>19</v>
      </c>
      <c r="N193" s="52">
        <f>IF(A193="N/A"," ",IF(OR('Pricing Inputs'!$AA$3=6,'Pricing Inputs'!$AA$3=9),IF(AND('Pricing Inputs'!$AA$3&gt;=4,'Pricing Inputs'!$AA$3&lt;=6),M193,(VLOOKUP(A193,ScaledPrice,7))*(2-(VLOOKUP(A193,ScaledPrice,3)))),0))</f>
        <v>19</v>
      </c>
      <c r="O193" s="52">
        <f t="shared" si="255"/>
        <v>23.900001525878906</v>
      </c>
      <c r="P193" s="108">
        <f t="shared" si="256"/>
        <v>0</v>
      </c>
      <c r="Q193" s="108">
        <f t="shared" si="257"/>
        <v>0</v>
      </c>
      <c r="R193" s="108">
        <f t="shared" si="258"/>
        <v>0</v>
      </c>
      <c r="S193" s="108">
        <f t="shared" si="259"/>
        <v>0</v>
      </c>
      <c r="T193" s="108">
        <f t="shared" si="260"/>
        <v>0</v>
      </c>
      <c r="U193" s="108">
        <f t="shared" si="261"/>
        <v>0</v>
      </c>
      <c r="V193" s="56">
        <f t="shared" si="262"/>
        <v>0</v>
      </c>
      <c r="W193" s="99">
        <f t="shared" si="263"/>
        <v>0</v>
      </c>
      <c r="X193" s="99">
        <f t="shared" si="264"/>
        <v>0</v>
      </c>
      <c r="Y193" s="99">
        <f t="shared" si="265"/>
        <v>0</v>
      </c>
      <c r="Z193" s="99">
        <f t="shared" si="266"/>
        <v>0</v>
      </c>
      <c r="AA193" s="99">
        <f t="shared" si="279"/>
        <v>0</v>
      </c>
      <c r="AB193" s="99">
        <f t="shared" si="267"/>
        <v>0</v>
      </c>
      <c r="AC193" s="99">
        <f t="shared" si="268"/>
        <v>0</v>
      </c>
      <c r="AD193" s="71">
        <f t="shared" si="357"/>
        <v>7</v>
      </c>
      <c r="AE193" s="72">
        <f t="shared" si="358"/>
        <v>7</v>
      </c>
      <c r="AF193" s="72">
        <f t="shared" si="359"/>
        <v>7</v>
      </c>
      <c r="AG193" s="72">
        <f t="shared" si="360"/>
        <v>7</v>
      </c>
      <c r="AH193" s="72">
        <f t="shared" si="361"/>
        <v>7</v>
      </c>
      <c r="AI193" s="72">
        <f t="shared" si="362"/>
        <v>7</v>
      </c>
      <c r="AJ193" s="73">
        <f t="shared" si="363"/>
        <v>7</v>
      </c>
      <c r="AK193" s="102">
        <f t="shared" si="295"/>
        <v>0</v>
      </c>
      <c r="AL193" s="103">
        <f t="shared" si="296"/>
        <v>0</v>
      </c>
      <c r="AM193" s="103">
        <f t="shared" si="297"/>
        <v>0</v>
      </c>
      <c r="AN193" s="103">
        <f t="shared" si="298"/>
        <v>0</v>
      </c>
      <c r="AO193" s="103">
        <f t="shared" si="299"/>
        <v>0</v>
      </c>
      <c r="AP193" s="103">
        <f t="shared" si="300"/>
        <v>0</v>
      </c>
      <c r="AQ193" s="103">
        <f t="shared" si="301"/>
        <v>0</v>
      </c>
      <c r="AR193" s="81" t="s">
        <v>46</v>
      </c>
      <c r="AS193" s="109">
        <f t="shared" si="350"/>
        <v>0</v>
      </c>
      <c r="AT193" s="112">
        <f t="shared" si="351"/>
        <v>0</v>
      </c>
      <c r="AU193" s="112">
        <f t="shared" si="352"/>
        <v>0</v>
      </c>
      <c r="AV193" s="112">
        <f t="shared" si="353"/>
        <v>0</v>
      </c>
      <c r="AW193" s="112">
        <f t="shared" si="354"/>
        <v>0</v>
      </c>
      <c r="AX193" s="112">
        <f t="shared" si="355"/>
        <v>0</v>
      </c>
      <c r="AY193" s="112">
        <f t="shared" si="356"/>
        <v>0</v>
      </c>
      <c r="AZ193" s="80" t="s">
        <v>53</v>
      </c>
      <c r="BA193" s="64">
        <f>IF($A193="N/A"," ",(IF(MONTH(A193)&gt;=4,IF(MONTH(A193)&lt;=10,Inputs!$F$13,Inputs!$F$14),Inputs!$F$14)))</f>
        <v>119</v>
      </c>
      <c r="BB193" s="65">
        <f t="shared" si="302"/>
        <v>0</v>
      </c>
      <c r="BC193" s="65">
        <f t="shared" si="303"/>
        <v>0</v>
      </c>
      <c r="BD193" s="65">
        <f t="shared" si="269"/>
        <v>0</v>
      </c>
      <c r="BE193" s="65">
        <f t="shared" si="270"/>
        <v>0</v>
      </c>
      <c r="BF193" s="65">
        <f t="shared" si="271"/>
        <v>0</v>
      </c>
      <c r="BG193" s="65">
        <f t="shared" si="272"/>
        <v>0</v>
      </c>
      <c r="BH193" s="65">
        <f t="shared" si="273"/>
        <v>0</v>
      </c>
      <c r="BI193" s="65">
        <f t="shared" si="274"/>
        <v>0</v>
      </c>
      <c r="BJ193" s="94">
        <f t="shared" si="275"/>
        <v>0</v>
      </c>
      <c r="BK193" s="94">
        <f t="shared" si="276"/>
        <v>0</v>
      </c>
      <c r="BL193" s="94">
        <f t="shared" si="277"/>
        <v>0</v>
      </c>
      <c r="BM193" s="94">
        <f t="shared" si="278"/>
        <v>0</v>
      </c>
    </row>
    <row r="194" spans="1:65">
      <c r="A194" s="45">
        <f>IF(A193="N/A","N/A",IF(EDATE(A193,1)&gt;Inputs!$K$3,"N/A",EDATE(A193,1)))</f>
        <v>42461</v>
      </c>
      <c r="B194" s="59">
        <f t="shared" si="251"/>
        <v>2016</v>
      </c>
      <c r="C194" s="46">
        <f t="shared" si="252"/>
        <v>3.8719999999999999</v>
      </c>
      <c r="D194" s="47">
        <f>IF(A194="N/A"," ",(VLOOKUP(MONTH($A194),Inputs!$A$14:$B$25,2))/1000)</f>
        <v>12.6</v>
      </c>
      <c r="E194" s="97">
        <f t="shared" si="253"/>
        <v>48.787199999999999</v>
      </c>
      <c r="F194" s="48">
        <f>IF(A194="N/A"," ",Inputs!$F$6)</f>
        <v>1.17</v>
      </c>
      <c r="G194" s="48">
        <f>IF(A194="N/A"," ",Inputs!$F$9/IF(AND('Pricing Inputs'!$AA$3&gt;=4,'Pricing Inputs'!$AA$3&lt;=6),16,IF(AND('Pricing Inputs'!$AA$3&gt;=7,'Pricing Inputs'!$AA$3&lt;=9),8,24))/(BA194))</f>
        <v>0.82983193277310929</v>
      </c>
      <c r="H194" s="49">
        <f t="shared" si="254"/>
        <v>50.787031932773111</v>
      </c>
      <c r="I194" s="52">
        <f>VLOOKUP(A194,ScaledPrice,(IF(AND('Pricing Inputs'!$AA$3&gt;=4,'Pricing Inputs'!$AA$3&lt;=6),2,4)))</f>
        <v>31.25</v>
      </c>
      <c r="J194" s="52">
        <f>IF(A194="N/A"," ",IF(AND('Pricing Inputs'!$AA$3&gt;=4,'Pricing Inputs'!$AA$3&lt;=6),I194,(VLOOKUP(A194,ScaledPrice,2))*(2-(VLOOKUP(A194,ScaledPrice,3)))))</f>
        <v>31.25</v>
      </c>
      <c r="K194" s="52">
        <f>IF(A194="N/A"," ",IF(OR('Pricing Inputs'!$AA$3=5,'Pricing Inputs'!$AA$3=6,'Pricing Inputs'!$AA$3=8,'Pricing Inputs'!$AA$3=9),VLOOKUP(A194,ScaledPrice,IF(AND('Pricing Inputs'!$AA$3&gt;=4,'Pricing Inputs'!$AA$3&lt;=6),5,6)),0))</f>
        <v>20</v>
      </c>
      <c r="L194" s="52">
        <f>IF(A194="N/A"," ",IF(OR('Pricing Inputs'!$AA$3=5,'Pricing Inputs'!$AA$3=6,'Pricing Inputs'!$AA$3=8,'Pricing Inputs'!$AA$3=9),IF(AND('Pricing Inputs'!$AA$3&gt;=4,'Pricing Inputs'!$AA$3&lt;=6),K194,(VLOOKUP(A194,ScaledPrice,5))*(2-(VLOOKUP(A194,ScaledPrice,3)))),0))</f>
        <v>20</v>
      </c>
      <c r="M194" s="52">
        <f>IF(A194="N/A"," ",IF(OR('Pricing Inputs'!$AA$3=6,'Pricing Inputs'!$AA$3=9),(VLOOKUP(A194,ScaledPrice,IF(AND('Pricing Inputs'!$AA$3&gt;=4,'Pricing Inputs'!$AA$3&lt;=6),7,8))),0))</f>
        <v>18.995000839233398</v>
      </c>
      <c r="N194" s="52">
        <f>IF(A194="N/A"," ",IF(OR('Pricing Inputs'!$AA$3=6,'Pricing Inputs'!$AA$3=9),IF(AND('Pricing Inputs'!$AA$3&gt;=4,'Pricing Inputs'!$AA$3&lt;=6),M194,(VLOOKUP(A194,ScaledPrice,7))*(2-(VLOOKUP(A194,ScaledPrice,3)))),0))</f>
        <v>18.995000839233398</v>
      </c>
      <c r="O194" s="52">
        <f t="shared" si="255"/>
        <v>23.100000381469727</v>
      </c>
      <c r="P194" s="108">
        <f t="shared" si="256"/>
        <v>0</v>
      </c>
      <c r="Q194" s="108">
        <f t="shared" si="257"/>
        <v>0</v>
      </c>
      <c r="R194" s="108">
        <f t="shared" si="258"/>
        <v>0</v>
      </c>
      <c r="S194" s="108">
        <f t="shared" si="259"/>
        <v>0</v>
      </c>
      <c r="T194" s="108">
        <f t="shared" si="260"/>
        <v>0</v>
      </c>
      <c r="U194" s="108">
        <f t="shared" si="261"/>
        <v>0</v>
      </c>
      <c r="V194" s="56">
        <f t="shared" si="262"/>
        <v>0</v>
      </c>
      <c r="W194" s="99">
        <f t="shared" si="263"/>
        <v>0</v>
      </c>
      <c r="X194" s="99">
        <f t="shared" si="264"/>
        <v>0</v>
      </c>
      <c r="Y194" s="99">
        <f t="shared" si="265"/>
        <v>0</v>
      </c>
      <c r="Z194" s="99">
        <f t="shared" si="266"/>
        <v>0</v>
      </c>
      <c r="AA194" s="99">
        <f t="shared" si="279"/>
        <v>0</v>
      </c>
      <c r="AB194" s="99">
        <f t="shared" si="267"/>
        <v>0</v>
      </c>
      <c r="AC194" s="99">
        <f t="shared" si="268"/>
        <v>0</v>
      </c>
      <c r="AD194" s="71">
        <f t="shared" si="357"/>
        <v>7</v>
      </c>
      <c r="AE194" s="72">
        <f t="shared" si="358"/>
        <v>7</v>
      </c>
      <c r="AF194" s="72">
        <f t="shared" si="359"/>
        <v>7</v>
      </c>
      <c r="AG194" s="72">
        <f t="shared" si="360"/>
        <v>7</v>
      </c>
      <c r="AH194" s="72">
        <f t="shared" si="361"/>
        <v>7</v>
      </c>
      <c r="AI194" s="72">
        <f t="shared" si="362"/>
        <v>7</v>
      </c>
      <c r="AJ194" s="73">
        <f t="shared" si="363"/>
        <v>7</v>
      </c>
      <c r="AK194" s="102">
        <f t="shared" si="295"/>
        <v>0</v>
      </c>
      <c r="AL194" s="103">
        <f t="shared" si="296"/>
        <v>0</v>
      </c>
      <c r="AM194" s="103">
        <f t="shared" si="297"/>
        <v>0</v>
      </c>
      <c r="AN194" s="103">
        <f t="shared" si="298"/>
        <v>0</v>
      </c>
      <c r="AO194" s="103">
        <f t="shared" si="299"/>
        <v>0</v>
      </c>
      <c r="AP194" s="103">
        <f t="shared" si="300"/>
        <v>0</v>
      </c>
      <c r="AQ194" s="103">
        <f t="shared" si="301"/>
        <v>0</v>
      </c>
      <c r="AR194" s="73">
        <f>SUM(AK184:AQ195)</f>
        <v>1056</v>
      </c>
      <c r="AS194" s="109">
        <f t="shared" si="350"/>
        <v>0</v>
      </c>
      <c r="AT194" s="112">
        <f t="shared" si="351"/>
        <v>0</v>
      </c>
      <c r="AU194" s="112">
        <f t="shared" si="352"/>
        <v>0</v>
      </c>
      <c r="AV194" s="112">
        <f t="shared" si="353"/>
        <v>0</v>
      </c>
      <c r="AW194" s="112">
        <f t="shared" si="354"/>
        <v>0</v>
      </c>
      <c r="AX194" s="112">
        <f t="shared" si="355"/>
        <v>0</v>
      </c>
      <c r="AY194" s="112">
        <f t="shared" si="356"/>
        <v>0</v>
      </c>
      <c r="AZ194" s="73">
        <f>SUM(AS184:AY195)</f>
        <v>0</v>
      </c>
      <c r="BA194" s="64">
        <f>IF($A194="N/A"," ",(IF(MONTH(A194)&gt;=4,IF(MONTH(A194)&lt;=10,Inputs!$F$13,Inputs!$F$14),Inputs!$F$14)))</f>
        <v>119</v>
      </c>
      <c r="BB194" s="65">
        <f t="shared" si="302"/>
        <v>0</v>
      </c>
      <c r="BC194" s="65">
        <f t="shared" si="303"/>
        <v>0</v>
      </c>
      <c r="BD194" s="65">
        <f t="shared" si="269"/>
        <v>0</v>
      </c>
      <c r="BE194" s="65">
        <f t="shared" si="270"/>
        <v>0</v>
      </c>
      <c r="BF194" s="65">
        <f t="shared" si="271"/>
        <v>0</v>
      </c>
      <c r="BG194" s="65">
        <f t="shared" si="272"/>
        <v>0</v>
      </c>
      <c r="BH194" s="65">
        <f t="shared" si="273"/>
        <v>0</v>
      </c>
      <c r="BI194" s="65">
        <f t="shared" si="274"/>
        <v>0</v>
      </c>
      <c r="BJ194" s="94">
        <f t="shared" si="275"/>
        <v>0</v>
      </c>
      <c r="BK194" s="94">
        <f t="shared" si="276"/>
        <v>0</v>
      </c>
      <c r="BL194" s="94">
        <f t="shared" si="277"/>
        <v>0</v>
      </c>
      <c r="BM194" s="94">
        <f t="shared" si="278"/>
        <v>0</v>
      </c>
    </row>
    <row r="195" spans="1:65">
      <c r="A195" s="45">
        <f>IF(A194="N/A","N/A",IF(EDATE(A194,1)&gt;Inputs!$K$3,"N/A",EDATE(A194,1)))</f>
        <v>42491</v>
      </c>
      <c r="B195" s="59">
        <f t="shared" si="251"/>
        <v>2016</v>
      </c>
      <c r="C195" s="46">
        <f t="shared" si="252"/>
        <v>3.7080000000000002</v>
      </c>
      <c r="D195" s="47">
        <f>IF(A195="N/A"," ",(VLOOKUP(MONTH($A195),Inputs!$A$14:$B$25,2))/1000)</f>
        <v>12.6</v>
      </c>
      <c r="E195" s="97">
        <f t="shared" si="253"/>
        <v>46.720800000000004</v>
      </c>
      <c r="F195" s="48">
        <f>IF(A195="N/A"," ",Inputs!$F$6)</f>
        <v>1.17</v>
      </c>
      <c r="G195" s="48">
        <f>IF(A195="N/A"," ",Inputs!$F$9/IF(AND('Pricing Inputs'!$AA$3&gt;=4,'Pricing Inputs'!$AA$3&lt;=6),16,IF(AND('Pricing Inputs'!$AA$3&gt;=7,'Pricing Inputs'!$AA$3&lt;=9),8,24))/(BA195))</f>
        <v>0.82983193277310929</v>
      </c>
      <c r="H195" s="49">
        <f t="shared" si="254"/>
        <v>48.720631932773117</v>
      </c>
      <c r="I195" s="52">
        <f>VLOOKUP(A195,ScaledPrice,(IF(AND('Pricing Inputs'!$AA$3&gt;=4,'Pricing Inputs'!$AA$3&lt;=6),2,4)))</f>
        <v>35.75</v>
      </c>
      <c r="J195" s="52">
        <f>IF(A195="N/A"," ",IF(AND('Pricing Inputs'!$AA$3&gt;=4,'Pricing Inputs'!$AA$3&lt;=6),I195,(VLOOKUP(A195,ScaledPrice,2))*(2-(VLOOKUP(A195,ScaledPrice,3)))))</f>
        <v>35.75</v>
      </c>
      <c r="K195" s="52">
        <f>IF(A195="N/A"," ",IF(OR('Pricing Inputs'!$AA$3=5,'Pricing Inputs'!$AA$3=6,'Pricing Inputs'!$AA$3=8,'Pricing Inputs'!$AA$3=9),VLOOKUP(A195,ScaledPrice,IF(AND('Pricing Inputs'!$AA$3&gt;=4,'Pricing Inputs'!$AA$3&lt;=6),5,6)),0))</f>
        <v>21</v>
      </c>
      <c r="L195" s="52">
        <f>IF(A195="N/A"," ",IF(OR('Pricing Inputs'!$AA$3=5,'Pricing Inputs'!$AA$3=6,'Pricing Inputs'!$AA$3=8,'Pricing Inputs'!$AA$3=9),IF(AND('Pricing Inputs'!$AA$3&gt;=4,'Pricing Inputs'!$AA$3&lt;=6),K195,(VLOOKUP(A195,ScaledPrice,5))*(2-(VLOOKUP(A195,ScaledPrice,3)))),0))</f>
        <v>21</v>
      </c>
      <c r="M195" s="52">
        <f>IF(A195="N/A"," ",IF(OR('Pricing Inputs'!$AA$3=6,'Pricing Inputs'!$AA$3=9),(VLOOKUP(A195,ScaledPrice,IF(AND('Pricing Inputs'!$AA$3&gt;=4,'Pricing Inputs'!$AA$3&lt;=6),7,8))),0))</f>
        <v>20.004999160766602</v>
      </c>
      <c r="N195" s="52">
        <f>IF(A195="N/A"," ",IF(OR('Pricing Inputs'!$AA$3=6,'Pricing Inputs'!$AA$3=9),IF(AND('Pricing Inputs'!$AA$3&gt;=4,'Pricing Inputs'!$AA$3&lt;=6),M195,(VLOOKUP(A195,ScaledPrice,7))*(2-(VLOOKUP(A195,ScaledPrice,3)))),0))</f>
        <v>20.004999160766602</v>
      </c>
      <c r="O195" s="52">
        <f t="shared" si="255"/>
        <v>22.950000762939453</v>
      </c>
      <c r="P195" s="108">
        <f t="shared" si="256"/>
        <v>0</v>
      </c>
      <c r="Q195" s="108">
        <f t="shared" si="257"/>
        <v>0</v>
      </c>
      <c r="R195" s="108">
        <f t="shared" si="258"/>
        <v>0</v>
      </c>
      <c r="S195" s="108">
        <f t="shared" si="259"/>
        <v>0</v>
      </c>
      <c r="T195" s="108">
        <f t="shared" si="260"/>
        <v>0</v>
      </c>
      <c r="U195" s="108">
        <f t="shared" si="261"/>
        <v>0</v>
      </c>
      <c r="V195" s="56">
        <f t="shared" si="262"/>
        <v>0</v>
      </c>
      <c r="W195" s="99">
        <f t="shared" si="263"/>
        <v>0</v>
      </c>
      <c r="X195" s="99">
        <f t="shared" si="264"/>
        <v>0</v>
      </c>
      <c r="Y195" s="99">
        <f t="shared" si="265"/>
        <v>0</v>
      </c>
      <c r="Z195" s="99">
        <f t="shared" si="266"/>
        <v>0</v>
      </c>
      <c r="AA195" s="99">
        <f t="shared" si="279"/>
        <v>0</v>
      </c>
      <c r="AB195" s="99">
        <f t="shared" si="267"/>
        <v>0</v>
      </c>
      <c r="AC195" s="99">
        <f t="shared" si="268"/>
        <v>0</v>
      </c>
      <c r="AD195" s="74">
        <f t="shared" si="357"/>
        <v>7</v>
      </c>
      <c r="AE195" s="75">
        <f t="shared" si="358"/>
        <v>7</v>
      </c>
      <c r="AF195" s="75">
        <f t="shared" si="359"/>
        <v>7</v>
      </c>
      <c r="AG195" s="75">
        <f t="shared" si="360"/>
        <v>7</v>
      </c>
      <c r="AH195" s="75">
        <f t="shared" si="361"/>
        <v>7</v>
      </c>
      <c r="AI195" s="75">
        <f t="shared" si="362"/>
        <v>7</v>
      </c>
      <c r="AJ195" s="76">
        <f t="shared" si="363"/>
        <v>7</v>
      </c>
      <c r="AK195" s="104">
        <f t="shared" si="295"/>
        <v>0</v>
      </c>
      <c r="AL195" s="105">
        <f t="shared" si="296"/>
        <v>0</v>
      </c>
      <c r="AM195" s="105">
        <f t="shared" si="297"/>
        <v>0</v>
      </c>
      <c r="AN195" s="105">
        <f t="shared" si="298"/>
        <v>0</v>
      </c>
      <c r="AO195" s="105">
        <f t="shared" si="299"/>
        <v>0</v>
      </c>
      <c r="AP195" s="105">
        <f t="shared" si="300"/>
        <v>0</v>
      </c>
      <c r="AQ195" s="105">
        <f t="shared" si="301"/>
        <v>0</v>
      </c>
      <c r="AR195" s="76">
        <f>IF(($AP$2-AR194)&gt;=0,$AP$2-AR194,0)</f>
        <v>344</v>
      </c>
      <c r="AS195" s="113">
        <f t="shared" si="350"/>
        <v>0</v>
      </c>
      <c r="AT195" s="114">
        <f t="shared" si="351"/>
        <v>0</v>
      </c>
      <c r="AU195" s="114">
        <f t="shared" si="352"/>
        <v>0</v>
      </c>
      <c r="AV195" s="114">
        <f t="shared" si="353"/>
        <v>0</v>
      </c>
      <c r="AW195" s="114">
        <f t="shared" si="354"/>
        <v>0</v>
      </c>
      <c r="AX195" s="114">
        <f t="shared" si="355"/>
        <v>0</v>
      </c>
      <c r="AY195" s="114">
        <f t="shared" si="356"/>
        <v>0</v>
      </c>
      <c r="AZ195" s="82">
        <f>AR194+AZ194</f>
        <v>1056</v>
      </c>
      <c r="BA195" s="64">
        <f>IF($A195="N/A"," ",(IF(MONTH(A195)&gt;=4,IF(MONTH(A195)&lt;=10,Inputs!$F$13,Inputs!$F$14),Inputs!$F$14)))</f>
        <v>119</v>
      </c>
      <c r="BB195" s="65">
        <f t="shared" si="302"/>
        <v>0</v>
      </c>
      <c r="BC195" s="65">
        <f t="shared" si="303"/>
        <v>0</v>
      </c>
      <c r="BD195" s="65">
        <f t="shared" si="269"/>
        <v>0</v>
      </c>
      <c r="BE195" s="65">
        <f t="shared" si="270"/>
        <v>0</v>
      </c>
      <c r="BF195" s="65">
        <f t="shared" si="271"/>
        <v>0</v>
      </c>
      <c r="BG195" s="65">
        <f t="shared" si="272"/>
        <v>0</v>
      </c>
      <c r="BH195" s="65">
        <f t="shared" si="273"/>
        <v>0</v>
      </c>
      <c r="BI195" s="65">
        <f t="shared" si="274"/>
        <v>0</v>
      </c>
      <c r="BJ195" s="94">
        <f t="shared" si="275"/>
        <v>0</v>
      </c>
      <c r="BK195" s="94">
        <f t="shared" si="276"/>
        <v>0</v>
      </c>
      <c r="BL195" s="94">
        <f t="shared" si="277"/>
        <v>0</v>
      </c>
      <c r="BM195" s="94">
        <f t="shared" si="278"/>
        <v>0</v>
      </c>
    </row>
    <row r="196" spans="1:65">
      <c r="A196" s="45">
        <f>IF(A195="N/A","N/A",IF(EDATE(A195,1)&gt;Inputs!$K$3,"N/A",EDATE(A195,1)))</f>
        <v>42522</v>
      </c>
      <c r="B196" s="59">
        <f t="shared" si="251"/>
        <v>2016</v>
      </c>
      <c r="C196" s="46">
        <f t="shared" si="252"/>
        <v>3.7190000000000003</v>
      </c>
      <c r="D196" s="47">
        <f>IF(A196="N/A"," ",(VLOOKUP(MONTH($A196),Inputs!$A$14:$B$25,2))/1000)</f>
        <v>12.6</v>
      </c>
      <c r="E196" s="97">
        <f t="shared" si="253"/>
        <v>46.859400000000001</v>
      </c>
      <c r="F196" s="48">
        <f>IF(A196="N/A"," ",Inputs!$F$6)</f>
        <v>1.17</v>
      </c>
      <c r="G196" s="48">
        <f>IF(A196="N/A"," ",Inputs!$F$9/IF(AND('Pricing Inputs'!$AA$3&gt;=4,'Pricing Inputs'!$AA$3&lt;=6),16,IF(AND('Pricing Inputs'!$AA$3&gt;=7,'Pricing Inputs'!$AA$3&lt;=9),8,24))/(BA196))</f>
        <v>0.82983193277310929</v>
      </c>
      <c r="H196" s="49">
        <f t="shared" si="254"/>
        <v>48.859231932773113</v>
      </c>
      <c r="I196" s="52">
        <f>VLOOKUP(A196,ScaledPrice,(IF(AND('Pricing Inputs'!$AA$3&gt;=4,'Pricing Inputs'!$AA$3&lt;=6),2,4)))</f>
        <v>59.5</v>
      </c>
      <c r="J196" s="52">
        <f>IF(A196="N/A"," ",IF(AND('Pricing Inputs'!$AA$3&gt;=4,'Pricing Inputs'!$AA$3&lt;=6),I196,(VLOOKUP(A196,ScaledPrice,2))*(2-(VLOOKUP(A196,ScaledPrice,3)))))</f>
        <v>59.5</v>
      </c>
      <c r="K196" s="52">
        <f>IF(A196="N/A"," ",IF(OR('Pricing Inputs'!$AA$3=5,'Pricing Inputs'!$AA$3=6,'Pricing Inputs'!$AA$3=8,'Pricing Inputs'!$AA$3=9),VLOOKUP(A196,ScaledPrice,IF(AND('Pricing Inputs'!$AA$3&gt;=4,'Pricing Inputs'!$AA$3&lt;=6),5,6)),0))</f>
        <v>26</v>
      </c>
      <c r="L196" s="52">
        <f>IF(A196="N/A"," ",IF(OR('Pricing Inputs'!$AA$3=5,'Pricing Inputs'!$AA$3=6,'Pricing Inputs'!$AA$3=8,'Pricing Inputs'!$AA$3=9),IF(AND('Pricing Inputs'!$AA$3&gt;=4,'Pricing Inputs'!$AA$3&lt;=6),K196,(VLOOKUP(A196,ScaledPrice,5))*(2-(VLOOKUP(A196,ScaledPrice,3)))),0))</f>
        <v>26</v>
      </c>
      <c r="M196" s="52">
        <f>IF(A196="N/A"," ",IF(OR('Pricing Inputs'!$AA$3=6,'Pricing Inputs'!$AA$3=9),(VLOOKUP(A196,ScaledPrice,IF(AND('Pricing Inputs'!$AA$3&gt;=4,'Pricing Inputs'!$AA$3&lt;=6),7,8))),0))</f>
        <v>24</v>
      </c>
      <c r="N196" s="52">
        <f>IF(A196="N/A"," ",IF(OR('Pricing Inputs'!$AA$3=6,'Pricing Inputs'!$AA$3=9),IF(AND('Pricing Inputs'!$AA$3&gt;=4,'Pricing Inputs'!$AA$3&lt;=6),M196,(VLOOKUP(A196,ScaledPrice,7))*(2-(VLOOKUP(A196,ScaledPrice,3)))),0))</f>
        <v>24</v>
      </c>
      <c r="O196" s="52">
        <f t="shared" si="255"/>
        <v>22.449999809265137</v>
      </c>
      <c r="P196" s="108">
        <f t="shared" si="256"/>
        <v>10.640768067226887</v>
      </c>
      <c r="Q196" s="108">
        <f t="shared" si="257"/>
        <v>10.640768067226887</v>
      </c>
      <c r="R196" s="108">
        <f t="shared" si="258"/>
        <v>0</v>
      </c>
      <c r="S196" s="108">
        <f t="shared" si="259"/>
        <v>0</v>
      </c>
      <c r="T196" s="108">
        <f t="shared" si="260"/>
        <v>0</v>
      </c>
      <c r="U196" s="108">
        <f t="shared" si="261"/>
        <v>0</v>
      </c>
      <c r="V196" s="56">
        <f t="shared" si="262"/>
        <v>0</v>
      </c>
      <c r="W196" s="99">
        <f t="shared" si="263"/>
        <v>176</v>
      </c>
      <c r="X196" s="99">
        <f t="shared" si="264"/>
        <v>176</v>
      </c>
      <c r="Y196" s="99">
        <f t="shared" si="265"/>
        <v>0</v>
      </c>
      <c r="Z196" s="99">
        <f t="shared" si="266"/>
        <v>0</v>
      </c>
      <c r="AA196" s="99">
        <f t="shared" si="279"/>
        <v>0</v>
      </c>
      <c r="AB196" s="99">
        <f t="shared" si="267"/>
        <v>0</v>
      </c>
      <c r="AC196" s="99">
        <f t="shared" si="268"/>
        <v>0</v>
      </c>
      <c r="AD196" s="68">
        <f t="shared" ref="AD196:AJ196" si="364">IF($A196="N/A"," ",RANK(P196,$P$196:$V$207))</f>
        <v>5</v>
      </c>
      <c r="AE196" s="69">
        <f t="shared" si="364"/>
        <v>5</v>
      </c>
      <c r="AF196" s="69">
        <f t="shared" si="364"/>
        <v>7</v>
      </c>
      <c r="AG196" s="69">
        <f t="shared" si="364"/>
        <v>7</v>
      </c>
      <c r="AH196" s="69">
        <f t="shared" si="364"/>
        <v>7</v>
      </c>
      <c r="AI196" s="69">
        <f t="shared" si="364"/>
        <v>7</v>
      </c>
      <c r="AJ196" s="70">
        <f t="shared" si="364"/>
        <v>7</v>
      </c>
      <c r="AK196" s="100">
        <f t="shared" si="295"/>
        <v>176</v>
      </c>
      <c r="AL196" s="101">
        <f t="shared" si="296"/>
        <v>176</v>
      </c>
      <c r="AM196" s="101">
        <f t="shared" si="297"/>
        <v>0</v>
      </c>
      <c r="AN196" s="101">
        <f t="shared" si="298"/>
        <v>0</v>
      </c>
      <c r="AO196" s="101">
        <f t="shared" si="299"/>
        <v>0</v>
      </c>
      <c r="AP196" s="101">
        <f t="shared" si="300"/>
        <v>0</v>
      </c>
      <c r="AQ196" s="101">
        <f t="shared" si="301"/>
        <v>0</v>
      </c>
      <c r="AR196" s="70"/>
      <c r="AS196" s="115">
        <f t="shared" ref="AS196:AS207" si="365">IF($A196="N/A"," ",IF(AND(AD196=$AJ$2+1,AK196=0),MIN($AR$207,W196),0))</f>
        <v>0</v>
      </c>
      <c r="AT196" s="110">
        <f t="shared" ref="AT196:AT207" si="366">IF($A196="N/A"," ",IF(AND(AE196=$AJ$2+1,AL196=0),MIN($AR$207,X196),0))</f>
        <v>0</v>
      </c>
      <c r="AU196" s="110">
        <f t="shared" ref="AU196:AU207" si="367">IF($A196="N/A"," ",IF(AND(AF196=$AJ$2+1,AM196=0),MIN($AR$207,Y196),0))</f>
        <v>0</v>
      </c>
      <c r="AV196" s="110">
        <f t="shared" ref="AV196:AV207" si="368">IF($A196="N/A"," ",IF(AND(AG196=$AJ$2+1,AN196=0),MIN($AR$207,Z196),0))</f>
        <v>0</v>
      </c>
      <c r="AW196" s="110">
        <f t="shared" ref="AW196:AW207" si="369">IF($A196="N/A"," ",IF(AND(AH196=$AJ$2+1,AO196=0),MIN($AR$207,AA196),0))</f>
        <v>0</v>
      </c>
      <c r="AX196" s="110">
        <f t="shared" ref="AX196:AX207" si="370">IF($A196="N/A"," ",IF(AND(AI196=$AJ$2+1,AP196=0),MIN($AR$207,AB196),0))</f>
        <v>0</v>
      </c>
      <c r="AY196" s="110">
        <f t="shared" ref="AY196:AY207" si="371">IF($A196="N/A"," ",IF(AND(AJ196=$AJ$2+1,AQ196=0),MIN($AR$207,AC196),0))</f>
        <v>0</v>
      </c>
      <c r="AZ196" s="70"/>
      <c r="BA196" s="64">
        <f>IF($A196="N/A"," ",(IF(MONTH(A196)&gt;=4,IF(MONTH(A196)&lt;=10,Inputs!$F$13,Inputs!$F$14),Inputs!$F$14)))</f>
        <v>119</v>
      </c>
      <c r="BB196" s="65">
        <f t="shared" si="302"/>
        <v>222860.24639999992</v>
      </c>
      <c r="BC196" s="65">
        <f t="shared" si="303"/>
        <v>222860.24639999992</v>
      </c>
      <c r="BD196" s="65">
        <f t="shared" si="269"/>
        <v>0</v>
      </c>
      <c r="BE196" s="65">
        <f t="shared" si="270"/>
        <v>0</v>
      </c>
      <c r="BF196" s="65">
        <f t="shared" si="271"/>
        <v>0</v>
      </c>
      <c r="BG196" s="65">
        <f t="shared" si="272"/>
        <v>0</v>
      </c>
      <c r="BH196" s="65">
        <f t="shared" si="273"/>
        <v>0</v>
      </c>
      <c r="BI196" s="65">
        <f t="shared" si="274"/>
        <v>445720.49279999983</v>
      </c>
      <c r="BJ196" s="94">
        <f t="shared" si="275"/>
        <v>2046615.5072000003</v>
      </c>
      <c r="BK196" s="94">
        <f t="shared" si="276"/>
        <v>1962846.5471999999</v>
      </c>
      <c r="BL196" s="94">
        <f t="shared" si="277"/>
        <v>49008.959999999999</v>
      </c>
      <c r="BM196" s="94">
        <f t="shared" si="278"/>
        <v>34760</v>
      </c>
    </row>
    <row r="197" spans="1:65">
      <c r="A197" s="45">
        <f>IF(A196="N/A","N/A",IF(EDATE(A196,1)&gt;Inputs!$K$3,"N/A",EDATE(A196,1)))</f>
        <v>42552</v>
      </c>
      <c r="B197" s="59">
        <f t="shared" ref="B197:B260" si="372">IF(A197="N/A"," ",YEAR(A197))</f>
        <v>2016</v>
      </c>
      <c r="C197" s="46">
        <f t="shared" ref="C197:C256" si="373">IF(A197="N/A"," ",VLOOKUP(A197,ScaledPrice,10))</f>
        <v>3.7250000000000001</v>
      </c>
      <c r="D197" s="47">
        <f>IF(A197="N/A"," ",(VLOOKUP(MONTH($A197),Inputs!$A$14:$B$25,2))/1000)</f>
        <v>12.6</v>
      </c>
      <c r="E197" s="97">
        <f t="shared" ref="E197:E256" si="374">IF($A197="N/A"," ",C197*D197)</f>
        <v>46.935000000000002</v>
      </c>
      <c r="F197" s="48">
        <f>IF(A197="N/A"," ",Inputs!$F$6)</f>
        <v>1.17</v>
      </c>
      <c r="G197" s="48">
        <f>IF(A197="N/A"," ",Inputs!$F$9/IF(AND('Pricing Inputs'!$AA$3&gt;=4,'Pricing Inputs'!$AA$3&lt;=6),16,IF(AND('Pricing Inputs'!$AA$3&gt;=7,'Pricing Inputs'!$AA$3&lt;=9),8,24))/(BA197))</f>
        <v>0.82983193277310929</v>
      </c>
      <c r="H197" s="49">
        <f t="shared" ref="H197:H256" si="375">IF(A197="N/A"," ",(C197*D197)+F197+G197)</f>
        <v>48.934831932773115</v>
      </c>
      <c r="I197" s="52">
        <f>VLOOKUP(A197,ScaledPrice,(IF(AND('Pricing Inputs'!$AA$3&gt;=4,'Pricing Inputs'!$AA$3&lt;=6),2,4)))</f>
        <v>108</v>
      </c>
      <c r="J197" s="52">
        <f>IF(A197="N/A"," ",IF(AND('Pricing Inputs'!$AA$3&gt;=4,'Pricing Inputs'!$AA$3&lt;=6),I197,(VLOOKUP(A197,ScaledPrice,2))*(2-(VLOOKUP(A197,ScaledPrice,3)))))</f>
        <v>108</v>
      </c>
      <c r="K197" s="52">
        <f>IF(A197="N/A"," ",IF(OR('Pricing Inputs'!$AA$3=5,'Pricing Inputs'!$AA$3=6,'Pricing Inputs'!$AA$3=8,'Pricing Inputs'!$AA$3=9),VLOOKUP(A197,ScaledPrice,IF(AND('Pricing Inputs'!$AA$3&gt;=4,'Pricing Inputs'!$AA$3&lt;=6),5,6)),0))</f>
        <v>35</v>
      </c>
      <c r="L197" s="52">
        <f>IF(A197="N/A"," ",IF(OR('Pricing Inputs'!$AA$3=5,'Pricing Inputs'!$AA$3=6,'Pricing Inputs'!$AA$3=8,'Pricing Inputs'!$AA$3=9),IF(AND('Pricing Inputs'!$AA$3&gt;=4,'Pricing Inputs'!$AA$3&lt;=6),K197,(VLOOKUP(A197,ScaledPrice,5))*(2-(VLOOKUP(A197,ScaledPrice,3)))),0))</f>
        <v>35</v>
      </c>
      <c r="M197" s="52">
        <f>IF(A197="N/A"," ",IF(OR('Pricing Inputs'!$AA$3=6,'Pricing Inputs'!$AA$3=9),(VLOOKUP(A197,ScaledPrice,IF(AND('Pricing Inputs'!$AA$3&gt;=4,'Pricing Inputs'!$AA$3&lt;=6),7,8))),0))</f>
        <v>30.999998092651367</v>
      </c>
      <c r="N197" s="52">
        <f>IF(A197="N/A"," ",IF(OR('Pricing Inputs'!$AA$3=6,'Pricing Inputs'!$AA$3=9),IF(AND('Pricing Inputs'!$AA$3&gt;=4,'Pricing Inputs'!$AA$3&lt;=6),M197,(VLOOKUP(A197,ScaledPrice,7))*(2-(VLOOKUP(A197,ScaledPrice,3)))),0))</f>
        <v>30.999998092651367</v>
      </c>
      <c r="O197" s="52">
        <f t="shared" ref="O197:O256" si="376">IF(A197="N/A"," ",VLOOKUP(A197,ScaledPrice,9))</f>
        <v>23.350000381469727</v>
      </c>
      <c r="P197" s="108">
        <f t="shared" ref="P197:P256" si="377">IF($A197="N/A"," ",IF((I197-$H197)&gt;0,I197-$H197,0))</f>
        <v>59.065168067226885</v>
      </c>
      <c r="Q197" s="108">
        <f t="shared" ref="Q197:Q256" si="378">IF($A197="N/A"," ",IF((J197-$H197)&gt;0,J197-$H197,0))</f>
        <v>59.065168067226885</v>
      </c>
      <c r="R197" s="108">
        <f t="shared" ref="R197:R256" si="379">IF($A197="N/A"," ",IF((K197-$H197)&gt;0,K197-$H197,0))</f>
        <v>0</v>
      </c>
      <c r="S197" s="108">
        <f t="shared" ref="S197:S256" si="380">IF($A197="N/A"," ",IF((L197-$H197)&gt;0,L197-$H197,0))</f>
        <v>0</v>
      </c>
      <c r="T197" s="108">
        <f t="shared" ref="T197:T256" si="381">IF($A197="N/A"," ",IF((M197-$H197)&gt;0,M197-$H197,0))</f>
        <v>0</v>
      </c>
      <c r="U197" s="108">
        <f t="shared" ref="U197:U256" si="382">IF($A197="N/A"," ",IF((N197-$H197)&gt;0,N197-$H197,0))</f>
        <v>0</v>
      </c>
      <c r="V197" s="56">
        <f t="shared" ref="V197:V256" si="383">IF($A197="N/A"," ",(IF((O197-$H197)&lt;=0,0,(O197-$H197))))</f>
        <v>0</v>
      </c>
      <c r="W197" s="99">
        <f t="shared" ref="W197:W256" si="384">IF($A197="N/A"," ",IF(P197&gt;0,8*VLOOKUP($A197,NumberofDaysTable,2),0))</f>
        <v>160</v>
      </c>
      <c r="X197" s="99">
        <f t="shared" ref="X197:X256" si="385">IF($A197="N/A"," ",IF(Q197&gt;0,8*VLOOKUP($A197,NumberofDaysTable,2),0))</f>
        <v>160</v>
      </c>
      <c r="Y197" s="99">
        <f t="shared" ref="Y197:Y256" si="386">IF($A197="N/A"," ",IF(R197&gt;0,8*VLOOKUP($A197,NumberofDaysTable,3),0))</f>
        <v>0</v>
      </c>
      <c r="Z197" s="99">
        <f t="shared" ref="Z197:Z256" si="387">IF($A197="N/A"," ",IF(S197&gt;0,8*VLOOKUP($A197,NumberofDaysTable,3),0))</f>
        <v>0</v>
      </c>
      <c r="AA197" s="99">
        <f t="shared" si="279"/>
        <v>0</v>
      </c>
      <c r="AB197" s="99">
        <f t="shared" ref="AB197:AB256" si="388">IF($A197="N/A"," ",IF(U197&gt;0,(8*VLOOKUP($A197,NumberofDaysTable,4)+VLOOKUP($A197,NumberofDaysTable,5)),0))</f>
        <v>0</v>
      </c>
      <c r="AC197" s="99">
        <f t="shared" ref="AC197:AC256" si="389">IF($A197="N/A"," ",(IF(V197&gt;0,(8*VLOOKUP($A197,NumberofDaysTable,6)),0)))</f>
        <v>0</v>
      </c>
      <c r="AD197" s="71">
        <f t="shared" ref="AD197:AD207" si="390">IF($A197="N/A"," ",RANK(P197,$P$196:$V$207))</f>
        <v>1</v>
      </c>
      <c r="AE197" s="72">
        <f t="shared" ref="AE197:AE207" si="391">IF($A197="N/A"," ",RANK(Q197,$P$196:$V$207))</f>
        <v>1</v>
      </c>
      <c r="AF197" s="72">
        <f t="shared" ref="AF197:AF207" si="392">IF($A197="N/A"," ",RANK(R197,$P$196:$V$207))</f>
        <v>7</v>
      </c>
      <c r="AG197" s="72">
        <f t="shared" ref="AG197:AG207" si="393">IF($A197="N/A"," ",RANK(S197,$P$196:$V$207))</f>
        <v>7</v>
      </c>
      <c r="AH197" s="72">
        <f t="shared" ref="AH197:AH207" si="394">IF($A197="N/A"," ",RANK(T197,$P$196:$V$207))</f>
        <v>7</v>
      </c>
      <c r="AI197" s="72">
        <f t="shared" ref="AI197:AI207" si="395">IF($A197="N/A"," ",RANK(U197,$P$196:$V$207))</f>
        <v>7</v>
      </c>
      <c r="AJ197" s="73">
        <f t="shared" ref="AJ197:AJ207" si="396">IF($A197="N/A"," ",RANK(V197,$P$196:$V$207))</f>
        <v>7</v>
      </c>
      <c r="AK197" s="102">
        <f t="shared" si="295"/>
        <v>160</v>
      </c>
      <c r="AL197" s="103">
        <f t="shared" si="296"/>
        <v>160</v>
      </c>
      <c r="AM197" s="103">
        <f t="shared" si="297"/>
        <v>0</v>
      </c>
      <c r="AN197" s="103">
        <f t="shared" si="298"/>
        <v>0</v>
      </c>
      <c r="AO197" s="103">
        <f t="shared" si="299"/>
        <v>0</v>
      </c>
      <c r="AP197" s="103">
        <f t="shared" si="300"/>
        <v>0</v>
      </c>
      <c r="AQ197" s="103">
        <f t="shared" si="301"/>
        <v>0</v>
      </c>
      <c r="AR197" s="73"/>
      <c r="AS197" s="109">
        <f t="shared" si="365"/>
        <v>0</v>
      </c>
      <c r="AT197" s="112">
        <f t="shared" si="366"/>
        <v>0</v>
      </c>
      <c r="AU197" s="112">
        <f t="shared" si="367"/>
        <v>0</v>
      </c>
      <c r="AV197" s="112">
        <f t="shared" si="368"/>
        <v>0</v>
      </c>
      <c r="AW197" s="112">
        <f t="shared" si="369"/>
        <v>0</v>
      </c>
      <c r="AX197" s="112">
        <f t="shared" si="370"/>
        <v>0</v>
      </c>
      <c r="AY197" s="112">
        <f t="shared" si="371"/>
        <v>0</v>
      </c>
      <c r="AZ197" s="73"/>
      <c r="BA197" s="64">
        <f>IF($A197="N/A"," ",(IF(MONTH(A197)&gt;=4,IF(MONTH(A197)&lt;=10,Inputs!$F$13,Inputs!$F$14),Inputs!$F$14)))</f>
        <v>119</v>
      </c>
      <c r="BB197" s="65">
        <f t="shared" si="302"/>
        <v>1124600.7999999998</v>
      </c>
      <c r="BC197" s="65">
        <f t="shared" si="303"/>
        <v>1124600.7999999998</v>
      </c>
      <c r="BD197" s="65">
        <f t="shared" ref="BD197:BD256" si="397">IF($A197="N/A"," ",(IF(AM197&gt;0,($BA197*(8*(VLOOKUP($A197,NumberofDaysTable,3)))*R197),0)+IF(AU197&gt;0,($BA197*((AU197))*R197),0)))</f>
        <v>0</v>
      </c>
      <c r="BE197" s="65">
        <f t="shared" ref="BE197:BE256" si="398">IF($A197="N/A"," ",(IF(AN197&gt;0,($BA197*(8*(VLOOKUP($A197,NumberofDaysTable,3)))*S197),0)+IF(AV197&gt;0,($BA197*((AV197))*S197),0)))</f>
        <v>0</v>
      </c>
      <c r="BF197" s="65">
        <f t="shared" ref="BF197:BF256" si="399">IF($A197="N/A"," ",(IF(AO197&gt;0,($BA197*(8*(VLOOKUP($A197,NumberofDaysTable,4)+VLOOKUP($A197,NumberofDaysTable,5)))*T197),0)+IF(AW197&gt;0,($BA197*((AW197))*T197),0)))</f>
        <v>0</v>
      </c>
      <c r="BG197" s="65">
        <f t="shared" ref="BG197:BG256" si="400">IF($A197="N/A"," ",(IF(AP197&gt;0,($BA197*(8*(VLOOKUP($A197,NumberofDaysTable,4)+VLOOKUP($A197,NumberofDaysTable,5)))*U197),0)+IF(AX197&gt;0,($BA197*((AX197))*U197),0)))</f>
        <v>0</v>
      </c>
      <c r="BH197" s="65">
        <f t="shared" ref="BH197:BH256" si="401">IF($A197="N/A"," ",($BA197*AQ197*V197)+($BA197*AY197*V197))</f>
        <v>0</v>
      </c>
      <c r="BI197" s="65">
        <f t="shared" ref="BI197:BI256" si="402">IF($A197="N/A"," ",SUM(BB197:BH197))</f>
        <v>2249201.5999999996</v>
      </c>
      <c r="BJ197" s="94">
        <f t="shared" ref="BJ197:BJ256" si="403">IF($A197="N/A"," ",(H197*(SUM(AK197:AQ197)+SUM(AS197:AY197))*BA197))</f>
        <v>1863438.4000000001</v>
      </c>
      <c r="BK197" s="94">
        <f t="shared" ref="BK197:BK256" si="404">IF($A197="N/A"," ",((C197*D197)*(SUM($AK197:$AQ197)+SUM($AS197:$AY197))*$BA197))</f>
        <v>1787284.8</v>
      </c>
      <c r="BL197" s="94">
        <f t="shared" ref="BL197:BL256" si="405">IF($A197="N/A"," ",(F197*(SUM($AK197:$AQ197)+SUM($AS197:$AY197))*$BA197))</f>
        <v>44553.599999999999</v>
      </c>
      <c r="BM197" s="94">
        <f t="shared" ref="BM197:BM256" si="406">IF($A197="N/A"," ",(G197*(SUM($AK197:$AQ197)+SUM($AS197:$AY197))*$BA197))</f>
        <v>31600.000000000004</v>
      </c>
    </row>
    <row r="198" spans="1:65">
      <c r="A198" s="45">
        <f>IF(A197="N/A","N/A",IF(EDATE(A197,1)&gt;Inputs!$K$3,"N/A",EDATE(A197,1)))</f>
        <v>42583</v>
      </c>
      <c r="B198" s="59">
        <f t="shared" si="372"/>
        <v>2016</v>
      </c>
      <c r="C198" s="46">
        <f t="shared" si="373"/>
        <v>3.7330000000000001</v>
      </c>
      <c r="D198" s="47">
        <f>IF(A198="N/A"," ",(VLOOKUP(MONTH($A198),Inputs!$A$14:$B$25,2))/1000)</f>
        <v>12.6</v>
      </c>
      <c r="E198" s="97">
        <f t="shared" si="374"/>
        <v>47.035800000000002</v>
      </c>
      <c r="F198" s="48">
        <f>IF(A198="N/A"," ",Inputs!$F$6)</f>
        <v>1.17</v>
      </c>
      <c r="G198" s="48">
        <f>IF(A198="N/A"," ",Inputs!$F$9/IF(AND('Pricing Inputs'!$AA$3&gt;=4,'Pricing Inputs'!$AA$3&lt;=6),16,IF(AND('Pricing Inputs'!$AA$3&gt;=7,'Pricing Inputs'!$AA$3&lt;=9),8,24))/(BA198))</f>
        <v>0.82983193277310929</v>
      </c>
      <c r="H198" s="49">
        <f t="shared" si="375"/>
        <v>49.035631932773114</v>
      </c>
      <c r="I198" s="52">
        <f>VLOOKUP(A198,ScaledPrice,(IF(AND('Pricing Inputs'!$AA$3&gt;=4,'Pricing Inputs'!$AA$3&lt;=6),2,4)))</f>
        <v>108</v>
      </c>
      <c r="J198" s="52">
        <f>IF(A198="N/A"," ",IF(AND('Pricing Inputs'!$AA$3&gt;=4,'Pricing Inputs'!$AA$3&lt;=6),I198,(VLOOKUP(A198,ScaledPrice,2))*(2-(VLOOKUP(A198,ScaledPrice,3)))))</f>
        <v>108</v>
      </c>
      <c r="K198" s="52">
        <f>IF(A198="N/A"," ",IF(OR('Pricing Inputs'!$AA$3=5,'Pricing Inputs'!$AA$3=6,'Pricing Inputs'!$AA$3=8,'Pricing Inputs'!$AA$3=9),VLOOKUP(A198,ScaledPrice,IF(AND('Pricing Inputs'!$AA$3&gt;=4,'Pricing Inputs'!$AA$3&lt;=6),5,6)),0))</f>
        <v>35.000003814697266</v>
      </c>
      <c r="L198" s="52">
        <f>IF(A198="N/A"," ",IF(OR('Pricing Inputs'!$AA$3=5,'Pricing Inputs'!$AA$3=6,'Pricing Inputs'!$AA$3=8,'Pricing Inputs'!$AA$3=9),IF(AND('Pricing Inputs'!$AA$3&gt;=4,'Pricing Inputs'!$AA$3&lt;=6),K198,(VLOOKUP(A198,ScaledPrice,5))*(2-(VLOOKUP(A198,ScaledPrice,3)))),0))</f>
        <v>35.000003814697266</v>
      </c>
      <c r="M198" s="52">
        <f>IF(A198="N/A"," ",IF(OR('Pricing Inputs'!$AA$3=6,'Pricing Inputs'!$AA$3=9),(VLOOKUP(A198,ScaledPrice,IF(AND('Pricing Inputs'!$AA$3&gt;=4,'Pricing Inputs'!$AA$3&lt;=6),7,8))),0))</f>
        <v>31</v>
      </c>
      <c r="N198" s="52">
        <f>IF(A198="N/A"," ",IF(OR('Pricing Inputs'!$AA$3=6,'Pricing Inputs'!$AA$3=9),IF(AND('Pricing Inputs'!$AA$3&gt;=4,'Pricing Inputs'!$AA$3&lt;=6),M198,(VLOOKUP(A198,ScaledPrice,7))*(2-(VLOOKUP(A198,ScaledPrice,3)))),0))</f>
        <v>31</v>
      </c>
      <c r="O198" s="52">
        <f t="shared" si="376"/>
        <v>23.350000381469727</v>
      </c>
      <c r="P198" s="108">
        <f t="shared" si="377"/>
        <v>58.964368067226886</v>
      </c>
      <c r="Q198" s="108">
        <f t="shared" si="378"/>
        <v>58.964368067226886</v>
      </c>
      <c r="R198" s="108">
        <f t="shared" si="379"/>
        <v>0</v>
      </c>
      <c r="S198" s="108">
        <f t="shared" si="380"/>
        <v>0</v>
      </c>
      <c r="T198" s="108">
        <f t="shared" si="381"/>
        <v>0</v>
      </c>
      <c r="U198" s="108">
        <f t="shared" si="382"/>
        <v>0</v>
      </c>
      <c r="V198" s="56">
        <f t="shared" si="383"/>
        <v>0</v>
      </c>
      <c r="W198" s="99">
        <f t="shared" si="384"/>
        <v>184</v>
      </c>
      <c r="X198" s="99">
        <f t="shared" si="385"/>
        <v>184</v>
      </c>
      <c r="Y198" s="99">
        <f t="shared" si="386"/>
        <v>0</v>
      </c>
      <c r="Z198" s="99">
        <f t="shared" si="387"/>
        <v>0</v>
      </c>
      <c r="AA198" s="99">
        <f t="shared" ref="AA198:AA256" si="407">IF($A198="N/A"," ",IF(T198&gt;0,8*(VLOOKUP($A198,NumberofDaysTable,4)+VLOOKUP($A198,NumberofDaysTable,5)),0))</f>
        <v>0</v>
      </c>
      <c r="AB198" s="99">
        <f t="shared" si="388"/>
        <v>0</v>
      </c>
      <c r="AC198" s="99">
        <f t="shared" si="389"/>
        <v>0</v>
      </c>
      <c r="AD198" s="71">
        <f t="shared" si="390"/>
        <v>3</v>
      </c>
      <c r="AE198" s="72">
        <f t="shared" si="391"/>
        <v>3</v>
      </c>
      <c r="AF198" s="72">
        <f t="shared" si="392"/>
        <v>7</v>
      </c>
      <c r="AG198" s="72">
        <f t="shared" si="393"/>
        <v>7</v>
      </c>
      <c r="AH198" s="72">
        <f t="shared" si="394"/>
        <v>7</v>
      </c>
      <c r="AI198" s="72">
        <f t="shared" si="395"/>
        <v>7</v>
      </c>
      <c r="AJ198" s="73">
        <f t="shared" si="396"/>
        <v>7</v>
      </c>
      <c r="AK198" s="102">
        <f t="shared" si="295"/>
        <v>184</v>
      </c>
      <c r="AL198" s="103">
        <f t="shared" si="296"/>
        <v>184</v>
      </c>
      <c r="AM198" s="103">
        <f t="shared" si="297"/>
        <v>0</v>
      </c>
      <c r="AN198" s="103">
        <f t="shared" si="298"/>
        <v>0</v>
      </c>
      <c r="AO198" s="103">
        <f t="shared" si="299"/>
        <v>0</v>
      </c>
      <c r="AP198" s="103">
        <f t="shared" si="300"/>
        <v>0</v>
      </c>
      <c r="AQ198" s="103">
        <f t="shared" si="301"/>
        <v>0</v>
      </c>
      <c r="AR198" s="73"/>
      <c r="AS198" s="109">
        <f t="shared" si="365"/>
        <v>0</v>
      </c>
      <c r="AT198" s="112">
        <f t="shared" si="366"/>
        <v>0</v>
      </c>
      <c r="AU198" s="112">
        <f t="shared" si="367"/>
        <v>0</v>
      </c>
      <c r="AV198" s="112">
        <f t="shared" si="368"/>
        <v>0</v>
      </c>
      <c r="AW198" s="112">
        <f t="shared" si="369"/>
        <v>0</v>
      </c>
      <c r="AX198" s="112">
        <f t="shared" si="370"/>
        <v>0</v>
      </c>
      <c r="AY198" s="112">
        <f t="shared" si="371"/>
        <v>0</v>
      </c>
      <c r="AZ198" s="73"/>
      <c r="BA198" s="64">
        <f>IF($A198="N/A"," ",(IF(MONTH(A198)&gt;=4,IF(MONTH(A198)&lt;=10,Inputs!$F$13,Inputs!$F$14),Inputs!$F$14)))</f>
        <v>119</v>
      </c>
      <c r="BB198" s="65">
        <f t="shared" si="302"/>
        <v>1291083.8032</v>
      </c>
      <c r="BC198" s="65">
        <f t="shared" si="303"/>
        <v>1291083.8032</v>
      </c>
      <c r="BD198" s="65">
        <f t="shared" si="397"/>
        <v>0</v>
      </c>
      <c r="BE198" s="65">
        <f t="shared" si="398"/>
        <v>0</v>
      </c>
      <c r="BF198" s="65">
        <f t="shared" si="399"/>
        <v>0</v>
      </c>
      <c r="BG198" s="65">
        <f t="shared" si="400"/>
        <v>0</v>
      </c>
      <c r="BH198" s="65">
        <f t="shared" si="401"/>
        <v>0</v>
      </c>
      <c r="BI198" s="65">
        <f t="shared" si="402"/>
        <v>2582167.6063999999</v>
      </c>
      <c r="BJ198" s="94">
        <f t="shared" si="403"/>
        <v>2147368.3936000001</v>
      </c>
      <c r="BK198" s="94">
        <f t="shared" si="404"/>
        <v>2059791.7535999999</v>
      </c>
      <c r="BL198" s="94">
        <f t="shared" si="405"/>
        <v>51236.639999999992</v>
      </c>
      <c r="BM198" s="94">
        <f t="shared" si="406"/>
        <v>36340.000000000007</v>
      </c>
    </row>
    <row r="199" spans="1:65">
      <c r="A199" s="45">
        <f>IF(A198="N/A","N/A",IF(EDATE(A198,1)&gt;Inputs!$K$3,"N/A",EDATE(A198,1)))</f>
        <v>42614</v>
      </c>
      <c r="B199" s="59">
        <f t="shared" si="372"/>
        <v>2016</v>
      </c>
      <c r="C199" s="46">
        <f t="shared" si="373"/>
        <v>3.7360000000000002</v>
      </c>
      <c r="D199" s="47">
        <f>IF(A199="N/A"," ",(VLOOKUP(MONTH($A199),Inputs!$A$14:$B$25,2))/1000)</f>
        <v>12.6</v>
      </c>
      <c r="E199" s="97">
        <f t="shared" si="374"/>
        <v>47.073599999999999</v>
      </c>
      <c r="F199" s="48">
        <f>IF(A199="N/A"," ",Inputs!$F$6)</f>
        <v>1.17</v>
      </c>
      <c r="G199" s="48">
        <f>IF(A199="N/A"," ",Inputs!$F$9/IF(AND('Pricing Inputs'!$AA$3&gt;=4,'Pricing Inputs'!$AA$3&lt;=6),16,IF(AND('Pricing Inputs'!$AA$3&gt;=7,'Pricing Inputs'!$AA$3&lt;=9),8,24))/(BA199))</f>
        <v>0.82983193277310929</v>
      </c>
      <c r="H199" s="49">
        <f t="shared" si="375"/>
        <v>49.073431932773111</v>
      </c>
      <c r="I199" s="52">
        <f>VLOOKUP(A199,ScaledPrice,(IF(AND('Pricing Inputs'!$AA$3&gt;=4,'Pricing Inputs'!$AA$3&lt;=6),2,4)))</f>
        <v>38</v>
      </c>
      <c r="J199" s="52">
        <f>IF(A199="N/A"," ",IF(AND('Pricing Inputs'!$AA$3&gt;=4,'Pricing Inputs'!$AA$3&lt;=6),I199,(VLOOKUP(A199,ScaledPrice,2))*(2-(VLOOKUP(A199,ScaledPrice,3)))))</f>
        <v>38</v>
      </c>
      <c r="K199" s="52">
        <f>IF(A199="N/A"," ",IF(OR('Pricing Inputs'!$AA$3=5,'Pricing Inputs'!$AA$3=6,'Pricing Inputs'!$AA$3=8,'Pricing Inputs'!$AA$3=9),VLOOKUP(A199,ScaledPrice,IF(AND('Pricing Inputs'!$AA$3&gt;=4,'Pricing Inputs'!$AA$3&lt;=6),5,6)),0))</f>
        <v>25</v>
      </c>
      <c r="L199" s="52">
        <f>IF(A199="N/A"," ",IF(OR('Pricing Inputs'!$AA$3=5,'Pricing Inputs'!$AA$3=6,'Pricing Inputs'!$AA$3=8,'Pricing Inputs'!$AA$3=9),IF(AND('Pricing Inputs'!$AA$3&gt;=4,'Pricing Inputs'!$AA$3&lt;=6),K199,(VLOOKUP(A199,ScaledPrice,5))*(2-(VLOOKUP(A199,ScaledPrice,3)))),0))</f>
        <v>25</v>
      </c>
      <c r="M199" s="52">
        <f>IF(A199="N/A"," ",IF(OR('Pricing Inputs'!$AA$3=6,'Pricing Inputs'!$AA$3=9),(VLOOKUP(A199,ScaledPrice,IF(AND('Pricing Inputs'!$AA$3&gt;=4,'Pricing Inputs'!$AA$3&lt;=6),7,8))),0))</f>
        <v>24</v>
      </c>
      <c r="N199" s="52">
        <f>IF(A199="N/A"," ",IF(OR('Pricing Inputs'!$AA$3=6,'Pricing Inputs'!$AA$3=9),IF(AND('Pricing Inputs'!$AA$3&gt;=4,'Pricing Inputs'!$AA$3&lt;=6),M199,(VLOOKUP(A199,ScaledPrice,7))*(2-(VLOOKUP(A199,ScaledPrice,3)))),0))</f>
        <v>24</v>
      </c>
      <c r="O199" s="52">
        <f t="shared" si="376"/>
        <v>23.5</v>
      </c>
      <c r="P199" s="108">
        <f t="shared" si="377"/>
        <v>0</v>
      </c>
      <c r="Q199" s="108">
        <f t="shared" si="378"/>
        <v>0</v>
      </c>
      <c r="R199" s="108">
        <f t="shared" si="379"/>
        <v>0</v>
      </c>
      <c r="S199" s="108">
        <f t="shared" si="380"/>
        <v>0</v>
      </c>
      <c r="T199" s="108">
        <f t="shared" si="381"/>
        <v>0</v>
      </c>
      <c r="U199" s="108">
        <f t="shared" si="382"/>
        <v>0</v>
      </c>
      <c r="V199" s="56">
        <f t="shared" si="383"/>
        <v>0</v>
      </c>
      <c r="W199" s="99">
        <f t="shared" si="384"/>
        <v>0</v>
      </c>
      <c r="X199" s="99">
        <f t="shared" si="385"/>
        <v>0</v>
      </c>
      <c r="Y199" s="99">
        <f t="shared" si="386"/>
        <v>0</v>
      </c>
      <c r="Z199" s="99">
        <f t="shared" si="387"/>
        <v>0</v>
      </c>
      <c r="AA199" s="99">
        <f t="shared" si="407"/>
        <v>0</v>
      </c>
      <c r="AB199" s="99">
        <f t="shared" si="388"/>
        <v>0</v>
      </c>
      <c r="AC199" s="99">
        <f t="shared" si="389"/>
        <v>0</v>
      </c>
      <c r="AD199" s="71">
        <f t="shared" si="390"/>
        <v>7</v>
      </c>
      <c r="AE199" s="72">
        <f t="shared" si="391"/>
        <v>7</v>
      </c>
      <c r="AF199" s="72">
        <f t="shared" si="392"/>
        <v>7</v>
      </c>
      <c r="AG199" s="72">
        <f t="shared" si="393"/>
        <v>7</v>
      </c>
      <c r="AH199" s="72">
        <f t="shared" si="394"/>
        <v>7</v>
      </c>
      <c r="AI199" s="72">
        <f t="shared" si="395"/>
        <v>7</v>
      </c>
      <c r="AJ199" s="73">
        <f t="shared" si="396"/>
        <v>7</v>
      </c>
      <c r="AK199" s="102">
        <f t="shared" si="295"/>
        <v>0</v>
      </c>
      <c r="AL199" s="103">
        <f t="shared" si="296"/>
        <v>0</v>
      </c>
      <c r="AM199" s="103">
        <f t="shared" si="297"/>
        <v>0</v>
      </c>
      <c r="AN199" s="103">
        <f t="shared" si="298"/>
        <v>0</v>
      </c>
      <c r="AO199" s="103">
        <f t="shared" si="299"/>
        <v>0</v>
      </c>
      <c r="AP199" s="103">
        <f t="shared" si="300"/>
        <v>0</v>
      </c>
      <c r="AQ199" s="103">
        <f t="shared" si="301"/>
        <v>0</v>
      </c>
      <c r="AR199" s="73"/>
      <c r="AS199" s="109">
        <f t="shared" si="365"/>
        <v>0</v>
      </c>
      <c r="AT199" s="112">
        <f t="shared" si="366"/>
        <v>0</v>
      </c>
      <c r="AU199" s="112">
        <f t="shared" si="367"/>
        <v>0</v>
      </c>
      <c r="AV199" s="112">
        <f t="shared" si="368"/>
        <v>0</v>
      </c>
      <c r="AW199" s="112">
        <f t="shared" si="369"/>
        <v>0</v>
      </c>
      <c r="AX199" s="112">
        <f t="shared" si="370"/>
        <v>0</v>
      </c>
      <c r="AY199" s="112">
        <f t="shared" si="371"/>
        <v>0</v>
      </c>
      <c r="AZ199" s="73"/>
      <c r="BA199" s="64">
        <f>IF($A199="N/A"," ",(IF(MONTH(A199)&gt;=4,IF(MONTH(A199)&lt;=10,Inputs!$F$13,Inputs!$F$14),Inputs!$F$14)))</f>
        <v>119</v>
      </c>
      <c r="BB199" s="65">
        <f t="shared" si="302"/>
        <v>0</v>
      </c>
      <c r="BC199" s="65">
        <f t="shared" si="303"/>
        <v>0</v>
      </c>
      <c r="BD199" s="65">
        <f t="shared" si="397"/>
        <v>0</v>
      </c>
      <c r="BE199" s="65">
        <f t="shared" si="398"/>
        <v>0</v>
      </c>
      <c r="BF199" s="65">
        <f t="shared" si="399"/>
        <v>0</v>
      </c>
      <c r="BG199" s="65">
        <f t="shared" si="400"/>
        <v>0</v>
      </c>
      <c r="BH199" s="65">
        <f t="shared" si="401"/>
        <v>0</v>
      </c>
      <c r="BI199" s="65">
        <f t="shared" si="402"/>
        <v>0</v>
      </c>
      <c r="BJ199" s="94">
        <f t="shared" si="403"/>
        <v>0</v>
      </c>
      <c r="BK199" s="94">
        <f t="shared" si="404"/>
        <v>0</v>
      </c>
      <c r="BL199" s="94">
        <f t="shared" si="405"/>
        <v>0</v>
      </c>
      <c r="BM199" s="94">
        <f t="shared" si="406"/>
        <v>0</v>
      </c>
    </row>
    <row r="200" spans="1:65">
      <c r="A200" s="45">
        <f>IF(A199="N/A","N/A",IF(EDATE(A199,1)&gt;Inputs!$K$3,"N/A",EDATE(A199,1)))</f>
        <v>42644</v>
      </c>
      <c r="B200" s="59">
        <f t="shared" si="372"/>
        <v>2016</v>
      </c>
      <c r="C200" s="46">
        <f t="shared" si="373"/>
        <v>3.77</v>
      </c>
      <c r="D200" s="47">
        <f>IF(A200="N/A"," ",(VLOOKUP(MONTH($A200),Inputs!$A$14:$B$25,2))/1000)</f>
        <v>12.6</v>
      </c>
      <c r="E200" s="97">
        <f t="shared" si="374"/>
        <v>47.501999999999995</v>
      </c>
      <c r="F200" s="48">
        <f>IF(A200="N/A"," ",Inputs!$F$6)</f>
        <v>1.17</v>
      </c>
      <c r="G200" s="48">
        <f>IF(A200="N/A"," ",Inputs!$F$9/IF(AND('Pricing Inputs'!$AA$3&gt;=4,'Pricing Inputs'!$AA$3&lt;=6),16,IF(AND('Pricing Inputs'!$AA$3&gt;=7,'Pricing Inputs'!$AA$3&lt;=9),8,24))/(BA200))</f>
        <v>0.82983193277310929</v>
      </c>
      <c r="H200" s="49">
        <f t="shared" si="375"/>
        <v>49.501831932773108</v>
      </c>
      <c r="I200" s="52">
        <f>VLOOKUP(A200,ScaledPrice,(IF(AND('Pricing Inputs'!$AA$3&gt;=4,'Pricing Inputs'!$AA$3&lt;=6),2,4)))</f>
        <v>30.799997329711914</v>
      </c>
      <c r="J200" s="52">
        <f>IF(A200="N/A"," ",IF(AND('Pricing Inputs'!$AA$3&gt;=4,'Pricing Inputs'!$AA$3&lt;=6),I200,(VLOOKUP(A200,ScaledPrice,2))*(2-(VLOOKUP(A200,ScaledPrice,3)))))</f>
        <v>30.799997329711914</v>
      </c>
      <c r="K200" s="52">
        <f>IF(A200="N/A"," ",IF(OR('Pricing Inputs'!$AA$3=5,'Pricing Inputs'!$AA$3=6,'Pricing Inputs'!$AA$3=8,'Pricing Inputs'!$AA$3=9),VLOOKUP(A200,ScaledPrice,IF(AND('Pricing Inputs'!$AA$3&gt;=4,'Pricing Inputs'!$AA$3&lt;=6),5,6)),0))</f>
        <v>19.996000289916992</v>
      </c>
      <c r="L200" s="52">
        <f>IF(A200="N/A"," ",IF(OR('Pricing Inputs'!$AA$3=5,'Pricing Inputs'!$AA$3=6,'Pricing Inputs'!$AA$3=8,'Pricing Inputs'!$AA$3=9),IF(AND('Pricing Inputs'!$AA$3&gt;=4,'Pricing Inputs'!$AA$3&lt;=6),K200,(VLOOKUP(A200,ScaledPrice,5))*(2-(VLOOKUP(A200,ScaledPrice,3)))),0))</f>
        <v>19.996000289916992</v>
      </c>
      <c r="M200" s="52">
        <f>IF(A200="N/A"," ",IF(OR('Pricing Inputs'!$AA$3=6,'Pricing Inputs'!$AA$3=9),(VLOOKUP(A200,ScaledPrice,IF(AND('Pricing Inputs'!$AA$3&gt;=4,'Pricing Inputs'!$AA$3&lt;=6),7,8))),0))</f>
        <v>18.996500015258789</v>
      </c>
      <c r="N200" s="52">
        <f>IF(A200="N/A"," ",IF(OR('Pricing Inputs'!$AA$3=6,'Pricing Inputs'!$AA$3=9),IF(AND('Pricing Inputs'!$AA$3&gt;=4,'Pricing Inputs'!$AA$3&lt;=6),M200,(VLOOKUP(A200,ScaledPrice,7))*(2-(VLOOKUP(A200,ScaledPrice,3)))),0))</f>
        <v>18.996500015258789</v>
      </c>
      <c r="O200" s="52">
        <f t="shared" si="376"/>
        <v>24.900001525878906</v>
      </c>
      <c r="P200" s="108">
        <f t="shared" si="377"/>
        <v>0</v>
      </c>
      <c r="Q200" s="108">
        <f t="shared" si="378"/>
        <v>0</v>
      </c>
      <c r="R200" s="108">
        <f t="shared" si="379"/>
        <v>0</v>
      </c>
      <c r="S200" s="108">
        <f t="shared" si="380"/>
        <v>0</v>
      </c>
      <c r="T200" s="108">
        <f t="shared" si="381"/>
        <v>0</v>
      </c>
      <c r="U200" s="108">
        <f t="shared" si="382"/>
        <v>0</v>
      </c>
      <c r="V200" s="56">
        <f t="shared" si="383"/>
        <v>0</v>
      </c>
      <c r="W200" s="99">
        <f t="shared" si="384"/>
        <v>0</v>
      </c>
      <c r="X200" s="99">
        <f t="shared" si="385"/>
        <v>0</v>
      </c>
      <c r="Y200" s="99">
        <f t="shared" si="386"/>
        <v>0</v>
      </c>
      <c r="Z200" s="99">
        <f t="shared" si="387"/>
        <v>0</v>
      </c>
      <c r="AA200" s="99">
        <f t="shared" si="407"/>
        <v>0</v>
      </c>
      <c r="AB200" s="99">
        <f t="shared" si="388"/>
        <v>0</v>
      </c>
      <c r="AC200" s="99">
        <f t="shared" si="389"/>
        <v>0</v>
      </c>
      <c r="AD200" s="71">
        <f t="shared" si="390"/>
        <v>7</v>
      </c>
      <c r="AE200" s="72">
        <f t="shared" si="391"/>
        <v>7</v>
      </c>
      <c r="AF200" s="72">
        <f t="shared" si="392"/>
        <v>7</v>
      </c>
      <c r="AG200" s="72">
        <f t="shared" si="393"/>
        <v>7</v>
      </c>
      <c r="AH200" s="72">
        <f t="shared" si="394"/>
        <v>7</v>
      </c>
      <c r="AI200" s="72">
        <f t="shared" si="395"/>
        <v>7</v>
      </c>
      <c r="AJ200" s="73">
        <f t="shared" si="396"/>
        <v>7</v>
      </c>
      <c r="AK200" s="102">
        <f t="shared" si="295"/>
        <v>0</v>
      </c>
      <c r="AL200" s="103">
        <f t="shared" si="296"/>
        <v>0</v>
      </c>
      <c r="AM200" s="103">
        <f t="shared" si="297"/>
        <v>0</v>
      </c>
      <c r="AN200" s="103">
        <f t="shared" si="298"/>
        <v>0</v>
      </c>
      <c r="AO200" s="103">
        <f t="shared" si="299"/>
        <v>0</v>
      </c>
      <c r="AP200" s="103">
        <f t="shared" si="300"/>
        <v>0</v>
      </c>
      <c r="AQ200" s="103">
        <f t="shared" si="301"/>
        <v>0</v>
      </c>
      <c r="AR200" s="73"/>
      <c r="AS200" s="109">
        <f t="shared" si="365"/>
        <v>0</v>
      </c>
      <c r="AT200" s="112">
        <f t="shared" si="366"/>
        <v>0</v>
      </c>
      <c r="AU200" s="112">
        <f t="shared" si="367"/>
        <v>0</v>
      </c>
      <c r="AV200" s="112">
        <f t="shared" si="368"/>
        <v>0</v>
      </c>
      <c r="AW200" s="112">
        <f t="shared" si="369"/>
        <v>0</v>
      </c>
      <c r="AX200" s="112">
        <f t="shared" si="370"/>
        <v>0</v>
      </c>
      <c r="AY200" s="112">
        <f t="shared" si="371"/>
        <v>0</v>
      </c>
      <c r="AZ200" s="73"/>
      <c r="BA200" s="64">
        <f>IF($A200="N/A"," ",(IF(MONTH(A200)&gt;=4,IF(MONTH(A200)&lt;=10,Inputs!$F$13,Inputs!$F$14),Inputs!$F$14)))</f>
        <v>119</v>
      </c>
      <c r="BB200" s="65">
        <f t="shared" si="302"/>
        <v>0</v>
      </c>
      <c r="BC200" s="65">
        <f t="shared" si="303"/>
        <v>0</v>
      </c>
      <c r="BD200" s="65">
        <f t="shared" si="397"/>
        <v>0</v>
      </c>
      <c r="BE200" s="65">
        <f t="shared" si="398"/>
        <v>0</v>
      </c>
      <c r="BF200" s="65">
        <f t="shared" si="399"/>
        <v>0</v>
      </c>
      <c r="BG200" s="65">
        <f t="shared" si="400"/>
        <v>0</v>
      </c>
      <c r="BH200" s="65">
        <f t="shared" si="401"/>
        <v>0</v>
      </c>
      <c r="BI200" s="65">
        <f t="shared" si="402"/>
        <v>0</v>
      </c>
      <c r="BJ200" s="94">
        <f t="shared" si="403"/>
        <v>0</v>
      </c>
      <c r="BK200" s="94">
        <f t="shared" si="404"/>
        <v>0</v>
      </c>
      <c r="BL200" s="94">
        <f t="shared" si="405"/>
        <v>0</v>
      </c>
      <c r="BM200" s="94">
        <f t="shared" si="406"/>
        <v>0</v>
      </c>
    </row>
    <row r="201" spans="1:65">
      <c r="A201" s="45">
        <f>IF(A200="N/A","N/A",IF(EDATE(A200,1)&gt;Inputs!$K$3,"N/A",EDATE(A200,1)))</f>
        <v>42675</v>
      </c>
      <c r="B201" s="59">
        <f t="shared" si="372"/>
        <v>2016</v>
      </c>
      <c r="C201" s="46">
        <f t="shared" si="373"/>
        <v>3.9080000000000004</v>
      </c>
      <c r="D201" s="47">
        <f>IF(A201="N/A"," ",(VLOOKUP(MONTH($A201),Inputs!$A$14:$B$25,2))/1000)</f>
        <v>12.6</v>
      </c>
      <c r="E201" s="97">
        <f t="shared" si="374"/>
        <v>49.2408</v>
      </c>
      <c r="F201" s="48">
        <f>IF(A201="N/A"," ",Inputs!$F$6)</f>
        <v>1.17</v>
      </c>
      <c r="G201" s="48">
        <f>IF(A201="N/A"," ",Inputs!$F$9/IF(AND('Pricing Inputs'!$AA$3&gt;=4,'Pricing Inputs'!$AA$3&lt;=6),16,IF(AND('Pricing Inputs'!$AA$3&gt;=7,'Pricing Inputs'!$AA$3&lt;=9),8,24))/(BA201))</f>
        <v>0.82983193277310929</v>
      </c>
      <c r="H201" s="49">
        <f t="shared" si="375"/>
        <v>51.240631932773113</v>
      </c>
      <c r="I201" s="52">
        <f>VLOOKUP(A201,ScaledPrice,(IF(AND('Pricing Inputs'!$AA$3&gt;=4,'Pricing Inputs'!$AA$3&lt;=6),2,4)))</f>
        <v>30.679998397827148</v>
      </c>
      <c r="J201" s="52">
        <f>IF(A201="N/A"," ",IF(AND('Pricing Inputs'!$AA$3&gt;=4,'Pricing Inputs'!$AA$3&lt;=6),I201,(VLOOKUP(A201,ScaledPrice,2))*(2-(VLOOKUP(A201,ScaledPrice,3)))))</f>
        <v>30.679998397827148</v>
      </c>
      <c r="K201" s="52">
        <f>IF(A201="N/A"," ",IF(OR('Pricing Inputs'!$AA$3=5,'Pricing Inputs'!$AA$3=6,'Pricing Inputs'!$AA$3=8,'Pricing Inputs'!$AA$3=9),VLOOKUP(A201,ScaledPrice,IF(AND('Pricing Inputs'!$AA$3&gt;=4,'Pricing Inputs'!$AA$3&lt;=6),5,6)),0))</f>
        <v>20</v>
      </c>
      <c r="L201" s="52">
        <f>IF(A201="N/A"," ",IF(OR('Pricing Inputs'!$AA$3=5,'Pricing Inputs'!$AA$3=6,'Pricing Inputs'!$AA$3=8,'Pricing Inputs'!$AA$3=9),IF(AND('Pricing Inputs'!$AA$3&gt;=4,'Pricing Inputs'!$AA$3&lt;=6),K201,(VLOOKUP(A201,ScaledPrice,5))*(2-(VLOOKUP(A201,ScaledPrice,3)))),0))</f>
        <v>20</v>
      </c>
      <c r="M201" s="52">
        <f>IF(A201="N/A"," ",IF(OR('Pricing Inputs'!$AA$3=6,'Pricing Inputs'!$AA$3=9),(VLOOKUP(A201,ScaledPrice,IF(AND('Pricing Inputs'!$AA$3&gt;=4,'Pricing Inputs'!$AA$3&lt;=6),7,8))),0))</f>
        <v>19</v>
      </c>
      <c r="N201" s="52">
        <f>IF(A201="N/A"," ",IF(OR('Pricing Inputs'!$AA$3=6,'Pricing Inputs'!$AA$3=9),IF(AND('Pricing Inputs'!$AA$3&gt;=4,'Pricing Inputs'!$AA$3&lt;=6),M201,(VLOOKUP(A201,ScaledPrice,7))*(2-(VLOOKUP(A201,ScaledPrice,3)))),0))</f>
        <v>19</v>
      </c>
      <c r="O201" s="52">
        <f t="shared" si="376"/>
        <v>25.299999237060547</v>
      </c>
      <c r="P201" s="108">
        <f t="shared" si="377"/>
        <v>0</v>
      </c>
      <c r="Q201" s="108">
        <f t="shared" si="378"/>
        <v>0</v>
      </c>
      <c r="R201" s="108">
        <f t="shared" si="379"/>
        <v>0</v>
      </c>
      <c r="S201" s="108">
        <f t="shared" si="380"/>
        <v>0</v>
      </c>
      <c r="T201" s="108">
        <f t="shared" si="381"/>
        <v>0</v>
      </c>
      <c r="U201" s="108">
        <f t="shared" si="382"/>
        <v>0</v>
      </c>
      <c r="V201" s="56">
        <f t="shared" si="383"/>
        <v>0</v>
      </c>
      <c r="W201" s="99">
        <f t="shared" si="384"/>
        <v>0</v>
      </c>
      <c r="X201" s="99">
        <f t="shared" si="385"/>
        <v>0</v>
      </c>
      <c r="Y201" s="99">
        <f t="shared" si="386"/>
        <v>0</v>
      </c>
      <c r="Z201" s="99">
        <f t="shared" si="387"/>
        <v>0</v>
      </c>
      <c r="AA201" s="99">
        <f t="shared" si="407"/>
        <v>0</v>
      </c>
      <c r="AB201" s="99">
        <f t="shared" si="388"/>
        <v>0</v>
      </c>
      <c r="AC201" s="99">
        <f t="shared" si="389"/>
        <v>0</v>
      </c>
      <c r="AD201" s="71">
        <f t="shared" si="390"/>
        <v>7</v>
      </c>
      <c r="AE201" s="72">
        <f t="shared" si="391"/>
        <v>7</v>
      </c>
      <c r="AF201" s="72">
        <f t="shared" si="392"/>
        <v>7</v>
      </c>
      <c r="AG201" s="72">
        <f t="shared" si="393"/>
        <v>7</v>
      </c>
      <c r="AH201" s="72">
        <f t="shared" si="394"/>
        <v>7</v>
      </c>
      <c r="AI201" s="72">
        <f t="shared" si="395"/>
        <v>7</v>
      </c>
      <c r="AJ201" s="73">
        <f t="shared" si="396"/>
        <v>7</v>
      </c>
      <c r="AK201" s="102">
        <f t="shared" si="295"/>
        <v>0</v>
      </c>
      <c r="AL201" s="103">
        <f t="shared" si="296"/>
        <v>0</v>
      </c>
      <c r="AM201" s="103">
        <f t="shared" si="297"/>
        <v>0</v>
      </c>
      <c r="AN201" s="103">
        <f t="shared" si="298"/>
        <v>0</v>
      </c>
      <c r="AO201" s="103">
        <f t="shared" si="299"/>
        <v>0</v>
      </c>
      <c r="AP201" s="103">
        <f t="shared" si="300"/>
        <v>0</v>
      </c>
      <c r="AQ201" s="103">
        <f t="shared" si="301"/>
        <v>0</v>
      </c>
      <c r="AR201" s="73"/>
      <c r="AS201" s="109">
        <f t="shared" si="365"/>
        <v>0</v>
      </c>
      <c r="AT201" s="112">
        <f t="shared" si="366"/>
        <v>0</v>
      </c>
      <c r="AU201" s="112">
        <f t="shared" si="367"/>
        <v>0</v>
      </c>
      <c r="AV201" s="112">
        <f t="shared" si="368"/>
        <v>0</v>
      </c>
      <c r="AW201" s="112">
        <f t="shared" si="369"/>
        <v>0</v>
      </c>
      <c r="AX201" s="112">
        <f t="shared" si="370"/>
        <v>0</v>
      </c>
      <c r="AY201" s="112">
        <f t="shared" si="371"/>
        <v>0</v>
      </c>
      <c r="AZ201" s="73"/>
      <c r="BA201" s="64">
        <f>IF($A201="N/A"," ",(IF(MONTH(A201)&gt;=4,IF(MONTH(A201)&lt;=10,Inputs!$F$13,Inputs!$F$14),Inputs!$F$14)))</f>
        <v>119</v>
      </c>
      <c r="BB201" s="65">
        <f t="shared" si="302"/>
        <v>0</v>
      </c>
      <c r="BC201" s="65">
        <f t="shared" si="303"/>
        <v>0</v>
      </c>
      <c r="BD201" s="65">
        <f t="shared" si="397"/>
        <v>0</v>
      </c>
      <c r="BE201" s="65">
        <f t="shared" si="398"/>
        <v>0</v>
      </c>
      <c r="BF201" s="65">
        <f t="shared" si="399"/>
        <v>0</v>
      </c>
      <c r="BG201" s="65">
        <f t="shared" si="400"/>
        <v>0</v>
      </c>
      <c r="BH201" s="65">
        <f t="shared" si="401"/>
        <v>0</v>
      </c>
      <c r="BI201" s="65">
        <f t="shared" si="402"/>
        <v>0</v>
      </c>
      <c r="BJ201" s="94">
        <f t="shared" si="403"/>
        <v>0</v>
      </c>
      <c r="BK201" s="94">
        <f t="shared" si="404"/>
        <v>0</v>
      </c>
      <c r="BL201" s="94">
        <f t="shared" si="405"/>
        <v>0</v>
      </c>
      <c r="BM201" s="94">
        <f t="shared" si="406"/>
        <v>0</v>
      </c>
    </row>
    <row r="202" spans="1:65">
      <c r="A202" s="45">
        <f>IF(A201="N/A","N/A",IF(EDATE(A201,1)&gt;Inputs!$K$3,"N/A",EDATE(A201,1)))</f>
        <v>42705</v>
      </c>
      <c r="B202" s="59">
        <f t="shared" si="372"/>
        <v>2016</v>
      </c>
      <c r="C202" s="46">
        <f t="shared" si="373"/>
        <v>4.0340000000000007</v>
      </c>
      <c r="D202" s="47">
        <f>IF(A202="N/A"," ",(VLOOKUP(MONTH($A202),Inputs!$A$14:$B$25,2))/1000)</f>
        <v>12.6</v>
      </c>
      <c r="E202" s="97">
        <f t="shared" si="374"/>
        <v>50.828400000000009</v>
      </c>
      <c r="F202" s="48">
        <f>IF(A202="N/A"," ",Inputs!$F$6)</f>
        <v>1.17</v>
      </c>
      <c r="G202" s="48">
        <f>IF(A202="N/A"," ",Inputs!$F$9/IF(AND('Pricing Inputs'!$AA$3&gt;=4,'Pricing Inputs'!$AA$3&lt;=6),16,IF(AND('Pricing Inputs'!$AA$3&gt;=7,'Pricing Inputs'!$AA$3&lt;=9),8,24))/(BA202))</f>
        <v>0.82983193277310929</v>
      </c>
      <c r="H202" s="49">
        <f t="shared" si="375"/>
        <v>52.828231932773122</v>
      </c>
      <c r="I202" s="52">
        <f>VLOOKUP(A202,ScaledPrice,(IF(AND('Pricing Inputs'!$AA$3&gt;=4,'Pricing Inputs'!$AA$3&lt;=6),2,4)))</f>
        <v>31.149997711181641</v>
      </c>
      <c r="J202" s="52">
        <f>IF(A202="N/A"," ",IF(AND('Pricing Inputs'!$AA$3&gt;=4,'Pricing Inputs'!$AA$3&lt;=6),I202,(VLOOKUP(A202,ScaledPrice,2))*(2-(VLOOKUP(A202,ScaledPrice,3)))))</f>
        <v>31.149997711181641</v>
      </c>
      <c r="K202" s="52">
        <f>IF(A202="N/A"," ",IF(OR('Pricing Inputs'!$AA$3=5,'Pricing Inputs'!$AA$3=6,'Pricing Inputs'!$AA$3=8,'Pricing Inputs'!$AA$3=9),VLOOKUP(A202,ScaledPrice,IF(AND('Pricing Inputs'!$AA$3&gt;=4,'Pricing Inputs'!$AA$3&lt;=6),5,6)),0))</f>
        <v>20</v>
      </c>
      <c r="L202" s="52">
        <f>IF(A202="N/A"," ",IF(OR('Pricing Inputs'!$AA$3=5,'Pricing Inputs'!$AA$3=6,'Pricing Inputs'!$AA$3=8,'Pricing Inputs'!$AA$3=9),IF(AND('Pricing Inputs'!$AA$3&gt;=4,'Pricing Inputs'!$AA$3&lt;=6),K202,(VLOOKUP(A202,ScaledPrice,5))*(2-(VLOOKUP(A202,ScaledPrice,3)))),0))</f>
        <v>20</v>
      </c>
      <c r="M202" s="52">
        <f>IF(A202="N/A"," ",IF(OR('Pricing Inputs'!$AA$3=6,'Pricing Inputs'!$AA$3=9),(VLOOKUP(A202,ScaledPrice,IF(AND('Pricing Inputs'!$AA$3&gt;=4,'Pricing Inputs'!$AA$3&lt;=6),7,8))),0))</f>
        <v>19</v>
      </c>
      <c r="N202" s="52">
        <f>IF(A202="N/A"," ",IF(OR('Pricing Inputs'!$AA$3=6,'Pricing Inputs'!$AA$3=9),IF(AND('Pricing Inputs'!$AA$3&gt;=4,'Pricing Inputs'!$AA$3&lt;=6),M202,(VLOOKUP(A202,ScaledPrice,7))*(2-(VLOOKUP(A202,ScaledPrice,3)))),0))</f>
        <v>19</v>
      </c>
      <c r="O202" s="52">
        <f t="shared" si="376"/>
        <v>25.450000762939453</v>
      </c>
      <c r="P202" s="108">
        <f t="shared" si="377"/>
        <v>0</v>
      </c>
      <c r="Q202" s="108">
        <f t="shared" si="378"/>
        <v>0</v>
      </c>
      <c r="R202" s="108">
        <f t="shared" si="379"/>
        <v>0</v>
      </c>
      <c r="S202" s="108">
        <f t="shared" si="380"/>
        <v>0</v>
      </c>
      <c r="T202" s="108">
        <f t="shared" si="381"/>
        <v>0</v>
      </c>
      <c r="U202" s="108">
        <f t="shared" si="382"/>
        <v>0</v>
      </c>
      <c r="V202" s="56">
        <f t="shared" si="383"/>
        <v>0</v>
      </c>
      <c r="W202" s="99">
        <f t="shared" si="384"/>
        <v>0</v>
      </c>
      <c r="X202" s="99">
        <f t="shared" si="385"/>
        <v>0</v>
      </c>
      <c r="Y202" s="99">
        <f t="shared" si="386"/>
        <v>0</v>
      </c>
      <c r="Z202" s="99">
        <f t="shared" si="387"/>
        <v>0</v>
      </c>
      <c r="AA202" s="99">
        <f t="shared" si="407"/>
        <v>0</v>
      </c>
      <c r="AB202" s="99">
        <f t="shared" si="388"/>
        <v>0</v>
      </c>
      <c r="AC202" s="99">
        <f t="shared" si="389"/>
        <v>0</v>
      </c>
      <c r="AD202" s="71">
        <f t="shared" si="390"/>
        <v>7</v>
      </c>
      <c r="AE202" s="72">
        <f t="shared" si="391"/>
        <v>7</v>
      </c>
      <c r="AF202" s="72">
        <f t="shared" si="392"/>
        <v>7</v>
      </c>
      <c r="AG202" s="72">
        <f t="shared" si="393"/>
        <v>7</v>
      </c>
      <c r="AH202" s="72">
        <f t="shared" si="394"/>
        <v>7</v>
      </c>
      <c r="AI202" s="72">
        <f t="shared" si="395"/>
        <v>7</v>
      </c>
      <c r="AJ202" s="73">
        <f t="shared" si="396"/>
        <v>7</v>
      </c>
      <c r="AK202" s="102">
        <f t="shared" si="295"/>
        <v>0</v>
      </c>
      <c r="AL202" s="103">
        <f t="shared" si="296"/>
        <v>0</v>
      </c>
      <c r="AM202" s="103">
        <f t="shared" si="297"/>
        <v>0</v>
      </c>
      <c r="AN202" s="103">
        <f t="shared" si="298"/>
        <v>0</v>
      </c>
      <c r="AO202" s="103">
        <f t="shared" si="299"/>
        <v>0</v>
      </c>
      <c r="AP202" s="103">
        <f t="shared" si="300"/>
        <v>0</v>
      </c>
      <c r="AQ202" s="103">
        <f t="shared" si="301"/>
        <v>0</v>
      </c>
      <c r="AR202" s="73"/>
      <c r="AS202" s="109">
        <f t="shared" si="365"/>
        <v>0</v>
      </c>
      <c r="AT202" s="112">
        <f t="shared" si="366"/>
        <v>0</v>
      </c>
      <c r="AU202" s="112">
        <f t="shared" si="367"/>
        <v>0</v>
      </c>
      <c r="AV202" s="112">
        <f t="shared" si="368"/>
        <v>0</v>
      </c>
      <c r="AW202" s="112">
        <f t="shared" si="369"/>
        <v>0</v>
      </c>
      <c r="AX202" s="112">
        <f t="shared" si="370"/>
        <v>0</v>
      </c>
      <c r="AY202" s="112">
        <f t="shared" si="371"/>
        <v>0</v>
      </c>
      <c r="AZ202" s="73"/>
      <c r="BA202" s="64">
        <f>IF($A202="N/A"," ",(IF(MONTH(A202)&gt;=4,IF(MONTH(A202)&lt;=10,Inputs!$F$13,Inputs!$F$14),Inputs!$F$14)))</f>
        <v>119</v>
      </c>
      <c r="BB202" s="65">
        <f t="shared" si="302"/>
        <v>0</v>
      </c>
      <c r="BC202" s="65">
        <f t="shared" si="303"/>
        <v>0</v>
      </c>
      <c r="BD202" s="65">
        <f t="shared" si="397"/>
        <v>0</v>
      </c>
      <c r="BE202" s="65">
        <f t="shared" si="398"/>
        <v>0</v>
      </c>
      <c r="BF202" s="65">
        <f t="shared" si="399"/>
        <v>0</v>
      </c>
      <c r="BG202" s="65">
        <f t="shared" si="400"/>
        <v>0</v>
      </c>
      <c r="BH202" s="65">
        <f t="shared" si="401"/>
        <v>0</v>
      </c>
      <c r="BI202" s="65">
        <f t="shared" si="402"/>
        <v>0</v>
      </c>
      <c r="BJ202" s="94">
        <f t="shared" si="403"/>
        <v>0</v>
      </c>
      <c r="BK202" s="94">
        <f t="shared" si="404"/>
        <v>0</v>
      </c>
      <c r="BL202" s="94">
        <f t="shared" si="405"/>
        <v>0</v>
      </c>
      <c r="BM202" s="94">
        <f t="shared" si="406"/>
        <v>0</v>
      </c>
    </row>
    <row r="203" spans="1:65">
      <c r="A203" s="45">
        <f>IF(A202="N/A","N/A",IF(EDATE(A202,1)&gt;Inputs!$K$3,"N/A",EDATE(A202,1)))</f>
        <v>42736</v>
      </c>
      <c r="B203" s="59">
        <f t="shared" si="372"/>
        <v>2017</v>
      </c>
      <c r="C203" s="46">
        <f t="shared" si="373"/>
        <v>4.1449999999999996</v>
      </c>
      <c r="D203" s="47">
        <f>IF(A203="N/A"," ",(VLOOKUP(MONTH($A203),Inputs!$A$14:$B$25,2))/1000)</f>
        <v>12.6</v>
      </c>
      <c r="E203" s="97">
        <f t="shared" si="374"/>
        <v>52.22699999999999</v>
      </c>
      <c r="F203" s="48">
        <f>IF(A203="N/A"," ",Inputs!$F$6)</f>
        <v>1.17</v>
      </c>
      <c r="G203" s="48">
        <f>IF(A203="N/A"," ",Inputs!$F$9/IF(AND('Pricing Inputs'!$AA$3&gt;=4,'Pricing Inputs'!$AA$3&lt;=6),16,IF(AND('Pricing Inputs'!$AA$3&gt;=7,'Pricing Inputs'!$AA$3&lt;=9),8,24))/(BA203))</f>
        <v>0.82983193277310929</v>
      </c>
      <c r="H203" s="49">
        <f t="shared" si="375"/>
        <v>54.226831932773102</v>
      </c>
      <c r="I203" s="52">
        <f>VLOOKUP(A203,ScaledPrice,(IF(AND('Pricing Inputs'!$AA$3&gt;=4,'Pricing Inputs'!$AA$3&lt;=6),2,4)))</f>
        <v>35.399999618530273</v>
      </c>
      <c r="J203" s="52">
        <f>IF(A203="N/A"," ",IF(AND('Pricing Inputs'!$AA$3&gt;=4,'Pricing Inputs'!$AA$3&lt;=6),I203,(VLOOKUP(A203,ScaledPrice,2))*(2-(VLOOKUP(A203,ScaledPrice,3)))))</f>
        <v>35.399999618530273</v>
      </c>
      <c r="K203" s="52">
        <f>IF(A203="N/A"," ",IF(OR('Pricing Inputs'!$AA$3=5,'Pricing Inputs'!$AA$3=6,'Pricing Inputs'!$AA$3=8,'Pricing Inputs'!$AA$3=9),VLOOKUP(A203,ScaledPrice,IF(AND('Pricing Inputs'!$AA$3&gt;=4,'Pricing Inputs'!$AA$3&lt;=6),5,6)),0))</f>
        <v>22</v>
      </c>
      <c r="L203" s="52">
        <f>IF(A203="N/A"," ",IF(OR('Pricing Inputs'!$AA$3=5,'Pricing Inputs'!$AA$3=6,'Pricing Inputs'!$AA$3=8,'Pricing Inputs'!$AA$3=9),IF(AND('Pricing Inputs'!$AA$3&gt;=4,'Pricing Inputs'!$AA$3&lt;=6),K203,(VLOOKUP(A203,ScaledPrice,5))*(2-(VLOOKUP(A203,ScaledPrice,3)))),0))</f>
        <v>22</v>
      </c>
      <c r="M203" s="52">
        <f>IF(A203="N/A"," ",IF(OR('Pricing Inputs'!$AA$3=6,'Pricing Inputs'!$AA$3=9),(VLOOKUP(A203,ScaledPrice,IF(AND('Pricing Inputs'!$AA$3&gt;=4,'Pricing Inputs'!$AA$3&lt;=6),7,8))),0))</f>
        <v>21</v>
      </c>
      <c r="N203" s="52">
        <f>IF(A203="N/A"," ",IF(OR('Pricing Inputs'!$AA$3=6,'Pricing Inputs'!$AA$3=9),IF(AND('Pricing Inputs'!$AA$3&gt;=4,'Pricing Inputs'!$AA$3&lt;=6),M203,(VLOOKUP(A203,ScaledPrice,7))*(2-(VLOOKUP(A203,ScaledPrice,3)))),0))</f>
        <v>21</v>
      </c>
      <c r="O203" s="52">
        <f t="shared" si="376"/>
        <v>25.700000762939453</v>
      </c>
      <c r="P203" s="108">
        <f t="shared" si="377"/>
        <v>0</v>
      </c>
      <c r="Q203" s="108">
        <f t="shared" si="378"/>
        <v>0</v>
      </c>
      <c r="R203" s="108">
        <f t="shared" si="379"/>
        <v>0</v>
      </c>
      <c r="S203" s="108">
        <f t="shared" si="380"/>
        <v>0</v>
      </c>
      <c r="T203" s="108">
        <f t="shared" si="381"/>
        <v>0</v>
      </c>
      <c r="U203" s="108">
        <f t="shared" si="382"/>
        <v>0</v>
      </c>
      <c r="V203" s="56">
        <f t="shared" si="383"/>
        <v>0</v>
      </c>
      <c r="W203" s="99">
        <f t="shared" si="384"/>
        <v>0</v>
      </c>
      <c r="X203" s="99">
        <f t="shared" si="385"/>
        <v>0</v>
      </c>
      <c r="Y203" s="99">
        <f t="shared" si="386"/>
        <v>0</v>
      </c>
      <c r="Z203" s="99">
        <f t="shared" si="387"/>
        <v>0</v>
      </c>
      <c r="AA203" s="99">
        <f t="shared" si="407"/>
        <v>0</v>
      </c>
      <c r="AB203" s="99">
        <f t="shared" si="388"/>
        <v>0</v>
      </c>
      <c r="AC203" s="99">
        <f t="shared" si="389"/>
        <v>0</v>
      </c>
      <c r="AD203" s="71">
        <f t="shared" si="390"/>
        <v>7</v>
      </c>
      <c r="AE203" s="72">
        <f t="shared" si="391"/>
        <v>7</v>
      </c>
      <c r="AF203" s="72">
        <f t="shared" si="392"/>
        <v>7</v>
      </c>
      <c r="AG203" s="72">
        <f t="shared" si="393"/>
        <v>7</v>
      </c>
      <c r="AH203" s="72">
        <f t="shared" si="394"/>
        <v>7</v>
      </c>
      <c r="AI203" s="72">
        <f t="shared" si="395"/>
        <v>7</v>
      </c>
      <c r="AJ203" s="73">
        <f t="shared" si="396"/>
        <v>7</v>
      </c>
      <c r="AK203" s="102">
        <f t="shared" si="295"/>
        <v>0</v>
      </c>
      <c r="AL203" s="103">
        <f t="shared" si="296"/>
        <v>0</v>
      </c>
      <c r="AM203" s="103">
        <f t="shared" si="297"/>
        <v>0</v>
      </c>
      <c r="AN203" s="103">
        <f t="shared" si="298"/>
        <v>0</v>
      </c>
      <c r="AO203" s="103">
        <f t="shared" si="299"/>
        <v>0</v>
      </c>
      <c r="AP203" s="103">
        <f t="shared" si="300"/>
        <v>0</v>
      </c>
      <c r="AQ203" s="103">
        <f t="shared" si="301"/>
        <v>0</v>
      </c>
      <c r="AR203" s="73"/>
      <c r="AS203" s="109">
        <f t="shared" si="365"/>
        <v>0</v>
      </c>
      <c r="AT203" s="112">
        <f t="shared" si="366"/>
        <v>0</v>
      </c>
      <c r="AU203" s="112">
        <f t="shared" si="367"/>
        <v>0</v>
      </c>
      <c r="AV203" s="112">
        <f t="shared" si="368"/>
        <v>0</v>
      </c>
      <c r="AW203" s="112">
        <f t="shared" si="369"/>
        <v>0</v>
      </c>
      <c r="AX203" s="112">
        <f t="shared" si="370"/>
        <v>0</v>
      </c>
      <c r="AY203" s="112">
        <f t="shared" si="371"/>
        <v>0</v>
      </c>
      <c r="AZ203" s="73"/>
      <c r="BA203" s="64">
        <f>IF($A203="N/A"," ",(IF(MONTH(A203)&gt;=4,IF(MONTH(A203)&lt;=10,Inputs!$F$13,Inputs!$F$14),Inputs!$F$14)))</f>
        <v>119</v>
      </c>
      <c r="BB203" s="65">
        <f t="shared" si="302"/>
        <v>0</v>
      </c>
      <c r="BC203" s="65">
        <f t="shared" si="303"/>
        <v>0</v>
      </c>
      <c r="BD203" s="65">
        <f t="shared" si="397"/>
        <v>0</v>
      </c>
      <c r="BE203" s="65">
        <f t="shared" si="398"/>
        <v>0</v>
      </c>
      <c r="BF203" s="65">
        <f t="shared" si="399"/>
        <v>0</v>
      </c>
      <c r="BG203" s="65">
        <f t="shared" si="400"/>
        <v>0</v>
      </c>
      <c r="BH203" s="65">
        <f t="shared" si="401"/>
        <v>0</v>
      </c>
      <c r="BI203" s="65">
        <f t="shared" si="402"/>
        <v>0</v>
      </c>
      <c r="BJ203" s="94">
        <f t="shared" si="403"/>
        <v>0</v>
      </c>
      <c r="BK203" s="94">
        <f t="shared" si="404"/>
        <v>0</v>
      </c>
      <c r="BL203" s="94">
        <f t="shared" si="405"/>
        <v>0</v>
      </c>
      <c r="BM203" s="94">
        <f t="shared" si="406"/>
        <v>0</v>
      </c>
    </row>
    <row r="204" spans="1:65">
      <c r="A204" s="45">
        <f>IF(A203="N/A","N/A",IF(EDATE(A203,1)&gt;Inputs!$K$3,"N/A",EDATE(A203,1)))</f>
        <v>42767</v>
      </c>
      <c r="B204" s="59">
        <f t="shared" si="372"/>
        <v>2017</v>
      </c>
      <c r="C204" s="46">
        <f t="shared" si="373"/>
        <v>4.0270000000000001</v>
      </c>
      <c r="D204" s="47">
        <f>IF(A204="N/A"," ",(VLOOKUP(MONTH($A204),Inputs!$A$14:$B$25,2))/1000)</f>
        <v>12.6</v>
      </c>
      <c r="E204" s="97">
        <f t="shared" si="374"/>
        <v>50.740200000000002</v>
      </c>
      <c r="F204" s="48">
        <f>IF(A204="N/A"," ",Inputs!$F$6)</f>
        <v>1.17</v>
      </c>
      <c r="G204" s="48">
        <f>IF(A204="N/A"," ",Inputs!$F$9/IF(AND('Pricing Inputs'!$AA$3&gt;=4,'Pricing Inputs'!$AA$3&lt;=6),16,IF(AND('Pricing Inputs'!$AA$3&gt;=7,'Pricing Inputs'!$AA$3&lt;=9),8,24))/(BA204))</f>
        <v>0.82983193277310929</v>
      </c>
      <c r="H204" s="49">
        <f t="shared" si="375"/>
        <v>52.740031932773114</v>
      </c>
      <c r="I204" s="52">
        <f>VLOOKUP(A204,ScaledPrice,(IF(AND('Pricing Inputs'!$AA$3&gt;=4,'Pricing Inputs'!$AA$3&lt;=6),2,4)))</f>
        <v>35.5</v>
      </c>
      <c r="J204" s="52">
        <f>IF(A204="N/A"," ",IF(AND('Pricing Inputs'!$AA$3&gt;=4,'Pricing Inputs'!$AA$3&lt;=6),I204,(VLOOKUP(A204,ScaledPrice,2))*(2-(VLOOKUP(A204,ScaledPrice,3)))))</f>
        <v>35.5</v>
      </c>
      <c r="K204" s="52">
        <f>IF(A204="N/A"," ",IF(OR('Pricing Inputs'!$AA$3=5,'Pricing Inputs'!$AA$3=6,'Pricing Inputs'!$AA$3=8,'Pricing Inputs'!$AA$3=9),VLOOKUP(A204,ScaledPrice,IF(AND('Pricing Inputs'!$AA$3&gt;=4,'Pricing Inputs'!$AA$3&lt;=6),5,6)),0))</f>
        <v>21.996000289916992</v>
      </c>
      <c r="L204" s="52">
        <f>IF(A204="N/A"," ",IF(OR('Pricing Inputs'!$AA$3=5,'Pricing Inputs'!$AA$3=6,'Pricing Inputs'!$AA$3=8,'Pricing Inputs'!$AA$3=9),IF(AND('Pricing Inputs'!$AA$3&gt;=4,'Pricing Inputs'!$AA$3&lt;=6),K204,(VLOOKUP(A204,ScaledPrice,5))*(2-(VLOOKUP(A204,ScaledPrice,3)))),0))</f>
        <v>21.996000289916992</v>
      </c>
      <c r="M204" s="52">
        <f>IF(A204="N/A"," ",IF(OR('Pricing Inputs'!$AA$3=6,'Pricing Inputs'!$AA$3=9),(VLOOKUP(A204,ScaledPrice,IF(AND('Pricing Inputs'!$AA$3&gt;=4,'Pricing Inputs'!$AA$3&lt;=6),7,8))),0))</f>
        <v>20.996501922607422</v>
      </c>
      <c r="N204" s="52">
        <f>IF(A204="N/A"," ",IF(OR('Pricing Inputs'!$AA$3=6,'Pricing Inputs'!$AA$3=9),IF(AND('Pricing Inputs'!$AA$3&gt;=4,'Pricing Inputs'!$AA$3&lt;=6),M204,(VLOOKUP(A204,ScaledPrice,7))*(2-(VLOOKUP(A204,ScaledPrice,3)))),0))</f>
        <v>20.996501922607422</v>
      </c>
      <c r="O204" s="52">
        <f t="shared" si="376"/>
        <v>24</v>
      </c>
      <c r="P204" s="108">
        <f t="shared" si="377"/>
        <v>0</v>
      </c>
      <c r="Q204" s="108">
        <f t="shared" si="378"/>
        <v>0</v>
      </c>
      <c r="R204" s="108">
        <f t="shared" si="379"/>
        <v>0</v>
      </c>
      <c r="S204" s="108">
        <f t="shared" si="380"/>
        <v>0</v>
      </c>
      <c r="T204" s="108">
        <f t="shared" si="381"/>
        <v>0</v>
      </c>
      <c r="U204" s="108">
        <f t="shared" si="382"/>
        <v>0</v>
      </c>
      <c r="V204" s="56">
        <f t="shared" si="383"/>
        <v>0</v>
      </c>
      <c r="W204" s="99">
        <f t="shared" si="384"/>
        <v>0</v>
      </c>
      <c r="X204" s="99">
        <f t="shared" si="385"/>
        <v>0</v>
      </c>
      <c r="Y204" s="99">
        <f t="shared" si="386"/>
        <v>0</v>
      </c>
      <c r="Z204" s="99">
        <f t="shared" si="387"/>
        <v>0</v>
      </c>
      <c r="AA204" s="99">
        <f t="shared" si="407"/>
        <v>0</v>
      </c>
      <c r="AB204" s="99">
        <f t="shared" si="388"/>
        <v>0</v>
      </c>
      <c r="AC204" s="99">
        <f t="shared" si="389"/>
        <v>0</v>
      </c>
      <c r="AD204" s="71">
        <f t="shared" si="390"/>
        <v>7</v>
      </c>
      <c r="AE204" s="72">
        <f t="shared" si="391"/>
        <v>7</v>
      </c>
      <c r="AF204" s="72">
        <f t="shared" si="392"/>
        <v>7</v>
      </c>
      <c r="AG204" s="72">
        <f t="shared" si="393"/>
        <v>7</v>
      </c>
      <c r="AH204" s="72">
        <f t="shared" si="394"/>
        <v>7</v>
      </c>
      <c r="AI204" s="72">
        <f t="shared" si="395"/>
        <v>7</v>
      </c>
      <c r="AJ204" s="73">
        <f t="shared" si="396"/>
        <v>7</v>
      </c>
      <c r="AK204" s="102">
        <f t="shared" si="295"/>
        <v>0</v>
      </c>
      <c r="AL204" s="103">
        <f t="shared" si="296"/>
        <v>0</v>
      </c>
      <c r="AM204" s="103">
        <f t="shared" si="297"/>
        <v>0</v>
      </c>
      <c r="AN204" s="103">
        <f t="shared" si="298"/>
        <v>0</v>
      </c>
      <c r="AO204" s="103">
        <f t="shared" si="299"/>
        <v>0</v>
      </c>
      <c r="AP204" s="103">
        <f t="shared" si="300"/>
        <v>0</v>
      </c>
      <c r="AQ204" s="103">
        <f t="shared" si="301"/>
        <v>0</v>
      </c>
      <c r="AR204" s="73"/>
      <c r="AS204" s="109">
        <f t="shared" si="365"/>
        <v>0</v>
      </c>
      <c r="AT204" s="112">
        <f t="shared" si="366"/>
        <v>0</v>
      </c>
      <c r="AU204" s="112">
        <f t="shared" si="367"/>
        <v>0</v>
      </c>
      <c r="AV204" s="112">
        <f t="shared" si="368"/>
        <v>0</v>
      </c>
      <c r="AW204" s="112">
        <f t="shared" si="369"/>
        <v>0</v>
      </c>
      <c r="AX204" s="112">
        <f t="shared" si="370"/>
        <v>0</v>
      </c>
      <c r="AY204" s="112">
        <f t="shared" si="371"/>
        <v>0</v>
      </c>
      <c r="AZ204" s="73"/>
      <c r="BA204" s="64">
        <f>IF($A204="N/A"," ",(IF(MONTH(A204)&gt;=4,IF(MONTH(A204)&lt;=10,Inputs!$F$13,Inputs!$F$14),Inputs!$F$14)))</f>
        <v>119</v>
      </c>
      <c r="BB204" s="65">
        <f t="shared" si="302"/>
        <v>0</v>
      </c>
      <c r="BC204" s="65">
        <f t="shared" si="303"/>
        <v>0</v>
      </c>
      <c r="BD204" s="65">
        <f t="shared" si="397"/>
        <v>0</v>
      </c>
      <c r="BE204" s="65">
        <f t="shared" si="398"/>
        <v>0</v>
      </c>
      <c r="BF204" s="65">
        <f t="shared" si="399"/>
        <v>0</v>
      </c>
      <c r="BG204" s="65">
        <f t="shared" si="400"/>
        <v>0</v>
      </c>
      <c r="BH204" s="65">
        <f t="shared" si="401"/>
        <v>0</v>
      </c>
      <c r="BI204" s="65">
        <f t="shared" si="402"/>
        <v>0</v>
      </c>
      <c r="BJ204" s="94">
        <f t="shared" si="403"/>
        <v>0</v>
      </c>
      <c r="BK204" s="94">
        <f t="shared" si="404"/>
        <v>0</v>
      </c>
      <c r="BL204" s="94">
        <f t="shared" si="405"/>
        <v>0</v>
      </c>
      <c r="BM204" s="94">
        <f t="shared" si="406"/>
        <v>0</v>
      </c>
    </row>
    <row r="205" spans="1:65">
      <c r="A205" s="45">
        <f>IF(A204="N/A","N/A",IF(EDATE(A204,1)&gt;Inputs!$K$3,"N/A",EDATE(A204,1)))</f>
        <v>42795</v>
      </c>
      <c r="B205" s="59">
        <f t="shared" si="372"/>
        <v>2017</v>
      </c>
      <c r="C205" s="46">
        <f t="shared" si="373"/>
        <v>3.9455000000000005</v>
      </c>
      <c r="D205" s="47">
        <f>IF(A205="N/A"," ",(VLOOKUP(MONTH($A205),Inputs!$A$14:$B$25,2))/1000)</f>
        <v>12.6</v>
      </c>
      <c r="E205" s="97">
        <f t="shared" si="374"/>
        <v>49.713300000000004</v>
      </c>
      <c r="F205" s="48">
        <f>IF(A205="N/A"," ",Inputs!$F$6)</f>
        <v>1.17</v>
      </c>
      <c r="G205" s="48">
        <f>IF(A205="N/A"," ",Inputs!$F$9/IF(AND('Pricing Inputs'!$AA$3&gt;=4,'Pricing Inputs'!$AA$3&lt;=6),16,IF(AND('Pricing Inputs'!$AA$3&gt;=7,'Pricing Inputs'!$AA$3&lt;=9),8,24))/(BA205))</f>
        <v>0.82983193277310929</v>
      </c>
      <c r="H205" s="49">
        <f t="shared" si="375"/>
        <v>51.713131932773116</v>
      </c>
      <c r="I205" s="52">
        <f>VLOOKUP(A205,ScaledPrice,(IF(AND('Pricing Inputs'!$AA$3&gt;=4,'Pricing Inputs'!$AA$3&lt;=6),2,4)))</f>
        <v>31</v>
      </c>
      <c r="J205" s="52">
        <f>IF(A205="N/A"," ",IF(AND('Pricing Inputs'!$AA$3&gt;=4,'Pricing Inputs'!$AA$3&lt;=6),I205,(VLOOKUP(A205,ScaledPrice,2))*(2-(VLOOKUP(A205,ScaledPrice,3)))))</f>
        <v>31</v>
      </c>
      <c r="K205" s="52">
        <f>IF(A205="N/A"," ",IF(OR('Pricing Inputs'!$AA$3=5,'Pricing Inputs'!$AA$3=6,'Pricing Inputs'!$AA$3=8,'Pricing Inputs'!$AA$3=9),VLOOKUP(A205,ScaledPrice,IF(AND('Pricing Inputs'!$AA$3&gt;=4,'Pricing Inputs'!$AA$3&lt;=6),5,6)),0))</f>
        <v>20</v>
      </c>
      <c r="L205" s="52">
        <f>IF(A205="N/A"," ",IF(OR('Pricing Inputs'!$AA$3=5,'Pricing Inputs'!$AA$3=6,'Pricing Inputs'!$AA$3=8,'Pricing Inputs'!$AA$3=9),IF(AND('Pricing Inputs'!$AA$3&gt;=4,'Pricing Inputs'!$AA$3&lt;=6),K205,(VLOOKUP(A205,ScaledPrice,5))*(2-(VLOOKUP(A205,ScaledPrice,3)))),0))</f>
        <v>20</v>
      </c>
      <c r="M205" s="52">
        <f>IF(A205="N/A"," ",IF(OR('Pricing Inputs'!$AA$3=6,'Pricing Inputs'!$AA$3=9),(VLOOKUP(A205,ScaledPrice,IF(AND('Pricing Inputs'!$AA$3&gt;=4,'Pricing Inputs'!$AA$3&lt;=6),7,8))),0))</f>
        <v>19</v>
      </c>
      <c r="N205" s="52">
        <f>IF(A205="N/A"," ",IF(OR('Pricing Inputs'!$AA$3=6,'Pricing Inputs'!$AA$3=9),IF(AND('Pricing Inputs'!$AA$3&gt;=4,'Pricing Inputs'!$AA$3&lt;=6),M205,(VLOOKUP(A205,ScaledPrice,7))*(2-(VLOOKUP(A205,ScaledPrice,3)))),0))</f>
        <v>19</v>
      </c>
      <c r="O205" s="52">
        <f t="shared" si="376"/>
        <v>24.400001525878906</v>
      </c>
      <c r="P205" s="108">
        <f t="shared" si="377"/>
        <v>0</v>
      </c>
      <c r="Q205" s="108">
        <f t="shared" si="378"/>
        <v>0</v>
      </c>
      <c r="R205" s="108">
        <f t="shared" si="379"/>
        <v>0</v>
      </c>
      <c r="S205" s="108">
        <f t="shared" si="380"/>
        <v>0</v>
      </c>
      <c r="T205" s="108">
        <f t="shared" si="381"/>
        <v>0</v>
      </c>
      <c r="U205" s="108">
        <f t="shared" si="382"/>
        <v>0</v>
      </c>
      <c r="V205" s="56">
        <f t="shared" si="383"/>
        <v>0</v>
      </c>
      <c r="W205" s="99">
        <f t="shared" si="384"/>
        <v>0</v>
      </c>
      <c r="X205" s="99">
        <f t="shared" si="385"/>
        <v>0</v>
      </c>
      <c r="Y205" s="99">
        <f t="shared" si="386"/>
        <v>0</v>
      </c>
      <c r="Z205" s="99">
        <f t="shared" si="387"/>
        <v>0</v>
      </c>
      <c r="AA205" s="99">
        <f t="shared" si="407"/>
        <v>0</v>
      </c>
      <c r="AB205" s="99">
        <f t="shared" si="388"/>
        <v>0</v>
      </c>
      <c r="AC205" s="99">
        <f t="shared" si="389"/>
        <v>0</v>
      </c>
      <c r="AD205" s="71">
        <f t="shared" si="390"/>
        <v>7</v>
      </c>
      <c r="AE205" s="72">
        <f t="shared" si="391"/>
        <v>7</v>
      </c>
      <c r="AF205" s="72">
        <f t="shared" si="392"/>
        <v>7</v>
      </c>
      <c r="AG205" s="72">
        <f t="shared" si="393"/>
        <v>7</v>
      </c>
      <c r="AH205" s="72">
        <f t="shared" si="394"/>
        <v>7</v>
      </c>
      <c r="AI205" s="72">
        <f t="shared" si="395"/>
        <v>7</v>
      </c>
      <c r="AJ205" s="73">
        <f t="shared" si="396"/>
        <v>7</v>
      </c>
      <c r="AK205" s="102">
        <f t="shared" si="295"/>
        <v>0</v>
      </c>
      <c r="AL205" s="103">
        <f t="shared" si="296"/>
        <v>0</v>
      </c>
      <c r="AM205" s="103">
        <f t="shared" si="297"/>
        <v>0</v>
      </c>
      <c r="AN205" s="103">
        <f t="shared" si="298"/>
        <v>0</v>
      </c>
      <c r="AO205" s="103">
        <f t="shared" si="299"/>
        <v>0</v>
      </c>
      <c r="AP205" s="103">
        <f t="shared" si="300"/>
        <v>0</v>
      </c>
      <c r="AQ205" s="103">
        <f t="shared" si="301"/>
        <v>0</v>
      </c>
      <c r="AR205" s="81" t="s">
        <v>46</v>
      </c>
      <c r="AS205" s="109">
        <f t="shared" si="365"/>
        <v>0</v>
      </c>
      <c r="AT205" s="112">
        <f t="shared" si="366"/>
        <v>0</v>
      </c>
      <c r="AU205" s="112">
        <f t="shared" si="367"/>
        <v>0</v>
      </c>
      <c r="AV205" s="112">
        <f t="shared" si="368"/>
        <v>0</v>
      </c>
      <c r="AW205" s="112">
        <f t="shared" si="369"/>
        <v>0</v>
      </c>
      <c r="AX205" s="112">
        <f t="shared" si="370"/>
        <v>0</v>
      </c>
      <c r="AY205" s="112">
        <f t="shared" si="371"/>
        <v>0</v>
      </c>
      <c r="AZ205" s="80" t="s">
        <v>53</v>
      </c>
      <c r="BA205" s="64">
        <f>IF($A205="N/A"," ",(IF(MONTH(A205)&gt;=4,IF(MONTH(A205)&lt;=10,Inputs!$F$13,Inputs!$F$14),Inputs!$F$14)))</f>
        <v>119</v>
      </c>
      <c r="BB205" s="65">
        <f t="shared" si="302"/>
        <v>0</v>
      </c>
      <c r="BC205" s="65">
        <f t="shared" si="303"/>
        <v>0</v>
      </c>
      <c r="BD205" s="65">
        <f t="shared" si="397"/>
        <v>0</v>
      </c>
      <c r="BE205" s="65">
        <f t="shared" si="398"/>
        <v>0</v>
      </c>
      <c r="BF205" s="65">
        <f t="shared" si="399"/>
        <v>0</v>
      </c>
      <c r="BG205" s="65">
        <f t="shared" si="400"/>
        <v>0</v>
      </c>
      <c r="BH205" s="65">
        <f t="shared" si="401"/>
        <v>0</v>
      </c>
      <c r="BI205" s="65">
        <f t="shared" si="402"/>
        <v>0</v>
      </c>
      <c r="BJ205" s="94">
        <f t="shared" si="403"/>
        <v>0</v>
      </c>
      <c r="BK205" s="94">
        <f t="shared" si="404"/>
        <v>0</v>
      </c>
      <c r="BL205" s="94">
        <f t="shared" si="405"/>
        <v>0</v>
      </c>
      <c r="BM205" s="94">
        <f t="shared" si="406"/>
        <v>0</v>
      </c>
    </row>
    <row r="206" spans="1:65">
      <c r="A206" s="45">
        <f>IF(A205="N/A","N/A",IF(EDATE(A205,1)&gt;Inputs!$K$3,"N/A",EDATE(A205,1)))</f>
        <v>42826</v>
      </c>
      <c r="B206" s="59">
        <f t="shared" si="372"/>
        <v>2017</v>
      </c>
      <c r="C206" s="46">
        <f t="shared" si="373"/>
        <v>3.8494999999999999</v>
      </c>
      <c r="D206" s="47">
        <f>IF(A206="N/A"," ",(VLOOKUP(MONTH($A206),Inputs!$A$14:$B$25,2))/1000)</f>
        <v>12.6</v>
      </c>
      <c r="E206" s="97">
        <f t="shared" si="374"/>
        <v>48.503699999999995</v>
      </c>
      <c r="F206" s="48">
        <f>IF(A206="N/A"," ",Inputs!$F$6)</f>
        <v>1.17</v>
      </c>
      <c r="G206" s="48">
        <f>IF(A206="N/A"," ",Inputs!$F$9/IF(AND('Pricing Inputs'!$AA$3&gt;=4,'Pricing Inputs'!$AA$3&lt;=6),16,IF(AND('Pricing Inputs'!$AA$3&gt;=7,'Pricing Inputs'!$AA$3&lt;=9),8,24))/(BA206))</f>
        <v>0.82983193277310929</v>
      </c>
      <c r="H206" s="49">
        <f t="shared" si="375"/>
        <v>50.503531932773107</v>
      </c>
      <c r="I206" s="52">
        <f>VLOOKUP(A206,ScaledPrice,(IF(AND('Pricing Inputs'!$AA$3&gt;=4,'Pricing Inputs'!$AA$3&lt;=6),2,4)))</f>
        <v>31.75</v>
      </c>
      <c r="J206" s="52">
        <f>IF(A206="N/A"," ",IF(AND('Pricing Inputs'!$AA$3&gt;=4,'Pricing Inputs'!$AA$3&lt;=6),I206,(VLOOKUP(A206,ScaledPrice,2))*(2-(VLOOKUP(A206,ScaledPrice,3)))))</f>
        <v>31.75</v>
      </c>
      <c r="K206" s="52">
        <f>IF(A206="N/A"," ",IF(OR('Pricing Inputs'!$AA$3=5,'Pricing Inputs'!$AA$3=6,'Pricing Inputs'!$AA$3=8,'Pricing Inputs'!$AA$3=9),VLOOKUP(A206,ScaledPrice,IF(AND('Pricing Inputs'!$AA$3&gt;=4,'Pricing Inputs'!$AA$3&lt;=6),5,6)),0))</f>
        <v>20</v>
      </c>
      <c r="L206" s="52">
        <f>IF(A206="N/A"," ",IF(OR('Pricing Inputs'!$AA$3=5,'Pricing Inputs'!$AA$3=6,'Pricing Inputs'!$AA$3=8,'Pricing Inputs'!$AA$3=9),IF(AND('Pricing Inputs'!$AA$3&gt;=4,'Pricing Inputs'!$AA$3&lt;=6),K206,(VLOOKUP(A206,ScaledPrice,5))*(2-(VLOOKUP(A206,ScaledPrice,3)))),0))</f>
        <v>20</v>
      </c>
      <c r="M206" s="52">
        <f>IF(A206="N/A"," ",IF(OR('Pricing Inputs'!$AA$3=6,'Pricing Inputs'!$AA$3=9),(VLOOKUP(A206,ScaledPrice,IF(AND('Pricing Inputs'!$AA$3&gt;=4,'Pricing Inputs'!$AA$3&lt;=6),7,8))),0))</f>
        <v>18.995000839233398</v>
      </c>
      <c r="N206" s="52">
        <f>IF(A206="N/A"," ",IF(OR('Pricing Inputs'!$AA$3=6,'Pricing Inputs'!$AA$3=9),IF(AND('Pricing Inputs'!$AA$3&gt;=4,'Pricing Inputs'!$AA$3&lt;=6),M206,(VLOOKUP(A206,ScaledPrice,7))*(2-(VLOOKUP(A206,ScaledPrice,3)))),0))</f>
        <v>18.995000839233398</v>
      </c>
      <c r="O206" s="52">
        <f t="shared" si="376"/>
        <v>23.600000381469727</v>
      </c>
      <c r="P206" s="108">
        <f t="shared" si="377"/>
        <v>0</v>
      </c>
      <c r="Q206" s="108">
        <f t="shared" si="378"/>
        <v>0</v>
      </c>
      <c r="R206" s="108">
        <f t="shared" si="379"/>
        <v>0</v>
      </c>
      <c r="S206" s="108">
        <f t="shared" si="380"/>
        <v>0</v>
      </c>
      <c r="T206" s="108">
        <f t="shared" si="381"/>
        <v>0</v>
      </c>
      <c r="U206" s="108">
        <f t="shared" si="382"/>
        <v>0</v>
      </c>
      <c r="V206" s="56">
        <f t="shared" si="383"/>
        <v>0</v>
      </c>
      <c r="W206" s="99">
        <f t="shared" si="384"/>
        <v>0</v>
      </c>
      <c r="X206" s="99">
        <f t="shared" si="385"/>
        <v>0</v>
      </c>
      <c r="Y206" s="99">
        <f t="shared" si="386"/>
        <v>0</v>
      </c>
      <c r="Z206" s="99">
        <f t="shared" si="387"/>
        <v>0</v>
      </c>
      <c r="AA206" s="99">
        <f t="shared" si="407"/>
        <v>0</v>
      </c>
      <c r="AB206" s="99">
        <f t="shared" si="388"/>
        <v>0</v>
      </c>
      <c r="AC206" s="99">
        <f t="shared" si="389"/>
        <v>0</v>
      </c>
      <c r="AD206" s="71">
        <f t="shared" si="390"/>
        <v>7</v>
      </c>
      <c r="AE206" s="72">
        <f t="shared" si="391"/>
        <v>7</v>
      </c>
      <c r="AF206" s="72">
        <f t="shared" si="392"/>
        <v>7</v>
      </c>
      <c r="AG206" s="72">
        <f t="shared" si="393"/>
        <v>7</v>
      </c>
      <c r="AH206" s="72">
        <f t="shared" si="394"/>
        <v>7</v>
      </c>
      <c r="AI206" s="72">
        <f t="shared" si="395"/>
        <v>7</v>
      </c>
      <c r="AJ206" s="73">
        <f t="shared" si="396"/>
        <v>7</v>
      </c>
      <c r="AK206" s="102">
        <f t="shared" si="295"/>
        <v>0</v>
      </c>
      <c r="AL206" s="103">
        <f t="shared" si="296"/>
        <v>0</v>
      </c>
      <c r="AM206" s="103">
        <f t="shared" si="297"/>
        <v>0</v>
      </c>
      <c r="AN206" s="103">
        <f t="shared" si="298"/>
        <v>0</v>
      </c>
      <c r="AO206" s="103">
        <f t="shared" si="299"/>
        <v>0</v>
      </c>
      <c r="AP206" s="103">
        <f t="shared" si="300"/>
        <v>0</v>
      </c>
      <c r="AQ206" s="103">
        <f t="shared" si="301"/>
        <v>0</v>
      </c>
      <c r="AR206" s="73">
        <f>SUM(AK196:AQ207)</f>
        <v>1040</v>
      </c>
      <c r="AS206" s="109">
        <f t="shared" si="365"/>
        <v>0</v>
      </c>
      <c r="AT206" s="112">
        <f t="shared" si="366"/>
        <v>0</v>
      </c>
      <c r="AU206" s="112">
        <f t="shared" si="367"/>
        <v>0</v>
      </c>
      <c r="AV206" s="112">
        <f t="shared" si="368"/>
        <v>0</v>
      </c>
      <c r="AW206" s="112">
        <f t="shared" si="369"/>
        <v>0</v>
      </c>
      <c r="AX206" s="112">
        <f t="shared" si="370"/>
        <v>0</v>
      </c>
      <c r="AY206" s="112">
        <f t="shared" si="371"/>
        <v>0</v>
      </c>
      <c r="AZ206" s="73">
        <f>SUM(AS196:AY207)</f>
        <v>0</v>
      </c>
      <c r="BA206" s="64">
        <f>IF($A206="N/A"," ",(IF(MONTH(A206)&gt;=4,IF(MONTH(A206)&lt;=10,Inputs!$F$13,Inputs!$F$14),Inputs!$F$14)))</f>
        <v>119</v>
      </c>
      <c r="BB206" s="65">
        <f t="shared" si="302"/>
        <v>0</v>
      </c>
      <c r="BC206" s="65">
        <f t="shared" si="303"/>
        <v>0</v>
      </c>
      <c r="BD206" s="65">
        <f t="shared" si="397"/>
        <v>0</v>
      </c>
      <c r="BE206" s="65">
        <f t="shared" si="398"/>
        <v>0</v>
      </c>
      <c r="BF206" s="65">
        <f t="shared" si="399"/>
        <v>0</v>
      </c>
      <c r="BG206" s="65">
        <f t="shared" si="400"/>
        <v>0</v>
      </c>
      <c r="BH206" s="65">
        <f t="shared" si="401"/>
        <v>0</v>
      </c>
      <c r="BI206" s="65">
        <f t="shared" si="402"/>
        <v>0</v>
      </c>
      <c r="BJ206" s="94">
        <f t="shared" si="403"/>
        <v>0</v>
      </c>
      <c r="BK206" s="94">
        <f t="shared" si="404"/>
        <v>0</v>
      </c>
      <c r="BL206" s="94">
        <f t="shared" si="405"/>
        <v>0</v>
      </c>
      <c r="BM206" s="94">
        <f t="shared" si="406"/>
        <v>0</v>
      </c>
    </row>
    <row r="207" spans="1:65">
      <c r="A207" s="45">
        <f>IF(A206="N/A","N/A",IF(EDATE(A206,1)&gt;Inputs!$K$3,"N/A",EDATE(A206,1)))</f>
        <v>42856</v>
      </c>
      <c r="B207" s="59">
        <f t="shared" si="372"/>
        <v>2017</v>
      </c>
      <c r="C207" s="46">
        <f t="shared" si="373"/>
        <v>3.8305000000000002</v>
      </c>
      <c r="D207" s="47">
        <f>IF(A207="N/A"," ",(VLOOKUP(MONTH($A207),Inputs!$A$14:$B$25,2))/1000)</f>
        <v>12.6</v>
      </c>
      <c r="E207" s="97">
        <f t="shared" si="374"/>
        <v>48.264299999999999</v>
      </c>
      <c r="F207" s="48">
        <f>IF(A207="N/A"," ",Inputs!$F$6)</f>
        <v>1.17</v>
      </c>
      <c r="G207" s="48">
        <f>IF(A207="N/A"," ",Inputs!$F$9/IF(AND('Pricing Inputs'!$AA$3&gt;=4,'Pricing Inputs'!$AA$3&lt;=6),16,IF(AND('Pricing Inputs'!$AA$3&gt;=7,'Pricing Inputs'!$AA$3&lt;=9),8,24))/(BA207))</f>
        <v>0.82983193277310929</v>
      </c>
      <c r="H207" s="49">
        <f t="shared" si="375"/>
        <v>50.264131932773111</v>
      </c>
      <c r="I207" s="52">
        <f>VLOOKUP(A207,ScaledPrice,(IF(AND('Pricing Inputs'!$AA$3&gt;=4,'Pricing Inputs'!$AA$3&lt;=6),2,4)))</f>
        <v>36.25</v>
      </c>
      <c r="J207" s="52">
        <f>IF(A207="N/A"," ",IF(AND('Pricing Inputs'!$AA$3&gt;=4,'Pricing Inputs'!$AA$3&lt;=6),I207,(VLOOKUP(A207,ScaledPrice,2))*(2-(VLOOKUP(A207,ScaledPrice,3)))))</f>
        <v>36.25</v>
      </c>
      <c r="K207" s="52">
        <f>IF(A207="N/A"," ",IF(OR('Pricing Inputs'!$AA$3=5,'Pricing Inputs'!$AA$3=6,'Pricing Inputs'!$AA$3=8,'Pricing Inputs'!$AA$3=9),VLOOKUP(A207,ScaledPrice,IF(AND('Pricing Inputs'!$AA$3&gt;=4,'Pricing Inputs'!$AA$3&lt;=6),5,6)),0))</f>
        <v>21</v>
      </c>
      <c r="L207" s="52">
        <f>IF(A207="N/A"," ",IF(OR('Pricing Inputs'!$AA$3=5,'Pricing Inputs'!$AA$3=6,'Pricing Inputs'!$AA$3=8,'Pricing Inputs'!$AA$3=9),IF(AND('Pricing Inputs'!$AA$3&gt;=4,'Pricing Inputs'!$AA$3&lt;=6),K207,(VLOOKUP(A207,ScaledPrice,5))*(2-(VLOOKUP(A207,ScaledPrice,3)))),0))</f>
        <v>21</v>
      </c>
      <c r="M207" s="52">
        <f>IF(A207="N/A"," ",IF(OR('Pricing Inputs'!$AA$3=6,'Pricing Inputs'!$AA$3=9),(VLOOKUP(A207,ScaledPrice,IF(AND('Pricing Inputs'!$AA$3&gt;=4,'Pricing Inputs'!$AA$3&lt;=6),7,8))),0))</f>
        <v>20.004999160766602</v>
      </c>
      <c r="N207" s="52">
        <f>IF(A207="N/A"," ",IF(OR('Pricing Inputs'!$AA$3=6,'Pricing Inputs'!$AA$3=9),IF(AND('Pricing Inputs'!$AA$3&gt;=4,'Pricing Inputs'!$AA$3&lt;=6),M207,(VLOOKUP(A207,ScaledPrice,7))*(2-(VLOOKUP(A207,ScaledPrice,3)))),0))</f>
        <v>20.004999160766602</v>
      </c>
      <c r="O207" s="52">
        <f t="shared" si="376"/>
        <v>23.450000762939453</v>
      </c>
      <c r="P207" s="108">
        <f t="shared" si="377"/>
        <v>0</v>
      </c>
      <c r="Q207" s="108">
        <f t="shared" si="378"/>
        <v>0</v>
      </c>
      <c r="R207" s="108">
        <f t="shared" si="379"/>
        <v>0</v>
      </c>
      <c r="S207" s="108">
        <f t="shared" si="380"/>
        <v>0</v>
      </c>
      <c r="T207" s="108">
        <f t="shared" si="381"/>
        <v>0</v>
      </c>
      <c r="U207" s="108">
        <f t="shared" si="382"/>
        <v>0</v>
      </c>
      <c r="V207" s="56">
        <f t="shared" si="383"/>
        <v>0</v>
      </c>
      <c r="W207" s="99">
        <f t="shared" si="384"/>
        <v>0</v>
      </c>
      <c r="X207" s="99">
        <f t="shared" si="385"/>
        <v>0</v>
      </c>
      <c r="Y207" s="99">
        <f t="shared" si="386"/>
        <v>0</v>
      </c>
      <c r="Z207" s="99">
        <f t="shared" si="387"/>
        <v>0</v>
      </c>
      <c r="AA207" s="99">
        <f t="shared" si="407"/>
        <v>0</v>
      </c>
      <c r="AB207" s="99">
        <f t="shared" si="388"/>
        <v>0</v>
      </c>
      <c r="AC207" s="99">
        <f t="shared" si="389"/>
        <v>0</v>
      </c>
      <c r="AD207" s="74">
        <f t="shared" si="390"/>
        <v>7</v>
      </c>
      <c r="AE207" s="75">
        <f t="shared" si="391"/>
        <v>7</v>
      </c>
      <c r="AF207" s="75">
        <f t="shared" si="392"/>
        <v>7</v>
      </c>
      <c r="AG207" s="75">
        <f t="shared" si="393"/>
        <v>7</v>
      </c>
      <c r="AH207" s="75">
        <f t="shared" si="394"/>
        <v>7</v>
      </c>
      <c r="AI207" s="75">
        <f t="shared" si="395"/>
        <v>7</v>
      </c>
      <c r="AJ207" s="76">
        <f t="shared" si="396"/>
        <v>7</v>
      </c>
      <c r="AK207" s="104">
        <f t="shared" si="295"/>
        <v>0</v>
      </c>
      <c r="AL207" s="105">
        <f t="shared" si="296"/>
        <v>0</v>
      </c>
      <c r="AM207" s="105">
        <f t="shared" si="297"/>
        <v>0</v>
      </c>
      <c r="AN207" s="105">
        <f t="shared" si="298"/>
        <v>0</v>
      </c>
      <c r="AO207" s="105">
        <f t="shared" si="299"/>
        <v>0</v>
      </c>
      <c r="AP207" s="105">
        <f t="shared" si="300"/>
        <v>0</v>
      </c>
      <c r="AQ207" s="105">
        <f t="shared" si="301"/>
        <v>0</v>
      </c>
      <c r="AR207" s="76">
        <f>IF(($AP$2-AR206)&gt;=0,$AP$2-AR206,0)</f>
        <v>360</v>
      </c>
      <c r="AS207" s="113">
        <f t="shared" si="365"/>
        <v>0</v>
      </c>
      <c r="AT207" s="114">
        <f t="shared" si="366"/>
        <v>0</v>
      </c>
      <c r="AU207" s="114">
        <f t="shared" si="367"/>
        <v>0</v>
      </c>
      <c r="AV207" s="114">
        <f t="shared" si="368"/>
        <v>0</v>
      </c>
      <c r="AW207" s="114">
        <f t="shared" si="369"/>
        <v>0</v>
      </c>
      <c r="AX207" s="114">
        <f t="shared" si="370"/>
        <v>0</v>
      </c>
      <c r="AY207" s="114">
        <f t="shared" si="371"/>
        <v>0</v>
      </c>
      <c r="AZ207" s="82">
        <f>AR206+AZ206</f>
        <v>1040</v>
      </c>
      <c r="BA207" s="64">
        <f>IF($A207="N/A"," ",(IF(MONTH(A207)&gt;=4,IF(MONTH(A207)&lt;=10,Inputs!$F$13,Inputs!$F$14),Inputs!$F$14)))</f>
        <v>119</v>
      </c>
      <c r="BB207" s="65">
        <f t="shared" si="302"/>
        <v>0</v>
      </c>
      <c r="BC207" s="65">
        <f t="shared" si="303"/>
        <v>0</v>
      </c>
      <c r="BD207" s="65">
        <f t="shared" si="397"/>
        <v>0</v>
      </c>
      <c r="BE207" s="65">
        <f t="shared" si="398"/>
        <v>0</v>
      </c>
      <c r="BF207" s="65">
        <f t="shared" si="399"/>
        <v>0</v>
      </c>
      <c r="BG207" s="65">
        <f t="shared" si="400"/>
        <v>0</v>
      </c>
      <c r="BH207" s="65">
        <f t="shared" si="401"/>
        <v>0</v>
      </c>
      <c r="BI207" s="65">
        <f t="shared" si="402"/>
        <v>0</v>
      </c>
      <c r="BJ207" s="94">
        <f t="shared" si="403"/>
        <v>0</v>
      </c>
      <c r="BK207" s="94">
        <f t="shared" si="404"/>
        <v>0</v>
      </c>
      <c r="BL207" s="94">
        <f t="shared" si="405"/>
        <v>0</v>
      </c>
      <c r="BM207" s="94">
        <f t="shared" si="406"/>
        <v>0</v>
      </c>
    </row>
    <row r="208" spans="1:65">
      <c r="A208" s="45">
        <f>IF(A207="N/A","N/A",IF(EDATE(A207,1)&gt;Inputs!$K$3,"N/A",EDATE(A207,1)))</f>
        <v>42887</v>
      </c>
      <c r="B208" s="59">
        <f t="shared" si="372"/>
        <v>2017</v>
      </c>
      <c r="C208" s="46">
        <f t="shared" si="373"/>
        <v>3.8415000000000004</v>
      </c>
      <c r="D208" s="47">
        <f>IF(A208="N/A"," ",(VLOOKUP(MONTH($A208),Inputs!$A$14:$B$25,2))/1000)</f>
        <v>12.6</v>
      </c>
      <c r="E208" s="97">
        <f t="shared" si="374"/>
        <v>48.402900000000002</v>
      </c>
      <c r="F208" s="48">
        <f>IF(A208="N/A"," ",Inputs!$F$6)</f>
        <v>1.17</v>
      </c>
      <c r="G208" s="48">
        <f>IF(A208="N/A"," ",Inputs!$F$9/IF(AND('Pricing Inputs'!$AA$3&gt;=4,'Pricing Inputs'!$AA$3&lt;=6),16,IF(AND('Pricing Inputs'!$AA$3&gt;=7,'Pricing Inputs'!$AA$3&lt;=9),8,24))/(BA208))</f>
        <v>0.82983193277310929</v>
      </c>
      <c r="H208" s="49">
        <f t="shared" si="375"/>
        <v>50.402731932773115</v>
      </c>
      <c r="I208" s="52">
        <f>VLOOKUP(A208,ScaledPrice,(IF(AND('Pricing Inputs'!$AA$3&gt;=4,'Pricing Inputs'!$AA$3&lt;=6),2,4)))</f>
        <v>60.5</v>
      </c>
      <c r="J208" s="52">
        <f>IF(A208="N/A"," ",IF(AND('Pricing Inputs'!$AA$3&gt;=4,'Pricing Inputs'!$AA$3&lt;=6),I208,(VLOOKUP(A208,ScaledPrice,2))*(2-(VLOOKUP(A208,ScaledPrice,3)))))</f>
        <v>60.5</v>
      </c>
      <c r="K208" s="52">
        <f>IF(A208="N/A"," ",IF(OR('Pricing Inputs'!$AA$3=5,'Pricing Inputs'!$AA$3=6,'Pricing Inputs'!$AA$3=8,'Pricing Inputs'!$AA$3=9),VLOOKUP(A208,ScaledPrice,IF(AND('Pricing Inputs'!$AA$3&gt;=4,'Pricing Inputs'!$AA$3&lt;=6),5,6)),0))</f>
        <v>26</v>
      </c>
      <c r="L208" s="52">
        <f>IF(A208="N/A"," ",IF(OR('Pricing Inputs'!$AA$3=5,'Pricing Inputs'!$AA$3=6,'Pricing Inputs'!$AA$3=8,'Pricing Inputs'!$AA$3=9),IF(AND('Pricing Inputs'!$AA$3&gt;=4,'Pricing Inputs'!$AA$3&lt;=6),K208,(VLOOKUP(A208,ScaledPrice,5))*(2-(VLOOKUP(A208,ScaledPrice,3)))),0))</f>
        <v>26</v>
      </c>
      <c r="M208" s="52">
        <f>IF(A208="N/A"," ",IF(OR('Pricing Inputs'!$AA$3=6,'Pricing Inputs'!$AA$3=9),(VLOOKUP(A208,ScaledPrice,IF(AND('Pricing Inputs'!$AA$3&gt;=4,'Pricing Inputs'!$AA$3&lt;=6),7,8))),0))</f>
        <v>24</v>
      </c>
      <c r="N208" s="52">
        <f>IF(A208="N/A"," ",IF(OR('Pricing Inputs'!$AA$3=6,'Pricing Inputs'!$AA$3=9),IF(AND('Pricing Inputs'!$AA$3&gt;=4,'Pricing Inputs'!$AA$3&lt;=6),M208,(VLOOKUP(A208,ScaledPrice,7))*(2-(VLOOKUP(A208,ScaledPrice,3)))),0))</f>
        <v>24</v>
      </c>
      <c r="O208" s="52">
        <f t="shared" si="376"/>
        <v>22.949999809265137</v>
      </c>
      <c r="P208" s="108">
        <f t="shared" si="377"/>
        <v>10.097268067226885</v>
      </c>
      <c r="Q208" s="108">
        <f t="shared" si="378"/>
        <v>10.097268067226885</v>
      </c>
      <c r="R208" s="108">
        <f t="shared" si="379"/>
        <v>0</v>
      </c>
      <c r="S208" s="108">
        <f t="shared" si="380"/>
        <v>0</v>
      </c>
      <c r="T208" s="108">
        <f t="shared" si="381"/>
        <v>0</v>
      </c>
      <c r="U208" s="108">
        <f t="shared" si="382"/>
        <v>0</v>
      </c>
      <c r="V208" s="56">
        <f t="shared" si="383"/>
        <v>0</v>
      </c>
      <c r="W208" s="99">
        <f t="shared" si="384"/>
        <v>176</v>
      </c>
      <c r="X208" s="99">
        <f t="shared" si="385"/>
        <v>176</v>
      </c>
      <c r="Y208" s="99">
        <f t="shared" si="386"/>
        <v>0</v>
      </c>
      <c r="Z208" s="99">
        <f t="shared" si="387"/>
        <v>0</v>
      </c>
      <c r="AA208" s="99">
        <f t="shared" si="407"/>
        <v>0</v>
      </c>
      <c r="AB208" s="99">
        <f t="shared" si="388"/>
        <v>0</v>
      </c>
      <c r="AC208" s="99">
        <f t="shared" si="389"/>
        <v>0</v>
      </c>
      <c r="AD208" s="68">
        <f t="shared" ref="AD208:AJ208" si="408">IF($A208="N/A"," ",RANK(P208,$P$208:$V$219))</f>
        <v>5</v>
      </c>
      <c r="AE208" s="69">
        <f t="shared" si="408"/>
        <v>5</v>
      </c>
      <c r="AF208" s="69">
        <f t="shared" si="408"/>
        <v>7</v>
      </c>
      <c r="AG208" s="69">
        <f t="shared" si="408"/>
        <v>7</v>
      </c>
      <c r="AH208" s="69">
        <f t="shared" si="408"/>
        <v>7</v>
      </c>
      <c r="AI208" s="69">
        <f t="shared" si="408"/>
        <v>7</v>
      </c>
      <c r="AJ208" s="70">
        <f t="shared" si="408"/>
        <v>7</v>
      </c>
      <c r="AK208" s="100">
        <f t="shared" ref="AK208:AK256" si="409">IF($A208="N/A"," ",IF(AD208&lt;=$AJ$2,W208,0))</f>
        <v>176</v>
      </c>
      <c r="AL208" s="101">
        <f t="shared" ref="AL208:AL256" si="410">IF($A208="N/A"," ",IF(AE208&lt;=$AJ$2,X208,0))</f>
        <v>176</v>
      </c>
      <c r="AM208" s="101">
        <f t="shared" ref="AM208:AM256" si="411">IF($A208="N/A"," ",IF(AF208&lt;=$AJ$2,Y208,0))</f>
        <v>0</v>
      </c>
      <c r="AN208" s="101">
        <f t="shared" ref="AN208:AN256" si="412">IF($A208="N/A"," ",IF(AG208&lt;=$AJ$2,Z208,0))</f>
        <v>0</v>
      </c>
      <c r="AO208" s="101">
        <f t="shared" ref="AO208:AO256" si="413">IF($A208="N/A"," ",IF(AH208&lt;=$AJ$2,AA208,0))</f>
        <v>0</v>
      </c>
      <c r="AP208" s="101">
        <f t="shared" ref="AP208:AP256" si="414">IF($A208="N/A"," ",IF(AI208&lt;=$AJ$2,AB208,0))</f>
        <v>0</v>
      </c>
      <c r="AQ208" s="101">
        <f t="shared" ref="AQ208:AQ256" si="415">IF($A208="N/A"," ",IF(AJ208&lt;=$AJ$2,AC208,0))</f>
        <v>0</v>
      </c>
      <c r="AR208" s="70"/>
      <c r="AS208" s="115">
        <f t="shared" ref="AS208:AS219" si="416">IF($A208="N/A"," ",IF(AND(AD208=$AJ$2+1,AK208=0),MIN($AR$219,W208),0))</f>
        <v>0</v>
      </c>
      <c r="AT208" s="110">
        <f t="shared" ref="AT208:AT219" si="417">IF($A208="N/A"," ",IF(AND(AE208=$AJ$2+1,AL208=0),MIN($AR$219,X208),0))</f>
        <v>0</v>
      </c>
      <c r="AU208" s="110">
        <f t="shared" ref="AU208:AU219" si="418">IF($A208="N/A"," ",IF(AND(AF208=$AJ$2+1,AM208=0),MIN($AR$219,Y208),0))</f>
        <v>0</v>
      </c>
      <c r="AV208" s="110">
        <f t="shared" ref="AV208:AV219" si="419">IF($A208="N/A"," ",IF(AND(AG208=$AJ$2+1,AN208=0),MIN($AR$219,Z208),0))</f>
        <v>0</v>
      </c>
      <c r="AW208" s="110">
        <f t="shared" ref="AW208:AW219" si="420">IF($A208="N/A"," ",IF(AND(AH208=$AJ$2+1,AO208=0),MIN($AR$219,AA208),0))</f>
        <v>0</v>
      </c>
      <c r="AX208" s="110">
        <f t="shared" ref="AX208:AX219" si="421">IF($A208="N/A"," ",IF(AND(AI208=$AJ$2+1,AP208=0),MIN($AR$219,AB208),0))</f>
        <v>0</v>
      </c>
      <c r="AY208" s="110">
        <f t="shared" ref="AY208:AY219" si="422">IF($A208="N/A"," ",IF(AND(AJ208=$AJ$2+1,AQ208=0),MIN($AR$219,AC208),0))</f>
        <v>0</v>
      </c>
      <c r="AZ208" s="70"/>
      <c r="BA208" s="64">
        <f>IF($A208="N/A"," ",(IF(MONTH(A208)&gt;=4,IF(MONTH(A208)&lt;=10,Inputs!$F$13,Inputs!$F$14),Inputs!$F$14)))</f>
        <v>119</v>
      </c>
      <c r="BB208" s="65">
        <f t="shared" si="302"/>
        <v>211477.18239999987</v>
      </c>
      <c r="BC208" s="65">
        <f t="shared" si="303"/>
        <v>211477.18239999987</v>
      </c>
      <c r="BD208" s="65">
        <f t="shared" si="397"/>
        <v>0</v>
      </c>
      <c r="BE208" s="65">
        <f t="shared" si="398"/>
        <v>0</v>
      </c>
      <c r="BF208" s="65">
        <f t="shared" si="399"/>
        <v>0</v>
      </c>
      <c r="BG208" s="65">
        <f t="shared" si="400"/>
        <v>0</v>
      </c>
      <c r="BH208" s="65">
        <f t="shared" si="401"/>
        <v>0</v>
      </c>
      <c r="BI208" s="65">
        <f t="shared" si="402"/>
        <v>422954.36479999975</v>
      </c>
      <c r="BJ208" s="94">
        <f t="shared" si="403"/>
        <v>2111269.6351999999</v>
      </c>
      <c r="BK208" s="94">
        <f t="shared" si="404"/>
        <v>2027500.6752000002</v>
      </c>
      <c r="BL208" s="94">
        <f t="shared" si="405"/>
        <v>49008.959999999999</v>
      </c>
      <c r="BM208" s="94">
        <f t="shared" si="406"/>
        <v>34760</v>
      </c>
    </row>
    <row r="209" spans="1:65">
      <c r="A209" s="45">
        <f>IF(A208="N/A","N/A",IF(EDATE(A208,1)&gt;Inputs!$K$3,"N/A",EDATE(A208,1)))</f>
        <v>42917</v>
      </c>
      <c r="B209" s="59">
        <f t="shared" si="372"/>
        <v>2017</v>
      </c>
      <c r="C209" s="46">
        <f t="shared" si="373"/>
        <v>3.8475000000000001</v>
      </c>
      <c r="D209" s="47">
        <f>IF(A209="N/A"," ",(VLOOKUP(MONTH($A209),Inputs!$A$14:$B$25,2))/1000)</f>
        <v>12.6</v>
      </c>
      <c r="E209" s="97">
        <f t="shared" si="374"/>
        <v>48.478500000000004</v>
      </c>
      <c r="F209" s="48">
        <f>IF(A209="N/A"," ",Inputs!$F$6)</f>
        <v>1.17</v>
      </c>
      <c r="G209" s="48">
        <f>IF(A209="N/A"," ",Inputs!$F$9/IF(AND('Pricing Inputs'!$AA$3&gt;=4,'Pricing Inputs'!$AA$3&lt;=6),16,IF(AND('Pricing Inputs'!$AA$3&gt;=7,'Pricing Inputs'!$AA$3&lt;=9),8,24))/(BA209))</f>
        <v>0.82983193277310929</v>
      </c>
      <c r="H209" s="49">
        <f t="shared" si="375"/>
        <v>50.478331932773116</v>
      </c>
      <c r="I209" s="52">
        <f>VLOOKUP(A209,ScaledPrice,(IF(AND('Pricing Inputs'!$AA$3&gt;=4,'Pricing Inputs'!$AA$3&lt;=6),2,4)))</f>
        <v>111</v>
      </c>
      <c r="J209" s="52">
        <f>IF(A209="N/A"," ",IF(AND('Pricing Inputs'!$AA$3&gt;=4,'Pricing Inputs'!$AA$3&lt;=6),I209,(VLOOKUP(A209,ScaledPrice,2))*(2-(VLOOKUP(A209,ScaledPrice,3)))))</f>
        <v>111</v>
      </c>
      <c r="K209" s="52">
        <f>IF(A209="N/A"," ",IF(OR('Pricing Inputs'!$AA$3=5,'Pricing Inputs'!$AA$3=6,'Pricing Inputs'!$AA$3=8,'Pricing Inputs'!$AA$3=9),VLOOKUP(A209,ScaledPrice,IF(AND('Pricing Inputs'!$AA$3&gt;=4,'Pricing Inputs'!$AA$3&lt;=6),5,6)),0))</f>
        <v>35</v>
      </c>
      <c r="L209" s="52">
        <f>IF(A209="N/A"," ",IF(OR('Pricing Inputs'!$AA$3=5,'Pricing Inputs'!$AA$3=6,'Pricing Inputs'!$AA$3=8,'Pricing Inputs'!$AA$3=9),IF(AND('Pricing Inputs'!$AA$3&gt;=4,'Pricing Inputs'!$AA$3&lt;=6),K209,(VLOOKUP(A209,ScaledPrice,5))*(2-(VLOOKUP(A209,ScaledPrice,3)))),0))</f>
        <v>35</v>
      </c>
      <c r="M209" s="52">
        <f>IF(A209="N/A"," ",IF(OR('Pricing Inputs'!$AA$3=6,'Pricing Inputs'!$AA$3=9),(VLOOKUP(A209,ScaledPrice,IF(AND('Pricing Inputs'!$AA$3&gt;=4,'Pricing Inputs'!$AA$3&lt;=6),7,8))),0))</f>
        <v>30.999998092651367</v>
      </c>
      <c r="N209" s="52">
        <f>IF(A209="N/A"," ",IF(OR('Pricing Inputs'!$AA$3=6,'Pricing Inputs'!$AA$3=9),IF(AND('Pricing Inputs'!$AA$3&gt;=4,'Pricing Inputs'!$AA$3&lt;=6),M209,(VLOOKUP(A209,ScaledPrice,7))*(2-(VLOOKUP(A209,ScaledPrice,3)))),0))</f>
        <v>30.999998092651367</v>
      </c>
      <c r="O209" s="52">
        <f t="shared" si="376"/>
        <v>23.850000381469727</v>
      </c>
      <c r="P209" s="108">
        <f t="shared" si="377"/>
        <v>60.521668067226884</v>
      </c>
      <c r="Q209" s="108">
        <f t="shared" si="378"/>
        <v>60.521668067226884</v>
      </c>
      <c r="R209" s="108">
        <f t="shared" si="379"/>
        <v>0</v>
      </c>
      <c r="S209" s="108">
        <f t="shared" si="380"/>
        <v>0</v>
      </c>
      <c r="T209" s="108">
        <f t="shared" si="381"/>
        <v>0</v>
      </c>
      <c r="U209" s="108">
        <f t="shared" si="382"/>
        <v>0</v>
      </c>
      <c r="V209" s="56">
        <f t="shared" si="383"/>
        <v>0</v>
      </c>
      <c r="W209" s="99">
        <f t="shared" si="384"/>
        <v>160</v>
      </c>
      <c r="X209" s="99">
        <f t="shared" si="385"/>
        <v>160</v>
      </c>
      <c r="Y209" s="99">
        <f t="shared" si="386"/>
        <v>0</v>
      </c>
      <c r="Z209" s="99">
        <f t="shared" si="387"/>
        <v>0</v>
      </c>
      <c r="AA209" s="99">
        <f t="shared" si="407"/>
        <v>0</v>
      </c>
      <c r="AB209" s="99">
        <f t="shared" si="388"/>
        <v>0</v>
      </c>
      <c r="AC209" s="99">
        <f t="shared" si="389"/>
        <v>0</v>
      </c>
      <c r="AD209" s="71">
        <f t="shared" ref="AD209:AD219" si="423">IF($A209="N/A"," ",RANK(P209,$P$208:$V$219))</f>
        <v>1</v>
      </c>
      <c r="AE209" s="72">
        <f t="shared" ref="AE209:AE219" si="424">IF($A209="N/A"," ",RANK(Q209,$P$208:$V$219))</f>
        <v>1</v>
      </c>
      <c r="AF209" s="72">
        <f t="shared" ref="AF209:AF219" si="425">IF($A209="N/A"," ",RANK(R209,$P$208:$V$219))</f>
        <v>7</v>
      </c>
      <c r="AG209" s="72">
        <f t="shared" ref="AG209:AG219" si="426">IF($A209="N/A"," ",RANK(S209,$P$208:$V$219))</f>
        <v>7</v>
      </c>
      <c r="AH209" s="72">
        <f t="shared" ref="AH209:AH219" si="427">IF($A209="N/A"," ",RANK(T209,$P$208:$V$219))</f>
        <v>7</v>
      </c>
      <c r="AI209" s="72">
        <f t="shared" ref="AI209:AI219" si="428">IF($A209="N/A"," ",RANK(U209,$P$208:$V$219))</f>
        <v>7</v>
      </c>
      <c r="AJ209" s="73">
        <f t="shared" ref="AJ209:AJ219" si="429">IF($A209="N/A"," ",RANK(V209,$P$208:$V$219))</f>
        <v>7</v>
      </c>
      <c r="AK209" s="102">
        <f t="shared" si="409"/>
        <v>160</v>
      </c>
      <c r="AL209" s="103">
        <f t="shared" si="410"/>
        <v>160</v>
      </c>
      <c r="AM209" s="103">
        <f t="shared" si="411"/>
        <v>0</v>
      </c>
      <c r="AN209" s="103">
        <f t="shared" si="412"/>
        <v>0</v>
      </c>
      <c r="AO209" s="103">
        <f t="shared" si="413"/>
        <v>0</v>
      </c>
      <c r="AP209" s="103">
        <f t="shared" si="414"/>
        <v>0</v>
      </c>
      <c r="AQ209" s="103">
        <f t="shared" si="415"/>
        <v>0</v>
      </c>
      <c r="AR209" s="73"/>
      <c r="AS209" s="109">
        <f t="shared" si="416"/>
        <v>0</v>
      </c>
      <c r="AT209" s="112">
        <f t="shared" si="417"/>
        <v>0</v>
      </c>
      <c r="AU209" s="112">
        <f t="shared" si="418"/>
        <v>0</v>
      </c>
      <c r="AV209" s="112">
        <f t="shared" si="419"/>
        <v>0</v>
      </c>
      <c r="AW209" s="112">
        <f t="shared" si="420"/>
        <v>0</v>
      </c>
      <c r="AX209" s="112">
        <f t="shared" si="421"/>
        <v>0</v>
      </c>
      <c r="AY209" s="112">
        <f t="shared" si="422"/>
        <v>0</v>
      </c>
      <c r="AZ209" s="73"/>
      <c r="BA209" s="64">
        <f>IF($A209="N/A"," ",(IF(MONTH(A209)&gt;=4,IF(MONTH(A209)&lt;=10,Inputs!$F$13,Inputs!$F$14),Inputs!$F$14)))</f>
        <v>119</v>
      </c>
      <c r="BB209" s="65">
        <f t="shared" ref="BB209:BB256" si="430">IF($A209="N/A"," ",(IF(AK209&gt;0,($BA209*(8*(VLOOKUP($A209,NumberofDaysTable,2)))*P209),0)+IF(AS209&gt;0,($BA209*((AS209))*P209),0)))</f>
        <v>1152332.5599999998</v>
      </c>
      <c r="BC209" s="65">
        <f t="shared" ref="BC209:BC256" si="431">IF($A209="N/A"," ",(IF(AL209&gt;0,($BA209*(8*(VLOOKUP($A209,NumberofDaysTable,2)))*Q209),0)+IF(AT209&gt;0,($BA209*((AT209))*Q209),0)))</f>
        <v>1152332.5599999998</v>
      </c>
      <c r="BD209" s="65">
        <f t="shared" si="397"/>
        <v>0</v>
      </c>
      <c r="BE209" s="65">
        <f t="shared" si="398"/>
        <v>0</v>
      </c>
      <c r="BF209" s="65">
        <f t="shared" si="399"/>
        <v>0</v>
      </c>
      <c r="BG209" s="65">
        <f t="shared" si="400"/>
        <v>0</v>
      </c>
      <c r="BH209" s="65">
        <f t="shared" si="401"/>
        <v>0</v>
      </c>
      <c r="BI209" s="65">
        <f t="shared" si="402"/>
        <v>2304665.1199999996</v>
      </c>
      <c r="BJ209" s="94">
        <f t="shared" si="403"/>
        <v>1922214.8800000004</v>
      </c>
      <c r="BK209" s="94">
        <f t="shared" si="404"/>
        <v>1846061.28</v>
      </c>
      <c r="BL209" s="94">
        <f t="shared" si="405"/>
        <v>44553.599999999999</v>
      </c>
      <c r="BM209" s="94">
        <f t="shared" si="406"/>
        <v>31600.000000000004</v>
      </c>
    </row>
    <row r="210" spans="1:65">
      <c r="A210" s="45">
        <f>IF(A209="N/A","N/A",IF(EDATE(A209,1)&gt;Inputs!$K$3,"N/A",EDATE(A209,1)))</f>
        <v>42948</v>
      </c>
      <c r="B210" s="59">
        <f t="shared" si="372"/>
        <v>2017</v>
      </c>
      <c r="C210" s="46">
        <f t="shared" si="373"/>
        <v>3.8555000000000001</v>
      </c>
      <c r="D210" s="47">
        <f>IF(A210="N/A"," ",(VLOOKUP(MONTH($A210),Inputs!$A$14:$B$25,2))/1000)</f>
        <v>12.6</v>
      </c>
      <c r="E210" s="97">
        <f t="shared" si="374"/>
        <v>48.579300000000003</v>
      </c>
      <c r="F210" s="48">
        <f>IF(A210="N/A"," ",Inputs!$F$6)</f>
        <v>1.17</v>
      </c>
      <c r="G210" s="48">
        <f>IF(A210="N/A"," ",Inputs!$F$9/IF(AND('Pricing Inputs'!$AA$3&gt;=4,'Pricing Inputs'!$AA$3&lt;=6),16,IF(AND('Pricing Inputs'!$AA$3&gt;=7,'Pricing Inputs'!$AA$3&lt;=9),8,24))/(BA210))</f>
        <v>0.82983193277310929</v>
      </c>
      <c r="H210" s="49">
        <f t="shared" si="375"/>
        <v>50.579131932773116</v>
      </c>
      <c r="I210" s="52">
        <f>VLOOKUP(A210,ScaledPrice,(IF(AND('Pricing Inputs'!$AA$3&gt;=4,'Pricing Inputs'!$AA$3&lt;=6),2,4)))</f>
        <v>111</v>
      </c>
      <c r="J210" s="52">
        <f>IF(A210="N/A"," ",IF(AND('Pricing Inputs'!$AA$3&gt;=4,'Pricing Inputs'!$AA$3&lt;=6),I210,(VLOOKUP(A210,ScaledPrice,2))*(2-(VLOOKUP(A210,ScaledPrice,3)))))</f>
        <v>111</v>
      </c>
      <c r="K210" s="52">
        <f>IF(A210="N/A"," ",IF(OR('Pricing Inputs'!$AA$3=5,'Pricing Inputs'!$AA$3=6,'Pricing Inputs'!$AA$3=8,'Pricing Inputs'!$AA$3=9),VLOOKUP(A210,ScaledPrice,IF(AND('Pricing Inputs'!$AA$3&gt;=4,'Pricing Inputs'!$AA$3&lt;=6),5,6)),0))</f>
        <v>35.000003814697266</v>
      </c>
      <c r="L210" s="52">
        <f>IF(A210="N/A"," ",IF(OR('Pricing Inputs'!$AA$3=5,'Pricing Inputs'!$AA$3=6,'Pricing Inputs'!$AA$3=8,'Pricing Inputs'!$AA$3=9),IF(AND('Pricing Inputs'!$AA$3&gt;=4,'Pricing Inputs'!$AA$3&lt;=6),K210,(VLOOKUP(A210,ScaledPrice,5))*(2-(VLOOKUP(A210,ScaledPrice,3)))),0))</f>
        <v>35.000003814697266</v>
      </c>
      <c r="M210" s="52">
        <f>IF(A210="N/A"," ",IF(OR('Pricing Inputs'!$AA$3=6,'Pricing Inputs'!$AA$3=9),(VLOOKUP(A210,ScaledPrice,IF(AND('Pricing Inputs'!$AA$3&gt;=4,'Pricing Inputs'!$AA$3&lt;=6),7,8))),0))</f>
        <v>31</v>
      </c>
      <c r="N210" s="52">
        <f>IF(A210="N/A"," ",IF(OR('Pricing Inputs'!$AA$3=6,'Pricing Inputs'!$AA$3=9),IF(AND('Pricing Inputs'!$AA$3&gt;=4,'Pricing Inputs'!$AA$3&lt;=6),M210,(VLOOKUP(A210,ScaledPrice,7))*(2-(VLOOKUP(A210,ScaledPrice,3)))),0))</f>
        <v>31</v>
      </c>
      <c r="O210" s="52">
        <f t="shared" si="376"/>
        <v>23.850000381469727</v>
      </c>
      <c r="P210" s="108">
        <f t="shared" si="377"/>
        <v>60.420868067226884</v>
      </c>
      <c r="Q210" s="108">
        <f t="shared" si="378"/>
        <v>60.420868067226884</v>
      </c>
      <c r="R210" s="108">
        <f t="shared" si="379"/>
        <v>0</v>
      </c>
      <c r="S210" s="108">
        <f t="shared" si="380"/>
        <v>0</v>
      </c>
      <c r="T210" s="108">
        <f t="shared" si="381"/>
        <v>0</v>
      </c>
      <c r="U210" s="108">
        <f t="shared" si="382"/>
        <v>0</v>
      </c>
      <c r="V210" s="56">
        <f t="shared" si="383"/>
        <v>0</v>
      </c>
      <c r="W210" s="99">
        <f t="shared" si="384"/>
        <v>184</v>
      </c>
      <c r="X210" s="99">
        <f t="shared" si="385"/>
        <v>184</v>
      </c>
      <c r="Y210" s="99">
        <f t="shared" si="386"/>
        <v>0</v>
      </c>
      <c r="Z210" s="99">
        <f t="shared" si="387"/>
        <v>0</v>
      </c>
      <c r="AA210" s="99">
        <f t="shared" si="407"/>
        <v>0</v>
      </c>
      <c r="AB210" s="99">
        <f t="shared" si="388"/>
        <v>0</v>
      </c>
      <c r="AC210" s="99">
        <f t="shared" si="389"/>
        <v>0</v>
      </c>
      <c r="AD210" s="71">
        <f t="shared" si="423"/>
        <v>3</v>
      </c>
      <c r="AE210" s="72">
        <f t="shared" si="424"/>
        <v>3</v>
      </c>
      <c r="AF210" s="72">
        <f t="shared" si="425"/>
        <v>7</v>
      </c>
      <c r="AG210" s="72">
        <f t="shared" si="426"/>
        <v>7</v>
      </c>
      <c r="AH210" s="72">
        <f t="shared" si="427"/>
        <v>7</v>
      </c>
      <c r="AI210" s="72">
        <f t="shared" si="428"/>
        <v>7</v>
      </c>
      <c r="AJ210" s="73">
        <f t="shared" si="429"/>
        <v>7</v>
      </c>
      <c r="AK210" s="102">
        <f t="shared" si="409"/>
        <v>184</v>
      </c>
      <c r="AL210" s="103">
        <f t="shared" si="410"/>
        <v>184</v>
      </c>
      <c r="AM210" s="103">
        <f t="shared" si="411"/>
        <v>0</v>
      </c>
      <c r="AN210" s="103">
        <f t="shared" si="412"/>
        <v>0</v>
      </c>
      <c r="AO210" s="103">
        <f t="shared" si="413"/>
        <v>0</v>
      </c>
      <c r="AP210" s="103">
        <f t="shared" si="414"/>
        <v>0</v>
      </c>
      <c r="AQ210" s="103">
        <f t="shared" si="415"/>
        <v>0</v>
      </c>
      <c r="AR210" s="73"/>
      <c r="AS210" s="109">
        <f t="shared" si="416"/>
        <v>0</v>
      </c>
      <c r="AT210" s="112">
        <f t="shared" si="417"/>
        <v>0</v>
      </c>
      <c r="AU210" s="112">
        <f t="shared" si="418"/>
        <v>0</v>
      </c>
      <c r="AV210" s="112">
        <f t="shared" si="419"/>
        <v>0</v>
      </c>
      <c r="AW210" s="112">
        <f t="shared" si="420"/>
        <v>0</v>
      </c>
      <c r="AX210" s="112">
        <f t="shared" si="421"/>
        <v>0</v>
      </c>
      <c r="AY210" s="112">
        <f t="shared" si="422"/>
        <v>0</v>
      </c>
      <c r="AZ210" s="73"/>
      <c r="BA210" s="64">
        <f>IF($A210="N/A"," ",(IF(MONTH(A210)&gt;=4,IF(MONTH(A210)&lt;=10,Inputs!$F$13,Inputs!$F$14),Inputs!$F$14)))</f>
        <v>119</v>
      </c>
      <c r="BB210" s="65">
        <f t="shared" si="430"/>
        <v>1322975.3271999999</v>
      </c>
      <c r="BC210" s="65">
        <f t="shared" si="431"/>
        <v>1322975.3271999999</v>
      </c>
      <c r="BD210" s="65">
        <f t="shared" si="397"/>
        <v>0</v>
      </c>
      <c r="BE210" s="65">
        <f t="shared" si="398"/>
        <v>0</v>
      </c>
      <c r="BF210" s="65">
        <f t="shared" si="399"/>
        <v>0</v>
      </c>
      <c r="BG210" s="65">
        <f t="shared" si="400"/>
        <v>0</v>
      </c>
      <c r="BH210" s="65">
        <f t="shared" si="401"/>
        <v>0</v>
      </c>
      <c r="BI210" s="65">
        <f t="shared" si="402"/>
        <v>2645950.6543999999</v>
      </c>
      <c r="BJ210" s="94">
        <f t="shared" si="403"/>
        <v>2214961.3456000006</v>
      </c>
      <c r="BK210" s="94">
        <f t="shared" si="404"/>
        <v>2127384.7056</v>
      </c>
      <c r="BL210" s="94">
        <f t="shared" si="405"/>
        <v>51236.639999999992</v>
      </c>
      <c r="BM210" s="94">
        <f t="shared" si="406"/>
        <v>36340.000000000007</v>
      </c>
    </row>
    <row r="211" spans="1:65">
      <c r="A211" s="45">
        <f>IF(A210="N/A","N/A",IF(EDATE(A210,1)&gt;Inputs!$K$3,"N/A",EDATE(A210,1)))</f>
        <v>42979</v>
      </c>
      <c r="B211" s="59">
        <f t="shared" si="372"/>
        <v>2017</v>
      </c>
      <c r="C211" s="46">
        <f t="shared" si="373"/>
        <v>3.8585000000000003</v>
      </c>
      <c r="D211" s="47">
        <f>IF(A211="N/A"," ",(VLOOKUP(MONTH($A211),Inputs!$A$14:$B$25,2))/1000)</f>
        <v>12.6</v>
      </c>
      <c r="E211" s="97">
        <f t="shared" si="374"/>
        <v>48.617100000000001</v>
      </c>
      <c r="F211" s="48">
        <f>IF(A211="N/A"," ",Inputs!$F$6)</f>
        <v>1.17</v>
      </c>
      <c r="G211" s="48">
        <f>IF(A211="N/A"," ",Inputs!$F$9/IF(AND('Pricing Inputs'!$AA$3&gt;=4,'Pricing Inputs'!$AA$3&lt;=6),16,IF(AND('Pricing Inputs'!$AA$3&gt;=7,'Pricing Inputs'!$AA$3&lt;=9),8,24))/(BA211))</f>
        <v>0.82983193277310929</v>
      </c>
      <c r="H211" s="49">
        <f t="shared" si="375"/>
        <v>50.616931932773113</v>
      </c>
      <c r="I211" s="52">
        <f>VLOOKUP(A211,ScaledPrice,(IF(AND('Pricing Inputs'!$AA$3&gt;=4,'Pricing Inputs'!$AA$3&lt;=6),2,4)))</f>
        <v>38.5</v>
      </c>
      <c r="J211" s="52">
        <f>IF(A211="N/A"," ",IF(AND('Pricing Inputs'!$AA$3&gt;=4,'Pricing Inputs'!$AA$3&lt;=6),I211,(VLOOKUP(A211,ScaledPrice,2))*(2-(VLOOKUP(A211,ScaledPrice,3)))))</f>
        <v>38.5</v>
      </c>
      <c r="K211" s="52">
        <f>IF(A211="N/A"," ",IF(OR('Pricing Inputs'!$AA$3=5,'Pricing Inputs'!$AA$3=6,'Pricing Inputs'!$AA$3=8,'Pricing Inputs'!$AA$3=9),VLOOKUP(A211,ScaledPrice,IF(AND('Pricing Inputs'!$AA$3&gt;=4,'Pricing Inputs'!$AA$3&lt;=6),5,6)),0))</f>
        <v>25</v>
      </c>
      <c r="L211" s="52">
        <f>IF(A211="N/A"," ",IF(OR('Pricing Inputs'!$AA$3=5,'Pricing Inputs'!$AA$3=6,'Pricing Inputs'!$AA$3=8,'Pricing Inputs'!$AA$3=9),IF(AND('Pricing Inputs'!$AA$3&gt;=4,'Pricing Inputs'!$AA$3&lt;=6),K211,(VLOOKUP(A211,ScaledPrice,5))*(2-(VLOOKUP(A211,ScaledPrice,3)))),0))</f>
        <v>25</v>
      </c>
      <c r="M211" s="52">
        <f>IF(A211="N/A"," ",IF(OR('Pricing Inputs'!$AA$3=6,'Pricing Inputs'!$AA$3=9),(VLOOKUP(A211,ScaledPrice,IF(AND('Pricing Inputs'!$AA$3&gt;=4,'Pricing Inputs'!$AA$3&lt;=6),7,8))),0))</f>
        <v>24</v>
      </c>
      <c r="N211" s="52">
        <f>IF(A211="N/A"," ",IF(OR('Pricing Inputs'!$AA$3=6,'Pricing Inputs'!$AA$3=9),IF(AND('Pricing Inputs'!$AA$3&gt;=4,'Pricing Inputs'!$AA$3&lt;=6),M211,(VLOOKUP(A211,ScaledPrice,7))*(2-(VLOOKUP(A211,ScaledPrice,3)))),0))</f>
        <v>24</v>
      </c>
      <c r="O211" s="52">
        <f t="shared" si="376"/>
        <v>24</v>
      </c>
      <c r="P211" s="108">
        <f t="shared" si="377"/>
        <v>0</v>
      </c>
      <c r="Q211" s="108">
        <f t="shared" si="378"/>
        <v>0</v>
      </c>
      <c r="R211" s="108">
        <f t="shared" si="379"/>
        <v>0</v>
      </c>
      <c r="S211" s="108">
        <f t="shared" si="380"/>
        <v>0</v>
      </c>
      <c r="T211" s="108">
        <f t="shared" si="381"/>
        <v>0</v>
      </c>
      <c r="U211" s="108">
        <f t="shared" si="382"/>
        <v>0</v>
      </c>
      <c r="V211" s="56">
        <f t="shared" si="383"/>
        <v>0</v>
      </c>
      <c r="W211" s="99">
        <f t="shared" si="384"/>
        <v>0</v>
      </c>
      <c r="X211" s="99">
        <f t="shared" si="385"/>
        <v>0</v>
      </c>
      <c r="Y211" s="99">
        <f t="shared" si="386"/>
        <v>0</v>
      </c>
      <c r="Z211" s="99">
        <f t="shared" si="387"/>
        <v>0</v>
      </c>
      <c r="AA211" s="99">
        <f t="shared" si="407"/>
        <v>0</v>
      </c>
      <c r="AB211" s="99">
        <f t="shared" si="388"/>
        <v>0</v>
      </c>
      <c r="AC211" s="99">
        <f t="shared" si="389"/>
        <v>0</v>
      </c>
      <c r="AD211" s="71">
        <f t="shared" si="423"/>
        <v>7</v>
      </c>
      <c r="AE211" s="72">
        <f t="shared" si="424"/>
        <v>7</v>
      </c>
      <c r="AF211" s="72">
        <f t="shared" si="425"/>
        <v>7</v>
      </c>
      <c r="AG211" s="72">
        <f t="shared" si="426"/>
        <v>7</v>
      </c>
      <c r="AH211" s="72">
        <f t="shared" si="427"/>
        <v>7</v>
      </c>
      <c r="AI211" s="72">
        <f t="shared" si="428"/>
        <v>7</v>
      </c>
      <c r="AJ211" s="73">
        <f t="shared" si="429"/>
        <v>7</v>
      </c>
      <c r="AK211" s="102">
        <f t="shared" si="409"/>
        <v>0</v>
      </c>
      <c r="AL211" s="103">
        <f t="shared" si="410"/>
        <v>0</v>
      </c>
      <c r="AM211" s="103">
        <f t="shared" si="411"/>
        <v>0</v>
      </c>
      <c r="AN211" s="103">
        <f t="shared" si="412"/>
        <v>0</v>
      </c>
      <c r="AO211" s="103">
        <f t="shared" si="413"/>
        <v>0</v>
      </c>
      <c r="AP211" s="103">
        <f t="shared" si="414"/>
        <v>0</v>
      </c>
      <c r="AQ211" s="103">
        <f t="shared" si="415"/>
        <v>0</v>
      </c>
      <c r="AR211" s="73"/>
      <c r="AS211" s="109">
        <f t="shared" si="416"/>
        <v>0</v>
      </c>
      <c r="AT211" s="112">
        <f t="shared" si="417"/>
        <v>0</v>
      </c>
      <c r="AU211" s="112">
        <f t="shared" si="418"/>
        <v>0</v>
      </c>
      <c r="AV211" s="112">
        <f t="shared" si="419"/>
        <v>0</v>
      </c>
      <c r="AW211" s="112">
        <f t="shared" si="420"/>
        <v>0</v>
      </c>
      <c r="AX211" s="112">
        <f t="shared" si="421"/>
        <v>0</v>
      </c>
      <c r="AY211" s="112">
        <f t="shared" si="422"/>
        <v>0</v>
      </c>
      <c r="AZ211" s="73"/>
      <c r="BA211" s="64">
        <f>IF($A211="N/A"," ",(IF(MONTH(A211)&gt;=4,IF(MONTH(A211)&lt;=10,Inputs!$F$13,Inputs!$F$14),Inputs!$F$14)))</f>
        <v>119</v>
      </c>
      <c r="BB211" s="65">
        <f t="shared" si="430"/>
        <v>0</v>
      </c>
      <c r="BC211" s="65">
        <f t="shared" si="431"/>
        <v>0</v>
      </c>
      <c r="BD211" s="65">
        <f t="shared" si="397"/>
        <v>0</v>
      </c>
      <c r="BE211" s="65">
        <f t="shared" si="398"/>
        <v>0</v>
      </c>
      <c r="BF211" s="65">
        <f t="shared" si="399"/>
        <v>0</v>
      </c>
      <c r="BG211" s="65">
        <f t="shared" si="400"/>
        <v>0</v>
      </c>
      <c r="BH211" s="65">
        <f t="shared" si="401"/>
        <v>0</v>
      </c>
      <c r="BI211" s="65">
        <f t="shared" si="402"/>
        <v>0</v>
      </c>
      <c r="BJ211" s="94">
        <f t="shared" si="403"/>
        <v>0</v>
      </c>
      <c r="BK211" s="94">
        <f t="shared" si="404"/>
        <v>0</v>
      </c>
      <c r="BL211" s="94">
        <f t="shared" si="405"/>
        <v>0</v>
      </c>
      <c r="BM211" s="94">
        <f t="shared" si="406"/>
        <v>0</v>
      </c>
    </row>
    <row r="212" spans="1:65">
      <c r="A212" s="45">
        <f>IF(A211="N/A","N/A",IF(EDATE(A211,1)&gt;Inputs!$K$3,"N/A",EDATE(A211,1)))</f>
        <v>43009</v>
      </c>
      <c r="B212" s="59">
        <f t="shared" si="372"/>
        <v>2017</v>
      </c>
      <c r="C212" s="46">
        <f t="shared" si="373"/>
        <v>3.8925000000000001</v>
      </c>
      <c r="D212" s="47">
        <f>IF(A212="N/A"," ",(VLOOKUP(MONTH($A212),Inputs!$A$14:$B$25,2))/1000)</f>
        <v>12.6</v>
      </c>
      <c r="E212" s="97">
        <f t="shared" si="374"/>
        <v>49.045499999999997</v>
      </c>
      <c r="F212" s="48">
        <f>IF(A212="N/A"," ",Inputs!$F$6)</f>
        <v>1.17</v>
      </c>
      <c r="G212" s="48">
        <f>IF(A212="N/A"," ",Inputs!$F$9/IF(AND('Pricing Inputs'!$AA$3&gt;=4,'Pricing Inputs'!$AA$3&lt;=6),16,IF(AND('Pricing Inputs'!$AA$3&gt;=7,'Pricing Inputs'!$AA$3&lt;=9),8,24))/(BA212))</f>
        <v>0.82983193277310929</v>
      </c>
      <c r="H212" s="49">
        <f t="shared" si="375"/>
        <v>51.045331932773109</v>
      </c>
      <c r="I212" s="52">
        <f>VLOOKUP(A212,ScaledPrice,(IF(AND('Pricing Inputs'!$AA$3&gt;=4,'Pricing Inputs'!$AA$3&lt;=6),2,4)))</f>
        <v>31.299997329711914</v>
      </c>
      <c r="J212" s="52">
        <f>IF(A212="N/A"," ",IF(AND('Pricing Inputs'!$AA$3&gt;=4,'Pricing Inputs'!$AA$3&lt;=6),I212,(VLOOKUP(A212,ScaledPrice,2))*(2-(VLOOKUP(A212,ScaledPrice,3)))))</f>
        <v>31.299997329711914</v>
      </c>
      <c r="K212" s="52">
        <f>IF(A212="N/A"," ",IF(OR('Pricing Inputs'!$AA$3=5,'Pricing Inputs'!$AA$3=6,'Pricing Inputs'!$AA$3=8,'Pricing Inputs'!$AA$3=9),VLOOKUP(A212,ScaledPrice,IF(AND('Pricing Inputs'!$AA$3&gt;=4,'Pricing Inputs'!$AA$3&lt;=6),5,6)),0))</f>
        <v>19.996000289916992</v>
      </c>
      <c r="L212" s="52">
        <f>IF(A212="N/A"," ",IF(OR('Pricing Inputs'!$AA$3=5,'Pricing Inputs'!$AA$3=6,'Pricing Inputs'!$AA$3=8,'Pricing Inputs'!$AA$3=9),IF(AND('Pricing Inputs'!$AA$3&gt;=4,'Pricing Inputs'!$AA$3&lt;=6),K212,(VLOOKUP(A212,ScaledPrice,5))*(2-(VLOOKUP(A212,ScaledPrice,3)))),0))</f>
        <v>19.996000289916992</v>
      </c>
      <c r="M212" s="52">
        <f>IF(A212="N/A"," ",IF(OR('Pricing Inputs'!$AA$3=6,'Pricing Inputs'!$AA$3=9),(VLOOKUP(A212,ScaledPrice,IF(AND('Pricing Inputs'!$AA$3&gt;=4,'Pricing Inputs'!$AA$3&lt;=6),7,8))),0))</f>
        <v>18.996500015258789</v>
      </c>
      <c r="N212" s="52">
        <f>IF(A212="N/A"," ",IF(OR('Pricing Inputs'!$AA$3=6,'Pricing Inputs'!$AA$3=9),IF(AND('Pricing Inputs'!$AA$3&gt;=4,'Pricing Inputs'!$AA$3&lt;=6),M212,(VLOOKUP(A212,ScaledPrice,7))*(2-(VLOOKUP(A212,ScaledPrice,3)))),0))</f>
        <v>18.996500015258789</v>
      </c>
      <c r="O212" s="52">
        <f t="shared" si="376"/>
        <v>25.400001525878906</v>
      </c>
      <c r="P212" s="108">
        <f t="shared" si="377"/>
        <v>0</v>
      </c>
      <c r="Q212" s="108">
        <f t="shared" si="378"/>
        <v>0</v>
      </c>
      <c r="R212" s="108">
        <f t="shared" si="379"/>
        <v>0</v>
      </c>
      <c r="S212" s="108">
        <f t="shared" si="380"/>
        <v>0</v>
      </c>
      <c r="T212" s="108">
        <f t="shared" si="381"/>
        <v>0</v>
      </c>
      <c r="U212" s="108">
        <f t="shared" si="382"/>
        <v>0</v>
      </c>
      <c r="V212" s="56">
        <f t="shared" si="383"/>
        <v>0</v>
      </c>
      <c r="W212" s="99">
        <f t="shared" si="384"/>
        <v>0</v>
      </c>
      <c r="X212" s="99">
        <f t="shared" si="385"/>
        <v>0</v>
      </c>
      <c r="Y212" s="99">
        <f t="shared" si="386"/>
        <v>0</v>
      </c>
      <c r="Z212" s="99">
        <f t="shared" si="387"/>
        <v>0</v>
      </c>
      <c r="AA212" s="99">
        <f t="shared" si="407"/>
        <v>0</v>
      </c>
      <c r="AB212" s="99">
        <f t="shared" si="388"/>
        <v>0</v>
      </c>
      <c r="AC212" s="99">
        <f t="shared" si="389"/>
        <v>0</v>
      </c>
      <c r="AD212" s="71">
        <f t="shared" si="423"/>
        <v>7</v>
      </c>
      <c r="AE212" s="72">
        <f t="shared" si="424"/>
        <v>7</v>
      </c>
      <c r="AF212" s="72">
        <f t="shared" si="425"/>
        <v>7</v>
      </c>
      <c r="AG212" s="72">
        <f t="shared" si="426"/>
        <v>7</v>
      </c>
      <c r="AH212" s="72">
        <f t="shared" si="427"/>
        <v>7</v>
      </c>
      <c r="AI212" s="72">
        <f t="shared" si="428"/>
        <v>7</v>
      </c>
      <c r="AJ212" s="73">
        <f t="shared" si="429"/>
        <v>7</v>
      </c>
      <c r="AK212" s="102">
        <f t="shared" si="409"/>
        <v>0</v>
      </c>
      <c r="AL212" s="103">
        <f t="shared" si="410"/>
        <v>0</v>
      </c>
      <c r="AM212" s="103">
        <f t="shared" si="411"/>
        <v>0</v>
      </c>
      <c r="AN212" s="103">
        <f t="shared" si="412"/>
        <v>0</v>
      </c>
      <c r="AO212" s="103">
        <f t="shared" si="413"/>
        <v>0</v>
      </c>
      <c r="AP212" s="103">
        <f t="shared" si="414"/>
        <v>0</v>
      </c>
      <c r="AQ212" s="103">
        <f t="shared" si="415"/>
        <v>0</v>
      </c>
      <c r="AR212" s="73"/>
      <c r="AS212" s="109">
        <f t="shared" si="416"/>
        <v>0</v>
      </c>
      <c r="AT212" s="112">
        <f t="shared" si="417"/>
        <v>0</v>
      </c>
      <c r="AU212" s="112">
        <f t="shared" si="418"/>
        <v>0</v>
      </c>
      <c r="AV212" s="112">
        <f t="shared" si="419"/>
        <v>0</v>
      </c>
      <c r="AW212" s="112">
        <f t="shared" si="420"/>
        <v>0</v>
      </c>
      <c r="AX212" s="112">
        <f t="shared" si="421"/>
        <v>0</v>
      </c>
      <c r="AY212" s="112">
        <f t="shared" si="422"/>
        <v>0</v>
      </c>
      <c r="AZ212" s="73"/>
      <c r="BA212" s="64">
        <f>IF($A212="N/A"," ",(IF(MONTH(A212)&gt;=4,IF(MONTH(A212)&lt;=10,Inputs!$F$13,Inputs!$F$14),Inputs!$F$14)))</f>
        <v>119</v>
      </c>
      <c r="BB212" s="65">
        <f t="shared" si="430"/>
        <v>0</v>
      </c>
      <c r="BC212" s="65">
        <f t="shared" si="431"/>
        <v>0</v>
      </c>
      <c r="BD212" s="65">
        <f t="shared" si="397"/>
        <v>0</v>
      </c>
      <c r="BE212" s="65">
        <f t="shared" si="398"/>
        <v>0</v>
      </c>
      <c r="BF212" s="65">
        <f t="shared" si="399"/>
        <v>0</v>
      </c>
      <c r="BG212" s="65">
        <f t="shared" si="400"/>
        <v>0</v>
      </c>
      <c r="BH212" s="65">
        <f t="shared" si="401"/>
        <v>0</v>
      </c>
      <c r="BI212" s="65">
        <f t="shared" si="402"/>
        <v>0</v>
      </c>
      <c r="BJ212" s="94">
        <f t="shared" si="403"/>
        <v>0</v>
      </c>
      <c r="BK212" s="94">
        <f t="shared" si="404"/>
        <v>0</v>
      </c>
      <c r="BL212" s="94">
        <f t="shared" si="405"/>
        <v>0</v>
      </c>
      <c r="BM212" s="94">
        <f t="shared" si="406"/>
        <v>0</v>
      </c>
    </row>
    <row r="213" spans="1:65">
      <c r="A213" s="45">
        <f>IF(A212="N/A","N/A",IF(EDATE(A212,1)&gt;Inputs!$K$3,"N/A",EDATE(A212,1)))</f>
        <v>43040</v>
      </c>
      <c r="B213" s="59">
        <f t="shared" si="372"/>
        <v>2017</v>
      </c>
      <c r="C213" s="46">
        <f t="shared" si="373"/>
        <v>4.0305</v>
      </c>
      <c r="D213" s="47">
        <f>IF(A213="N/A"," ",(VLOOKUP(MONTH($A213),Inputs!$A$14:$B$25,2))/1000)</f>
        <v>12.6</v>
      </c>
      <c r="E213" s="97">
        <f t="shared" si="374"/>
        <v>50.784299999999995</v>
      </c>
      <c r="F213" s="48">
        <f>IF(A213="N/A"," ",Inputs!$F$6)</f>
        <v>1.17</v>
      </c>
      <c r="G213" s="48">
        <f>IF(A213="N/A"," ",Inputs!$F$9/IF(AND('Pricing Inputs'!$AA$3&gt;=4,'Pricing Inputs'!$AA$3&lt;=6),16,IF(AND('Pricing Inputs'!$AA$3&gt;=7,'Pricing Inputs'!$AA$3&lt;=9),8,24))/(BA213))</f>
        <v>0.82983193277310929</v>
      </c>
      <c r="H213" s="49">
        <f t="shared" si="375"/>
        <v>52.784131932773107</v>
      </c>
      <c r="I213" s="52">
        <f>VLOOKUP(A213,ScaledPrice,(IF(AND('Pricing Inputs'!$AA$3&gt;=4,'Pricing Inputs'!$AA$3&lt;=6),2,4)))</f>
        <v>31.179998397827148</v>
      </c>
      <c r="J213" s="52">
        <f>IF(A213="N/A"," ",IF(AND('Pricing Inputs'!$AA$3&gt;=4,'Pricing Inputs'!$AA$3&lt;=6),I213,(VLOOKUP(A213,ScaledPrice,2))*(2-(VLOOKUP(A213,ScaledPrice,3)))))</f>
        <v>31.179998397827148</v>
      </c>
      <c r="K213" s="52">
        <f>IF(A213="N/A"," ",IF(OR('Pricing Inputs'!$AA$3=5,'Pricing Inputs'!$AA$3=6,'Pricing Inputs'!$AA$3=8,'Pricing Inputs'!$AA$3=9),VLOOKUP(A213,ScaledPrice,IF(AND('Pricing Inputs'!$AA$3&gt;=4,'Pricing Inputs'!$AA$3&lt;=6),5,6)),0))</f>
        <v>20</v>
      </c>
      <c r="L213" s="52">
        <f>IF(A213="N/A"," ",IF(OR('Pricing Inputs'!$AA$3=5,'Pricing Inputs'!$AA$3=6,'Pricing Inputs'!$AA$3=8,'Pricing Inputs'!$AA$3=9),IF(AND('Pricing Inputs'!$AA$3&gt;=4,'Pricing Inputs'!$AA$3&lt;=6),K213,(VLOOKUP(A213,ScaledPrice,5))*(2-(VLOOKUP(A213,ScaledPrice,3)))),0))</f>
        <v>20</v>
      </c>
      <c r="M213" s="52">
        <f>IF(A213="N/A"," ",IF(OR('Pricing Inputs'!$AA$3=6,'Pricing Inputs'!$AA$3=9),(VLOOKUP(A213,ScaledPrice,IF(AND('Pricing Inputs'!$AA$3&gt;=4,'Pricing Inputs'!$AA$3&lt;=6),7,8))),0))</f>
        <v>19</v>
      </c>
      <c r="N213" s="52">
        <f>IF(A213="N/A"," ",IF(OR('Pricing Inputs'!$AA$3=6,'Pricing Inputs'!$AA$3=9),IF(AND('Pricing Inputs'!$AA$3&gt;=4,'Pricing Inputs'!$AA$3&lt;=6),M213,(VLOOKUP(A213,ScaledPrice,7))*(2-(VLOOKUP(A213,ScaledPrice,3)))),0))</f>
        <v>19</v>
      </c>
      <c r="O213" s="52">
        <f t="shared" si="376"/>
        <v>25.799999237060547</v>
      </c>
      <c r="P213" s="108">
        <f t="shared" si="377"/>
        <v>0</v>
      </c>
      <c r="Q213" s="108">
        <f t="shared" si="378"/>
        <v>0</v>
      </c>
      <c r="R213" s="108">
        <f t="shared" si="379"/>
        <v>0</v>
      </c>
      <c r="S213" s="108">
        <f t="shared" si="380"/>
        <v>0</v>
      </c>
      <c r="T213" s="108">
        <f t="shared" si="381"/>
        <v>0</v>
      </c>
      <c r="U213" s="108">
        <f t="shared" si="382"/>
        <v>0</v>
      </c>
      <c r="V213" s="56">
        <f t="shared" si="383"/>
        <v>0</v>
      </c>
      <c r="W213" s="99">
        <f t="shared" si="384"/>
        <v>0</v>
      </c>
      <c r="X213" s="99">
        <f t="shared" si="385"/>
        <v>0</v>
      </c>
      <c r="Y213" s="99">
        <f t="shared" si="386"/>
        <v>0</v>
      </c>
      <c r="Z213" s="99">
        <f t="shared" si="387"/>
        <v>0</v>
      </c>
      <c r="AA213" s="99">
        <f t="shared" si="407"/>
        <v>0</v>
      </c>
      <c r="AB213" s="99">
        <f t="shared" si="388"/>
        <v>0</v>
      </c>
      <c r="AC213" s="99">
        <f t="shared" si="389"/>
        <v>0</v>
      </c>
      <c r="AD213" s="71">
        <f t="shared" si="423"/>
        <v>7</v>
      </c>
      <c r="AE213" s="72">
        <f t="shared" si="424"/>
        <v>7</v>
      </c>
      <c r="AF213" s="72">
        <f t="shared" si="425"/>
        <v>7</v>
      </c>
      <c r="AG213" s="72">
        <f t="shared" si="426"/>
        <v>7</v>
      </c>
      <c r="AH213" s="72">
        <f t="shared" si="427"/>
        <v>7</v>
      </c>
      <c r="AI213" s="72">
        <f t="shared" si="428"/>
        <v>7</v>
      </c>
      <c r="AJ213" s="73">
        <f t="shared" si="429"/>
        <v>7</v>
      </c>
      <c r="AK213" s="102">
        <f t="shared" si="409"/>
        <v>0</v>
      </c>
      <c r="AL213" s="103">
        <f t="shared" si="410"/>
        <v>0</v>
      </c>
      <c r="AM213" s="103">
        <f t="shared" si="411"/>
        <v>0</v>
      </c>
      <c r="AN213" s="103">
        <f t="shared" si="412"/>
        <v>0</v>
      </c>
      <c r="AO213" s="103">
        <f t="shared" si="413"/>
        <v>0</v>
      </c>
      <c r="AP213" s="103">
        <f t="shared" si="414"/>
        <v>0</v>
      </c>
      <c r="AQ213" s="103">
        <f t="shared" si="415"/>
        <v>0</v>
      </c>
      <c r="AR213" s="73"/>
      <c r="AS213" s="109">
        <f t="shared" si="416"/>
        <v>0</v>
      </c>
      <c r="AT213" s="112">
        <f t="shared" si="417"/>
        <v>0</v>
      </c>
      <c r="AU213" s="112">
        <f t="shared" si="418"/>
        <v>0</v>
      </c>
      <c r="AV213" s="112">
        <f t="shared" si="419"/>
        <v>0</v>
      </c>
      <c r="AW213" s="112">
        <f t="shared" si="420"/>
        <v>0</v>
      </c>
      <c r="AX213" s="112">
        <f t="shared" si="421"/>
        <v>0</v>
      </c>
      <c r="AY213" s="112">
        <f t="shared" si="422"/>
        <v>0</v>
      </c>
      <c r="AZ213" s="73"/>
      <c r="BA213" s="64">
        <f>IF($A213="N/A"," ",(IF(MONTH(A213)&gt;=4,IF(MONTH(A213)&lt;=10,Inputs!$F$13,Inputs!$F$14),Inputs!$F$14)))</f>
        <v>119</v>
      </c>
      <c r="BB213" s="65">
        <f t="shared" si="430"/>
        <v>0</v>
      </c>
      <c r="BC213" s="65">
        <f t="shared" si="431"/>
        <v>0</v>
      </c>
      <c r="BD213" s="65">
        <f t="shared" si="397"/>
        <v>0</v>
      </c>
      <c r="BE213" s="65">
        <f t="shared" si="398"/>
        <v>0</v>
      </c>
      <c r="BF213" s="65">
        <f t="shared" si="399"/>
        <v>0</v>
      </c>
      <c r="BG213" s="65">
        <f t="shared" si="400"/>
        <v>0</v>
      </c>
      <c r="BH213" s="65">
        <f t="shared" si="401"/>
        <v>0</v>
      </c>
      <c r="BI213" s="65">
        <f t="shared" si="402"/>
        <v>0</v>
      </c>
      <c r="BJ213" s="94">
        <f t="shared" si="403"/>
        <v>0</v>
      </c>
      <c r="BK213" s="94">
        <f t="shared" si="404"/>
        <v>0</v>
      </c>
      <c r="BL213" s="94">
        <f t="shared" si="405"/>
        <v>0</v>
      </c>
      <c r="BM213" s="94">
        <f t="shared" si="406"/>
        <v>0</v>
      </c>
    </row>
    <row r="214" spans="1:65">
      <c r="A214" s="45">
        <f>IF(A213="N/A","N/A",IF(EDATE(A213,1)&gt;Inputs!$K$3,"N/A",EDATE(A213,1)))</f>
        <v>43070</v>
      </c>
      <c r="B214" s="59">
        <f t="shared" si="372"/>
        <v>2017</v>
      </c>
      <c r="C214" s="46">
        <f t="shared" si="373"/>
        <v>4.1565000000000003</v>
      </c>
      <c r="D214" s="47">
        <f>IF(A214="N/A"," ",(VLOOKUP(MONTH($A214),Inputs!$A$14:$B$25,2))/1000)</f>
        <v>12.6</v>
      </c>
      <c r="E214" s="97">
        <f t="shared" si="374"/>
        <v>52.371900000000004</v>
      </c>
      <c r="F214" s="48">
        <f>IF(A214="N/A"," ",Inputs!$F$6)</f>
        <v>1.17</v>
      </c>
      <c r="G214" s="48">
        <f>IF(A214="N/A"," ",Inputs!$F$9/IF(AND('Pricing Inputs'!$AA$3&gt;=4,'Pricing Inputs'!$AA$3&lt;=6),16,IF(AND('Pricing Inputs'!$AA$3&gt;=7,'Pricing Inputs'!$AA$3&lt;=9),8,24))/(BA214))</f>
        <v>0.82983193277310929</v>
      </c>
      <c r="H214" s="49">
        <f t="shared" si="375"/>
        <v>54.371731932773116</v>
      </c>
      <c r="I214" s="52">
        <f>VLOOKUP(A214,ScaledPrice,(IF(AND('Pricing Inputs'!$AA$3&gt;=4,'Pricing Inputs'!$AA$3&lt;=6),2,4)))</f>
        <v>31.649997711181641</v>
      </c>
      <c r="J214" s="52">
        <f>IF(A214="N/A"," ",IF(AND('Pricing Inputs'!$AA$3&gt;=4,'Pricing Inputs'!$AA$3&lt;=6),I214,(VLOOKUP(A214,ScaledPrice,2))*(2-(VLOOKUP(A214,ScaledPrice,3)))))</f>
        <v>31.649997711181641</v>
      </c>
      <c r="K214" s="52">
        <f>IF(A214="N/A"," ",IF(OR('Pricing Inputs'!$AA$3=5,'Pricing Inputs'!$AA$3=6,'Pricing Inputs'!$AA$3=8,'Pricing Inputs'!$AA$3=9),VLOOKUP(A214,ScaledPrice,IF(AND('Pricing Inputs'!$AA$3&gt;=4,'Pricing Inputs'!$AA$3&lt;=6),5,6)),0))</f>
        <v>20</v>
      </c>
      <c r="L214" s="52">
        <f>IF(A214="N/A"," ",IF(OR('Pricing Inputs'!$AA$3=5,'Pricing Inputs'!$AA$3=6,'Pricing Inputs'!$AA$3=8,'Pricing Inputs'!$AA$3=9),IF(AND('Pricing Inputs'!$AA$3&gt;=4,'Pricing Inputs'!$AA$3&lt;=6),K214,(VLOOKUP(A214,ScaledPrice,5))*(2-(VLOOKUP(A214,ScaledPrice,3)))),0))</f>
        <v>20</v>
      </c>
      <c r="M214" s="52">
        <f>IF(A214="N/A"," ",IF(OR('Pricing Inputs'!$AA$3=6,'Pricing Inputs'!$AA$3=9),(VLOOKUP(A214,ScaledPrice,IF(AND('Pricing Inputs'!$AA$3&gt;=4,'Pricing Inputs'!$AA$3&lt;=6),7,8))),0))</f>
        <v>19</v>
      </c>
      <c r="N214" s="52">
        <f>IF(A214="N/A"," ",IF(OR('Pricing Inputs'!$AA$3=6,'Pricing Inputs'!$AA$3=9),IF(AND('Pricing Inputs'!$AA$3&gt;=4,'Pricing Inputs'!$AA$3&lt;=6),M214,(VLOOKUP(A214,ScaledPrice,7))*(2-(VLOOKUP(A214,ScaledPrice,3)))),0))</f>
        <v>19</v>
      </c>
      <c r="O214" s="52">
        <f t="shared" si="376"/>
        <v>25.950000762939453</v>
      </c>
      <c r="P214" s="108">
        <f t="shared" si="377"/>
        <v>0</v>
      </c>
      <c r="Q214" s="108">
        <f t="shared" si="378"/>
        <v>0</v>
      </c>
      <c r="R214" s="108">
        <f t="shared" si="379"/>
        <v>0</v>
      </c>
      <c r="S214" s="108">
        <f t="shared" si="380"/>
        <v>0</v>
      </c>
      <c r="T214" s="108">
        <f t="shared" si="381"/>
        <v>0</v>
      </c>
      <c r="U214" s="108">
        <f t="shared" si="382"/>
        <v>0</v>
      </c>
      <c r="V214" s="56">
        <f t="shared" si="383"/>
        <v>0</v>
      </c>
      <c r="W214" s="99">
        <f t="shared" si="384"/>
        <v>0</v>
      </c>
      <c r="X214" s="99">
        <f t="shared" si="385"/>
        <v>0</v>
      </c>
      <c r="Y214" s="99">
        <f t="shared" si="386"/>
        <v>0</v>
      </c>
      <c r="Z214" s="99">
        <f t="shared" si="387"/>
        <v>0</v>
      </c>
      <c r="AA214" s="99">
        <f t="shared" si="407"/>
        <v>0</v>
      </c>
      <c r="AB214" s="99">
        <f t="shared" si="388"/>
        <v>0</v>
      </c>
      <c r="AC214" s="99">
        <f t="shared" si="389"/>
        <v>0</v>
      </c>
      <c r="AD214" s="71">
        <f t="shared" si="423"/>
        <v>7</v>
      </c>
      <c r="AE214" s="72">
        <f t="shared" si="424"/>
        <v>7</v>
      </c>
      <c r="AF214" s="72">
        <f t="shared" si="425"/>
        <v>7</v>
      </c>
      <c r="AG214" s="72">
        <f t="shared" si="426"/>
        <v>7</v>
      </c>
      <c r="AH214" s="72">
        <f t="shared" si="427"/>
        <v>7</v>
      </c>
      <c r="AI214" s="72">
        <f t="shared" si="428"/>
        <v>7</v>
      </c>
      <c r="AJ214" s="73">
        <f t="shared" si="429"/>
        <v>7</v>
      </c>
      <c r="AK214" s="102">
        <f t="shared" si="409"/>
        <v>0</v>
      </c>
      <c r="AL214" s="103">
        <f t="shared" si="410"/>
        <v>0</v>
      </c>
      <c r="AM214" s="103">
        <f t="shared" si="411"/>
        <v>0</v>
      </c>
      <c r="AN214" s="103">
        <f t="shared" si="412"/>
        <v>0</v>
      </c>
      <c r="AO214" s="103">
        <f t="shared" si="413"/>
        <v>0</v>
      </c>
      <c r="AP214" s="103">
        <f t="shared" si="414"/>
        <v>0</v>
      </c>
      <c r="AQ214" s="103">
        <f t="shared" si="415"/>
        <v>0</v>
      </c>
      <c r="AR214" s="73"/>
      <c r="AS214" s="109">
        <f t="shared" si="416"/>
        <v>0</v>
      </c>
      <c r="AT214" s="112">
        <f t="shared" si="417"/>
        <v>0</v>
      </c>
      <c r="AU214" s="112">
        <f t="shared" si="418"/>
        <v>0</v>
      </c>
      <c r="AV214" s="112">
        <f t="shared" si="419"/>
        <v>0</v>
      </c>
      <c r="AW214" s="112">
        <f t="shared" si="420"/>
        <v>0</v>
      </c>
      <c r="AX214" s="112">
        <f t="shared" si="421"/>
        <v>0</v>
      </c>
      <c r="AY214" s="112">
        <f t="shared" si="422"/>
        <v>0</v>
      </c>
      <c r="AZ214" s="73"/>
      <c r="BA214" s="64">
        <f>IF($A214="N/A"," ",(IF(MONTH(A214)&gt;=4,IF(MONTH(A214)&lt;=10,Inputs!$F$13,Inputs!$F$14),Inputs!$F$14)))</f>
        <v>119</v>
      </c>
      <c r="BB214" s="65">
        <f t="shared" si="430"/>
        <v>0</v>
      </c>
      <c r="BC214" s="65">
        <f t="shared" si="431"/>
        <v>0</v>
      </c>
      <c r="BD214" s="65">
        <f t="shared" si="397"/>
        <v>0</v>
      </c>
      <c r="BE214" s="65">
        <f t="shared" si="398"/>
        <v>0</v>
      </c>
      <c r="BF214" s="65">
        <f t="shared" si="399"/>
        <v>0</v>
      </c>
      <c r="BG214" s="65">
        <f t="shared" si="400"/>
        <v>0</v>
      </c>
      <c r="BH214" s="65">
        <f t="shared" si="401"/>
        <v>0</v>
      </c>
      <c r="BI214" s="65">
        <f t="shared" si="402"/>
        <v>0</v>
      </c>
      <c r="BJ214" s="94">
        <f t="shared" si="403"/>
        <v>0</v>
      </c>
      <c r="BK214" s="94">
        <f t="shared" si="404"/>
        <v>0</v>
      </c>
      <c r="BL214" s="94">
        <f t="shared" si="405"/>
        <v>0</v>
      </c>
      <c r="BM214" s="94">
        <f t="shared" si="406"/>
        <v>0</v>
      </c>
    </row>
    <row r="215" spans="1:65">
      <c r="A215" s="45">
        <f>IF(A214="N/A","N/A",IF(EDATE(A214,1)&gt;Inputs!$K$3,"N/A",EDATE(A214,1)))</f>
        <v>43101</v>
      </c>
      <c r="B215" s="59">
        <f t="shared" si="372"/>
        <v>2018</v>
      </c>
      <c r="C215" s="46">
        <f t="shared" si="373"/>
        <v>4.2725</v>
      </c>
      <c r="D215" s="47">
        <f>IF(A215="N/A"," ",(VLOOKUP(MONTH($A215),Inputs!$A$14:$B$25,2))/1000)</f>
        <v>12.6</v>
      </c>
      <c r="E215" s="97">
        <f t="shared" si="374"/>
        <v>53.833500000000001</v>
      </c>
      <c r="F215" s="48">
        <f>IF(A215="N/A"," ",Inputs!$F$6)</f>
        <v>1.17</v>
      </c>
      <c r="G215" s="48">
        <f>IF(A215="N/A"," ",Inputs!$F$9/IF(AND('Pricing Inputs'!$AA$3&gt;=4,'Pricing Inputs'!$AA$3&lt;=6),16,IF(AND('Pricing Inputs'!$AA$3&gt;=7,'Pricing Inputs'!$AA$3&lt;=9),8,24))/(BA215))</f>
        <v>0.82983193277310929</v>
      </c>
      <c r="H215" s="49">
        <f t="shared" si="375"/>
        <v>55.833331932773113</v>
      </c>
      <c r="I215" s="52">
        <f>VLOOKUP(A215,ScaledPrice,(IF(AND('Pricing Inputs'!$AA$3&gt;=4,'Pricing Inputs'!$AA$3&lt;=6),2,4)))</f>
        <v>35.899999618530273</v>
      </c>
      <c r="J215" s="52">
        <f>IF(A215="N/A"," ",IF(AND('Pricing Inputs'!$AA$3&gt;=4,'Pricing Inputs'!$AA$3&lt;=6),I215,(VLOOKUP(A215,ScaledPrice,2))*(2-(VLOOKUP(A215,ScaledPrice,3)))))</f>
        <v>35.899999618530273</v>
      </c>
      <c r="K215" s="52">
        <f>IF(A215="N/A"," ",IF(OR('Pricing Inputs'!$AA$3=5,'Pricing Inputs'!$AA$3=6,'Pricing Inputs'!$AA$3=8,'Pricing Inputs'!$AA$3=9),VLOOKUP(A215,ScaledPrice,IF(AND('Pricing Inputs'!$AA$3&gt;=4,'Pricing Inputs'!$AA$3&lt;=6),5,6)),0))</f>
        <v>22</v>
      </c>
      <c r="L215" s="52">
        <f>IF(A215="N/A"," ",IF(OR('Pricing Inputs'!$AA$3=5,'Pricing Inputs'!$AA$3=6,'Pricing Inputs'!$AA$3=8,'Pricing Inputs'!$AA$3=9),IF(AND('Pricing Inputs'!$AA$3&gt;=4,'Pricing Inputs'!$AA$3&lt;=6),K215,(VLOOKUP(A215,ScaledPrice,5))*(2-(VLOOKUP(A215,ScaledPrice,3)))),0))</f>
        <v>22</v>
      </c>
      <c r="M215" s="52">
        <f>IF(A215="N/A"," ",IF(OR('Pricing Inputs'!$AA$3=6,'Pricing Inputs'!$AA$3=9),(VLOOKUP(A215,ScaledPrice,IF(AND('Pricing Inputs'!$AA$3&gt;=4,'Pricing Inputs'!$AA$3&lt;=6),7,8))),0))</f>
        <v>21</v>
      </c>
      <c r="N215" s="52">
        <f>IF(A215="N/A"," ",IF(OR('Pricing Inputs'!$AA$3=6,'Pricing Inputs'!$AA$3=9),IF(AND('Pricing Inputs'!$AA$3&gt;=4,'Pricing Inputs'!$AA$3&lt;=6),M215,(VLOOKUP(A215,ScaledPrice,7))*(2-(VLOOKUP(A215,ScaledPrice,3)))),0))</f>
        <v>21</v>
      </c>
      <c r="O215" s="52">
        <f t="shared" si="376"/>
        <v>26.200000762939453</v>
      </c>
      <c r="P215" s="108">
        <f t="shared" si="377"/>
        <v>0</v>
      </c>
      <c r="Q215" s="108">
        <f t="shared" si="378"/>
        <v>0</v>
      </c>
      <c r="R215" s="108">
        <f t="shared" si="379"/>
        <v>0</v>
      </c>
      <c r="S215" s="108">
        <f t="shared" si="380"/>
        <v>0</v>
      </c>
      <c r="T215" s="108">
        <f t="shared" si="381"/>
        <v>0</v>
      </c>
      <c r="U215" s="108">
        <f t="shared" si="382"/>
        <v>0</v>
      </c>
      <c r="V215" s="56">
        <f t="shared" si="383"/>
        <v>0</v>
      </c>
      <c r="W215" s="99">
        <f t="shared" si="384"/>
        <v>0</v>
      </c>
      <c r="X215" s="99">
        <f t="shared" si="385"/>
        <v>0</v>
      </c>
      <c r="Y215" s="99">
        <f t="shared" si="386"/>
        <v>0</v>
      </c>
      <c r="Z215" s="99">
        <f t="shared" si="387"/>
        <v>0</v>
      </c>
      <c r="AA215" s="99">
        <f t="shared" si="407"/>
        <v>0</v>
      </c>
      <c r="AB215" s="99">
        <f t="shared" si="388"/>
        <v>0</v>
      </c>
      <c r="AC215" s="99">
        <f t="shared" si="389"/>
        <v>0</v>
      </c>
      <c r="AD215" s="71">
        <f t="shared" si="423"/>
        <v>7</v>
      </c>
      <c r="AE215" s="72">
        <f t="shared" si="424"/>
        <v>7</v>
      </c>
      <c r="AF215" s="72">
        <f t="shared" si="425"/>
        <v>7</v>
      </c>
      <c r="AG215" s="72">
        <f t="shared" si="426"/>
        <v>7</v>
      </c>
      <c r="AH215" s="72">
        <f t="shared" si="427"/>
        <v>7</v>
      </c>
      <c r="AI215" s="72">
        <f t="shared" si="428"/>
        <v>7</v>
      </c>
      <c r="AJ215" s="73">
        <f t="shared" si="429"/>
        <v>7</v>
      </c>
      <c r="AK215" s="102">
        <f t="shared" si="409"/>
        <v>0</v>
      </c>
      <c r="AL215" s="103">
        <f t="shared" si="410"/>
        <v>0</v>
      </c>
      <c r="AM215" s="103">
        <f t="shared" si="411"/>
        <v>0</v>
      </c>
      <c r="AN215" s="103">
        <f t="shared" si="412"/>
        <v>0</v>
      </c>
      <c r="AO215" s="103">
        <f t="shared" si="413"/>
        <v>0</v>
      </c>
      <c r="AP215" s="103">
        <f t="shared" si="414"/>
        <v>0</v>
      </c>
      <c r="AQ215" s="103">
        <f t="shared" si="415"/>
        <v>0</v>
      </c>
      <c r="AR215" s="73"/>
      <c r="AS215" s="109">
        <f t="shared" si="416"/>
        <v>0</v>
      </c>
      <c r="AT215" s="112">
        <f t="shared" si="417"/>
        <v>0</v>
      </c>
      <c r="AU215" s="112">
        <f t="shared" si="418"/>
        <v>0</v>
      </c>
      <c r="AV215" s="112">
        <f t="shared" si="419"/>
        <v>0</v>
      </c>
      <c r="AW215" s="112">
        <f t="shared" si="420"/>
        <v>0</v>
      </c>
      <c r="AX215" s="112">
        <f t="shared" si="421"/>
        <v>0</v>
      </c>
      <c r="AY215" s="112">
        <f t="shared" si="422"/>
        <v>0</v>
      </c>
      <c r="AZ215" s="73"/>
      <c r="BA215" s="64">
        <f>IF($A215="N/A"," ",(IF(MONTH(A215)&gt;=4,IF(MONTH(A215)&lt;=10,Inputs!$F$13,Inputs!$F$14),Inputs!$F$14)))</f>
        <v>119</v>
      </c>
      <c r="BB215" s="65">
        <f t="shared" si="430"/>
        <v>0</v>
      </c>
      <c r="BC215" s="65">
        <f t="shared" si="431"/>
        <v>0</v>
      </c>
      <c r="BD215" s="65">
        <f t="shared" si="397"/>
        <v>0</v>
      </c>
      <c r="BE215" s="65">
        <f t="shared" si="398"/>
        <v>0</v>
      </c>
      <c r="BF215" s="65">
        <f t="shared" si="399"/>
        <v>0</v>
      </c>
      <c r="BG215" s="65">
        <f t="shared" si="400"/>
        <v>0</v>
      </c>
      <c r="BH215" s="65">
        <f t="shared" si="401"/>
        <v>0</v>
      </c>
      <c r="BI215" s="65">
        <f t="shared" si="402"/>
        <v>0</v>
      </c>
      <c r="BJ215" s="94">
        <f t="shared" si="403"/>
        <v>0</v>
      </c>
      <c r="BK215" s="94">
        <f t="shared" si="404"/>
        <v>0</v>
      </c>
      <c r="BL215" s="94">
        <f t="shared" si="405"/>
        <v>0</v>
      </c>
      <c r="BM215" s="94">
        <f t="shared" si="406"/>
        <v>0</v>
      </c>
    </row>
    <row r="216" spans="1:65">
      <c r="A216" s="45">
        <f>IF(A215="N/A","N/A",IF(EDATE(A215,1)&gt;Inputs!$K$3,"N/A",EDATE(A215,1)))</f>
        <v>43132</v>
      </c>
      <c r="B216" s="59">
        <f t="shared" si="372"/>
        <v>2018</v>
      </c>
      <c r="C216" s="46">
        <f t="shared" si="373"/>
        <v>4.1544999999999996</v>
      </c>
      <c r="D216" s="47">
        <f>IF(A216="N/A"," ",(VLOOKUP(MONTH($A216),Inputs!$A$14:$B$25,2))/1000)</f>
        <v>12.6</v>
      </c>
      <c r="E216" s="97">
        <f t="shared" si="374"/>
        <v>52.346699999999991</v>
      </c>
      <c r="F216" s="48">
        <f>IF(A216="N/A"," ",Inputs!$F$6)</f>
        <v>1.17</v>
      </c>
      <c r="G216" s="48">
        <f>IF(A216="N/A"," ",Inputs!$F$9/IF(AND('Pricing Inputs'!$AA$3&gt;=4,'Pricing Inputs'!$AA$3&lt;=6),16,IF(AND('Pricing Inputs'!$AA$3&gt;=7,'Pricing Inputs'!$AA$3&lt;=9),8,24))/(BA216))</f>
        <v>0.82983193277310929</v>
      </c>
      <c r="H216" s="49">
        <f t="shared" si="375"/>
        <v>54.346531932773104</v>
      </c>
      <c r="I216" s="52">
        <f>VLOOKUP(A216,ScaledPrice,(IF(AND('Pricing Inputs'!$AA$3&gt;=4,'Pricing Inputs'!$AA$3&lt;=6),2,4)))</f>
        <v>36</v>
      </c>
      <c r="J216" s="52">
        <f>IF(A216="N/A"," ",IF(AND('Pricing Inputs'!$AA$3&gt;=4,'Pricing Inputs'!$AA$3&lt;=6),I216,(VLOOKUP(A216,ScaledPrice,2))*(2-(VLOOKUP(A216,ScaledPrice,3)))))</f>
        <v>36</v>
      </c>
      <c r="K216" s="52">
        <f>IF(A216="N/A"," ",IF(OR('Pricing Inputs'!$AA$3=5,'Pricing Inputs'!$AA$3=6,'Pricing Inputs'!$AA$3=8,'Pricing Inputs'!$AA$3=9),VLOOKUP(A216,ScaledPrice,IF(AND('Pricing Inputs'!$AA$3&gt;=4,'Pricing Inputs'!$AA$3&lt;=6),5,6)),0))</f>
        <v>21.996000289916992</v>
      </c>
      <c r="L216" s="52">
        <f>IF(A216="N/A"," ",IF(OR('Pricing Inputs'!$AA$3=5,'Pricing Inputs'!$AA$3=6,'Pricing Inputs'!$AA$3=8,'Pricing Inputs'!$AA$3=9),IF(AND('Pricing Inputs'!$AA$3&gt;=4,'Pricing Inputs'!$AA$3&lt;=6),K216,(VLOOKUP(A216,ScaledPrice,5))*(2-(VLOOKUP(A216,ScaledPrice,3)))),0))</f>
        <v>21.996000289916992</v>
      </c>
      <c r="M216" s="52">
        <f>IF(A216="N/A"," ",IF(OR('Pricing Inputs'!$AA$3=6,'Pricing Inputs'!$AA$3=9),(VLOOKUP(A216,ScaledPrice,IF(AND('Pricing Inputs'!$AA$3&gt;=4,'Pricing Inputs'!$AA$3&lt;=6),7,8))),0))</f>
        <v>20.996501922607422</v>
      </c>
      <c r="N216" s="52">
        <f>IF(A216="N/A"," ",IF(OR('Pricing Inputs'!$AA$3=6,'Pricing Inputs'!$AA$3=9),IF(AND('Pricing Inputs'!$AA$3&gt;=4,'Pricing Inputs'!$AA$3&lt;=6),M216,(VLOOKUP(A216,ScaledPrice,7))*(2-(VLOOKUP(A216,ScaledPrice,3)))),0))</f>
        <v>20.996501922607422</v>
      </c>
      <c r="O216" s="52">
        <f t="shared" si="376"/>
        <v>24.5</v>
      </c>
      <c r="P216" s="108">
        <f t="shared" si="377"/>
        <v>0</v>
      </c>
      <c r="Q216" s="108">
        <f t="shared" si="378"/>
        <v>0</v>
      </c>
      <c r="R216" s="108">
        <f t="shared" si="379"/>
        <v>0</v>
      </c>
      <c r="S216" s="108">
        <f t="shared" si="380"/>
        <v>0</v>
      </c>
      <c r="T216" s="108">
        <f t="shared" si="381"/>
        <v>0</v>
      </c>
      <c r="U216" s="108">
        <f t="shared" si="382"/>
        <v>0</v>
      </c>
      <c r="V216" s="56">
        <f t="shared" si="383"/>
        <v>0</v>
      </c>
      <c r="W216" s="99">
        <f t="shared" si="384"/>
        <v>0</v>
      </c>
      <c r="X216" s="99">
        <f t="shared" si="385"/>
        <v>0</v>
      </c>
      <c r="Y216" s="99">
        <f t="shared" si="386"/>
        <v>0</v>
      </c>
      <c r="Z216" s="99">
        <f t="shared" si="387"/>
        <v>0</v>
      </c>
      <c r="AA216" s="99">
        <f t="shared" si="407"/>
        <v>0</v>
      </c>
      <c r="AB216" s="99">
        <f t="shared" si="388"/>
        <v>0</v>
      </c>
      <c r="AC216" s="99">
        <f t="shared" si="389"/>
        <v>0</v>
      </c>
      <c r="AD216" s="71">
        <f t="shared" si="423"/>
        <v>7</v>
      </c>
      <c r="AE216" s="72">
        <f t="shared" si="424"/>
        <v>7</v>
      </c>
      <c r="AF216" s="72">
        <f t="shared" si="425"/>
        <v>7</v>
      </c>
      <c r="AG216" s="72">
        <f t="shared" si="426"/>
        <v>7</v>
      </c>
      <c r="AH216" s="72">
        <f t="shared" si="427"/>
        <v>7</v>
      </c>
      <c r="AI216" s="72">
        <f t="shared" si="428"/>
        <v>7</v>
      </c>
      <c r="AJ216" s="73">
        <f t="shared" si="429"/>
        <v>7</v>
      </c>
      <c r="AK216" s="102">
        <f t="shared" si="409"/>
        <v>0</v>
      </c>
      <c r="AL216" s="103">
        <f t="shared" si="410"/>
        <v>0</v>
      </c>
      <c r="AM216" s="103">
        <f t="shared" si="411"/>
        <v>0</v>
      </c>
      <c r="AN216" s="103">
        <f t="shared" si="412"/>
        <v>0</v>
      </c>
      <c r="AO216" s="103">
        <f t="shared" si="413"/>
        <v>0</v>
      </c>
      <c r="AP216" s="103">
        <f t="shared" si="414"/>
        <v>0</v>
      </c>
      <c r="AQ216" s="103">
        <f t="shared" si="415"/>
        <v>0</v>
      </c>
      <c r="AR216" s="73"/>
      <c r="AS216" s="109">
        <f t="shared" si="416"/>
        <v>0</v>
      </c>
      <c r="AT216" s="112">
        <f t="shared" si="417"/>
        <v>0</v>
      </c>
      <c r="AU216" s="112">
        <f t="shared" si="418"/>
        <v>0</v>
      </c>
      <c r="AV216" s="112">
        <f t="shared" si="419"/>
        <v>0</v>
      </c>
      <c r="AW216" s="112">
        <f t="shared" si="420"/>
        <v>0</v>
      </c>
      <c r="AX216" s="112">
        <f t="shared" si="421"/>
        <v>0</v>
      </c>
      <c r="AY216" s="112">
        <f t="shared" si="422"/>
        <v>0</v>
      </c>
      <c r="AZ216" s="73"/>
      <c r="BA216" s="64">
        <f>IF($A216="N/A"," ",(IF(MONTH(A216)&gt;=4,IF(MONTH(A216)&lt;=10,Inputs!$F$13,Inputs!$F$14),Inputs!$F$14)))</f>
        <v>119</v>
      </c>
      <c r="BB216" s="65">
        <f t="shared" si="430"/>
        <v>0</v>
      </c>
      <c r="BC216" s="65">
        <f t="shared" si="431"/>
        <v>0</v>
      </c>
      <c r="BD216" s="65">
        <f t="shared" si="397"/>
        <v>0</v>
      </c>
      <c r="BE216" s="65">
        <f t="shared" si="398"/>
        <v>0</v>
      </c>
      <c r="BF216" s="65">
        <f t="shared" si="399"/>
        <v>0</v>
      </c>
      <c r="BG216" s="65">
        <f t="shared" si="400"/>
        <v>0</v>
      </c>
      <c r="BH216" s="65">
        <f t="shared" si="401"/>
        <v>0</v>
      </c>
      <c r="BI216" s="65">
        <f t="shared" si="402"/>
        <v>0</v>
      </c>
      <c r="BJ216" s="94">
        <f t="shared" si="403"/>
        <v>0</v>
      </c>
      <c r="BK216" s="94">
        <f t="shared" si="404"/>
        <v>0</v>
      </c>
      <c r="BL216" s="94">
        <f t="shared" si="405"/>
        <v>0</v>
      </c>
      <c r="BM216" s="94">
        <f t="shared" si="406"/>
        <v>0</v>
      </c>
    </row>
    <row r="217" spans="1:65">
      <c r="A217" s="45">
        <f>IF(A216="N/A","N/A",IF(EDATE(A216,1)&gt;Inputs!$K$3,"N/A",EDATE(A216,1)))</f>
        <v>43160</v>
      </c>
      <c r="B217" s="59">
        <f t="shared" si="372"/>
        <v>2018</v>
      </c>
      <c r="C217" s="46">
        <f t="shared" si="373"/>
        <v>4.0730000000000004</v>
      </c>
      <c r="D217" s="47">
        <f>IF(A217="N/A"," ",(VLOOKUP(MONTH($A217),Inputs!$A$14:$B$25,2))/1000)</f>
        <v>12.6</v>
      </c>
      <c r="E217" s="97">
        <f t="shared" si="374"/>
        <v>51.319800000000001</v>
      </c>
      <c r="F217" s="48">
        <f>IF(A217="N/A"," ",Inputs!$F$6)</f>
        <v>1.17</v>
      </c>
      <c r="G217" s="48">
        <f>IF(A217="N/A"," ",Inputs!$F$9/IF(AND('Pricing Inputs'!$AA$3&gt;=4,'Pricing Inputs'!$AA$3&lt;=6),16,IF(AND('Pricing Inputs'!$AA$3&gt;=7,'Pricing Inputs'!$AA$3&lt;=9),8,24))/(BA217))</f>
        <v>0.82983193277310929</v>
      </c>
      <c r="H217" s="49">
        <f t="shared" si="375"/>
        <v>53.319631932773113</v>
      </c>
      <c r="I217" s="52">
        <f>VLOOKUP(A217,ScaledPrice,(IF(AND('Pricing Inputs'!$AA$3&gt;=4,'Pricing Inputs'!$AA$3&lt;=6),2,4)))</f>
        <v>31.5</v>
      </c>
      <c r="J217" s="52">
        <f>IF(A217="N/A"," ",IF(AND('Pricing Inputs'!$AA$3&gt;=4,'Pricing Inputs'!$AA$3&lt;=6),I217,(VLOOKUP(A217,ScaledPrice,2))*(2-(VLOOKUP(A217,ScaledPrice,3)))))</f>
        <v>31.5</v>
      </c>
      <c r="K217" s="52">
        <f>IF(A217="N/A"," ",IF(OR('Pricing Inputs'!$AA$3=5,'Pricing Inputs'!$AA$3=6,'Pricing Inputs'!$AA$3=8,'Pricing Inputs'!$AA$3=9),VLOOKUP(A217,ScaledPrice,IF(AND('Pricing Inputs'!$AA$3&gt;=4,'Pricing Inputs'!$AA$3&lt;=6),5,6)),0))</f>
        <v>20</v>
      </c>
      <c r="L217" s="52">
        <f>IF(A217="N/A"," ",IF(OR('Pricing Inputs'!$AA$3=5,'Pricing Inputs'!$AA$3=6,'Pricing Inputs'!$AA$3=8,'Pricing Inputs'!$AA$3=9),IF(AND('Pricing Inputs'!$AA$3&gt;=4,'Pricing Inputs'!$AA$3&lt;=6),K217,(VLOOKUP(A217,ScaledPrice,5))*(2-(VLOOKUP(A217,ScaledPrice,3)))),0))</f>
        <v>20</v>
      </c>
      <c r="M217" s="52">
        <f>IF(A217="N/A"," ",IF(OR('Pricing Inputs'!$AA$3=6,'Pricing Inputs'!$AA$3=9),(VLOOKUP(A217,ScaledPrice,IF(AND('Pricing Inputs'!$AA$3&gt;=4,'Pricing Inputs'!$AA$3&lt;=6),7,8))),0))</f>
        <v>19</v>
      </c>
      <c r="N217" s="52">
        <f>IF(A217="N/A"," ",IF(OR('Pricing Inputs'!$AA$3=6,'Pricing Inputs'!$AA$3=9),IF(AND('Pricing Inputs'!$AA$3&gt;=4,'Pricing Inputs'!$AA$3&lt;=6),M217,(VLOOKUP(A217,ScaledPrice,7))*(2-(VLOOKUP(A217,ScaledPrice,3)))),0))</f>
        <v>19</v>
      </c>
      <c r="O217" s="52">
        <f t="shared" si="376"/>
        <v>24.900001525878906</v>
      </c>
      <c r="P217" s="108">
        <f t="shared" si="377"/>
        <v>0</v>
      </c>
      <c r="Q217" s="108">
        <f t="shared" si="378"/>
        <v>0</v>
      </c>
      <c r="R217" s="108">
        <f t="shared" si="379"/>
        <v>0</v>
      </c>
      <c r="S217" s="108">
        <f t="shared" si="380"/>
        <v>0</v>
      </c>
      <c r="T217" s="108">
        <f t="shared" si="381"/>
        <v>0</v>
      </c>
      <c r="U217" s="108">
        <f t="shared" si="382"/>
        <v>0</v>
      </c>
      <c r="V217" s="56">
        <f t="shared" si="383"/>
        <v>0</v>
      </c>
      <c r="W217" s="99">
        <f t="shared" si="384"/>
        <v>0</v>
      </c>
      <c r="X217" s="99">
        <f t="shared" si="385"/>
        <v>0</v>
      </c>
      <c r="Y217" s="99">
        <f t="shared" si="386"/>
        <v>0</v>
      </c>
      <c r="Z217" s="99">
        <f t="shared" si="387"/>
        <v>0</v>
      </c>
      <c r="AA217" s="99">
        <f t="shared" si="407"/>
        <v>0</v>
      </c>
      <c r="AB217" s="99">
        <f t="shared" si="388"/>
        <v>0</v>
      </c>
      <c r="AC217" s="99">
        <f t="shared" si="389"/>
        <v>0</v>
      </c>
      <c r="AD217" s="71">
        <f t="shared" si="423"/>
        <v>7</v>
      </c>
      <c r="AE217" s="72">
        <f t="shared" si="424"/>
        <v>7</v>
      </c>
      <c r="AF217" s="72">
        <f t="shared" si="425"/>
        <v>7</v>
      </c>
      <c r="AG217" s="72">
        <f t="shared" si="426"/>
        <v>7</v>
      </c>
      <c r="AH217" s="72">
        <f t="shared" si="427"/>
        <v>7</v>
      </c>
      <c r="AI217" s="72">
        <f t="shared" si="428"/>
        <v>7</v>
      </c>
      <c r="AJ217" s="73">
        <f t="shared" si="429"/>
        <v>7</v>
      </c>
      <c r="AK217" s="102">
        <f t="shared" si="409"/>
        <v>0</v>
      </c>
      <c r="AL217" s="103">
        <f t="shared" si="410"/>
        <v>0</v>
      </c>
      <c r="AM217" s="103">
        <f t="shared" si="411"/>
        <v>0</v>
      </c>
      <c r="AN217" s="103">
        <f t="shared" si="412"/>
        <v>0</v>
      </c>
      <c r="AO217" s="103">
        <f t="shared" si="413"/>
        <v>0</v>
      </c>
      <c r="AP217" s="103">
        <f t="shared" si="414"/>
        <v>0</v>
      </c>
      <c r="AQ217" s="103">
        <f t="shared" si="415"/>
        <v>0</v>
      </c>
      <c r="AR217" s="81" t="s">
        <v>46</v>
      </c>
      <c r="AS217" s="109">
        <f t="shared" si="416"/>
        <v>0</v>
      </c>
      <c r="AT217" s="112">
        <f t="shared" si="417"/>
        <v>0</v>
      </c>
      <c r="AU217" s="112">
        <f t="shared" si="418"/>
        <v>0</v>
      </c>
      <c r="AV217" s="112">
        <f t="shared" si="419"/>
        <v>0</v>
      </c>
      <c r="AW217" s="112">
        <f t="shared" si="420"/>
        <v>0</v>
      </c>
      <c r="AX217" s="112">
        <f t="shared" si="421"/>
        <v>0</v>
      </c>
      <c r="AY217" s="112">
        <f t="shared" si="422"/>
        <v>0</v>
      </c>
      <c r="AZ217" s="80" t="s">
        <v>53</v>
      </c>
      <c r="BA217" s="64">
        <f>IF($A217="N/A"," ",(IF(MONTH(A217)&gt;=4,IF(MONTH(A217)&lt;=10,Inputs!$F$13,Inputs!$F$14),Inputs!$F$14)))</f>
        <v>119</v>
      </c>
      <c r="BB217" s="65">
        <f t="shared" si="430"/>
        <v>0</v>
      </c>
      <c r="BC217" s="65">
        <f t="shared" si="431"/>
        <v>0</v>
      </c>
      <c r="BD217" s="65">
        <f t="shared" si="397"/>
        <v>0</v>
      </c>
      <c r="BE217" s="65">
        <f t="shared" si="398"/>
        <v>0</v>
      </c>
      <c r="BF217" s="65">
        <f t="shared" si="399"/>
        <v>0</v>
      </c>
      <c r="BG217" s="65">
        <f t="shared" si="400"/>
        <v>0</v>
      </c>
      <c r="BH217" s="65">
        <f t="shared" si="401"/>
        <v>0</v>
      </c>
      <c r="BI217" s="65">
        <f t="shared" si="402"/>
        <v>0</v>
      </c>
      <c r="BJ217" s="94">
        <f t="shared" si="403"/>
        <v>0</v>
      </c>
      <c r="BK217" s="94">
        <f t="shared" si="404"/>
        <v>0</v>
      </c>
      <c r="BL217" s="94">
        <f t="shared" si="405"/>
        <v>0</v>
      </c>
      <c r="BM217" s="94">
        <f t="shared" si="406"/>
        <v>0</v>
      </c>
    </row>
    <row r="218" spans="1:65">
      <c r="A218" s="45">
        <f>IF(A217="N/A","N/A",IF(EDATE(A217,1)&gt;Inputs!$K$3,"N/A",EDATE(A217,1)))</f>
        <v>43191</v>
      </c>
      <c r="B218" s="59">
        <f t="shared" si="372"/>
        <v>2018</v>
      </c>
      <c r="C218" s="46">
        <f t="shared" si="373"/>
        <v>3.9769999999999999</v>
      </c>
      <c r="D218" s="47">
        <f>IF(A218="N/A"," ",(VLOOKUP(MONTH($A218),Inputs!$A$14:$B$25,2))/1000)</f>
        <v>12.6</v>
      </c>
      <c r="E218" s="97">
        <f t="shared" si="374"/>
        <v>50.110199999999999</v>
      </c>
      <c r="F218" s="48">
        <f>IF(A218="N/A"," ",Inputs!$F$6)</f>
        <v>1.17</v>
      </c>
      <c r="G218" s="48">
        <f>IF(A218="N/A"," ",Inputs!$F$9/IF(AND('Pricing Inputs'!$AA$3&gt;=4,'Pricing Inputs'!$AA$3&lt;=6),16,IF(AND('Pricing Inputs'!$AA$3&gt;=7,'Pricing Inputs'!$AA$3&lt;=9),8,24))/(BA218))</f>
        <v>0.82983193277310929</v>
      </c>
      <c r="H218" s="49">
        <f t="shared" si="375"/>
        <v>52.110031932773111</v>
      </c>
      <c r="I218" s="52">
        <f>VLOOKUP(A218,ScaledPrice,(IF(AND('Pricing Inputs'!$AA$3&gt;=4,'Pricing Inputs'!$AA$3&lt;=6),2,4)))</f>
        <v>32.25</v>
      </c>
      <c r="J218" s="52">
        <f>IF(A218="N/A"," ",IF(AND('Pricing Inputs'!$AA$3&gt;=4,'Pricing Inputs'!$AA$3&lt;=6),I218,(VLOOKUP(A218,ScaledPrice,2))*(2-(VLOOKUP(A218,ScaledPrice,3)))))</f>
        <v>32.25</v>
      </c>
      <c r="K218" s="52">
        <f>IF(A218="N/A"," ",IF(OR('Pricing Inputs'!$AA$3=5,'Pricing Inputs'!$AA$3=6,'Pricing Inputs'!$AA$3=8,'Pricing Inputs'!$AA$3=9),VLOOKUP(A218,ScaledPrice,IF(AND('Pricing Inputs'!$AA$3&gt;=4,'Pricing Inputs'!$AA$3&lt;=6),5,6)),0))</f>
        <v>20</v>
      </c>
      <c r="L218" s="52">
        <f>IF(A218="N/A"," ",IF(OR('Pricing Inputs'!$AA$3=5,'Pricing Inputs'!$AA$3=6,'Pricing Inputs'!$AA$3=8,'Pricing Inputs'!$AA$3=9),IF(AND('Pricing Inputs'!$AA$3&gt;=4,'Pricing Inputs'!$AA$3&lt;=6),K218,(VLOOKUP(A218,ScaledPrice,5))*(2-(VLOOKUP(A218,ScaledPrice,3)))),0))</f>
        <v>20</v>
      </c>
      <c r="M218" s="52">
        <f>IF(A218="N/A"," ",IF(OR('Pricing Inputs'!$AA$3=6,'Pricing Inputs'!$AA$3=9),(VLOOKUP(A218,ScaledPrice,IF(AND('Pricing Inputs'!$AA$3&gt;=4,'Pricing Inputs'!$AA$3&lt;=6),7,8))),0))</f>
        <v>18.995000839233398</v>
      </c>
      <c r="N218" s="52">
        <f>IF(A218="N/A"," ",IF(OR('Pricing Inputs'!$AA$3=6,'Pricing Inputs'!$AA$3=9),IF(AND('Pricing Inputs'!$AA$3&gt;=4,'Pricing Inputs'!$AA$3&lt;=6),M218,(VLOOKUP(A218,ScaledPrice,7))*(2-(VLOOKUP(A218,ScaledPrice,3)))),0))</f>
        <v>18.995000839233398</v>
      </c>
      <c r="O218" s="52">
        <f t="shared" si="376"/>
        <v>24.100000381469727</v>
      </c>
      <c r="P218" s="108">
        <f t="shared" si="377"/>
        <v>0</v>
      </c>
      <c r="Q218" s="108">
        <f t="shared" si="378"/>
        <v>0</v>
      </c>
      <c r="R218" s="108">
        <f t="shared" si="379"/>
        <v>0</v>
      </c>
      <c r="S218" s="108">
        <f t="shared" si="380"/>
        <v>0</v>
      </c>
      <c r="T218" s="108">
        <f t="shared" si="381"/>
        <v>0</v>
      </c>
      <c r="U218" s="108">
        <f t="shared" si="382"/>
        <v>0</v>
      </c>
      <c r="V218" s="56">
        <f t="shared" si="383"/>
        <v>0</v>
      </c>
      <c r="W218" s="99">
        <f t="shared" si="384"/>
        <v>0</v>
      </c>
      <c r="X218" s="99">
        <f t="shared" si="385"/>
        <v>0</v>
      </c>
      <c r="Y218" s="99">
        <f t="shared" si="386"/>
        <v>0</v>
      </c>
      <c r="Z218" s="99">
        <f t="shared" si="387"/>
        <v>0</v>
      </c>
      <c r="AA218" s="99">
        <f t="shared" si="407"/>
        <v>0</v>
      </c>
      <c r="AB218" s="99">
        <f t="shared" si="388"/>
        <v>0</v>
      </c>
      <c r="AC218" s="99">
        <f t="shared" si="389"/>
        <v>0</v>
      </c>
      <c r="AD218" s="71">
        <f t="shared" si="423"/>
        <v>7</v>
      </c>
      <c r="AE218" s="72">
        <f t="shared" si="424"/>
        <v>7</v>
      </c>
      <c r="AF218" s="72">
        <f t="shared" si="425"/>
        <v>7</v>
      </c>
      <c r="AG218" s="72">
        <f t="shared" si="426"/>
        <v>7</v>
      </c>
      <c r="AH218" s="72">
        <f t="shared" si="427"/>
        <v>7</v>
      </c>
      <c r="AI218" s="72">
        <f t="shared" si="428"/>
        <v>7</v>
      </c>
      <c r="AJ218" s="73">
        <f t="shared" si="429"/>
        <v>7</v>
      </c>
      <c r="AK218" s="102">
        <f t="shared" si="409"/>
        <v>0</v>
      </c>
      <c r="AL218" s="103">
        <f t="shared" si="410"/>
        <v>0</v>
      </c>
      <c r="AM218" s="103">
        <f t="shared" si="411"/>
        <v>0</v>
      </c>
      <c r="AN218" s="103">
        <f t="shared" si="412"/>
        <v>0</v>
      </c>
      <c r="AO218" s="103">
        <f t="shared" si="413"/>
        <v>0</v>
      </c>
      <c r="AP218" s="103">
        <f t="shared" si="414"/>
        <v>0</v>
      </c>
      <c r="AQ218" s="103">
        <f t="shared" si="415"/>
        <v>0</v>
      </c>
      <c r="AR218" s="73">
        <f>SUM(AK208:AQ219)</f>
        <v>1040</v>
      </c>
      <c r="AS218" s="109">
        <f t="shared" si="416"/>
        <v>0</v>
      </c>
      <c r="AT218" s="112">
        <f t="shared" si="417"/>
        <v>0</v>
      </c>
      <c r="AU218" s="112">
        <f t="shared" si="418"/>
        <v>0</v>
      </c>
      <c r="AV218" s="112">
        <f t="shared" si="419"/>
        <v>0</v>
      </c>
      <c r="AW218" s="112">
        <f t="shared" si="420"/>
        <v>0</v>
      </c>
      <c r="AX218" s="112">
        <f t="shared" si="421"/>
        <v>0</v>
      </c>
      <c r="AY218" s="112">
        <f t="shared" si="422"/>
        <v>0</v>
      </c>
      <c r="AZ218" s="73">
        <f>SUM(AS208:AY219)</f>
        <v>0</v>
      </c>
      <c r="BA218" s="64">
        <f>IF($A218="N/A"," ",(IF(MONTH(A218)&gt;=4,IF(MONTH(A218)&lt;=10,Inputs!$F$13,Inputs!$F$14),Inputs!$F$14)))</f>
        <v>119</v>
      </c>
      <c r="BB218" s="65">
        <f t="shared" si="430"/>
        <v>0</v>
      </c>
      <c r="BC218" s="65">
        <f t="shared" si="431"/>
        <v>0</v>
      </c>
      <c r="BD218" s="65">
        <f t="shared" si="397"/>
        <v>0</v>
      </c>
      <c r="BE218" s="65">
        <f t="shared" si="398"/>
        <v>0</v>
      </c>
      <c r="BF218" s="65">
        <f t="shared" si="399"/>
        <v>0</v>
      </c>
      <c r="BG218" s="65">
        <f t="shared" si="400"/>
        <v>0</v>
      </c>
      <c r="BH218" s="65">
        <f t="shared" si="401"/>
        <v>0</v>
      </c>
      <c r="BI218" s="65">
        <f t="shared" si="402"/>
        <v>0</v>
      </c>
      <c r="BJ218" s="94">
        <f t="shared" si="403"/>
        <v>0</v>
      </c>
      <c r="BK218" s="94">
        <f t="shared" si="404"/>
        <v>0</v>
      </c>
      <c r="BL218" s="94">
        <f t="shared" si="405"/>
        <v>0</v>
      </c>
      <c r="BM218" s="94">
        <f t="shared" si="406"/>
        <v>0</v>
      </c>
    </row>
    <row r="219" spans="1:65">
      <c r="A219" s="45">
        <f>IF(A218="N/A","N/A",IF(EDATE(A218,1)&gt;Inputs!$K$3,"N/A",EDATE(A218,1)))</f>
        <v>43221</v>
      </c>
      <c r="B219" s="59">
        <f t="shared" si="372"/>
        <v>2018</v>
      </c>
      <c r="C219" s="46">
        <f t="shared" si="373"/>
        <v>3.9580000000000002</v>
      </c>
      <c r="D219" s="47">
        <f>IF(A219="N/A"," ",(VLOOKUP(MONTH($A219),Inputs!$A$14:$B$25,2))/1000)</f>
        <v>12.6</v>
      </c>
      <c r="E219" s="97">
        <f t="shared" si="374"/>
        <v>49.870800000000003</v>
      </c>
      <c r="F219" s="48">
        <f>IF(A219="N/A"," ",Inputs!$F$6)</f>
        <v>1.17</v>
      </c>
      <c r="G219" s="48">
        <f>IF(A219="N/A"," ",Inputs!$F$9/IF(AND('Pricing Inputs'!$AA$3&gt;=4,'Pricing Inputs'!$AA$3&lt;=6),16,IF(AND('Pricing Inputs'!$AA$3&gt;=7,'Pricing Inputs'!$AA$3&lt;=9),8,24))/(BA219))</f>
        <v>0.82983193277310929</v>
      </c>
      <c r="H219" s="49">
        <f t="shared" si="375"/>
        <v>51.870631932773115</v>
      </c>
      <c r="I219" s="52">
        <f>VLOOKUP(A219,ScaledPrice,(IF(AND('Pricing Inputs'!$AA$3&gt;=4,'Pricing Inputs'!$AA$3&lt;=6),2,4)))</f>
        <v>36.75</v>
      </c>
      <c r="J219" s="52">
        <f>IF(A219="N/A"," ",IF(AND('Pricing Inputs'!$AA$3&gt;=4,'Pricing Inputs'!$AA$3&lt;=6),I219,(VLOOKUP(A219,ScaledPrice,2))*(2-(VLOOKUP(A219,ScaledPrice,3)))))</f>
        <v>36.75</v>
      </c>
      <c r="K219" s="52">
        <f>IF(A219="N/A"," ",IF(OR('Pricing Inputs'!$AA$3=5,'Pricing Inputs'!$AA$3=6,'Pricing Inputs'!$AA$3=8,'Pricing Inputs'!$AA$3=9),VLOOKUP(A219,ScaledPrice,IF(AND('Pricing Inputs'!$AA$3&gt;=4,'Pricing Inputs'!$AA$3&lt;=6),5,6)),0))</f>
        <v>21</v>
      </c>
      <c r="L219" s="52">
        <f>IF(A219="N/A"," ",IF(OR('Pricing Inputs'!$AA$3=5,'Pricing Inputs'!$AA$3=6,'Pricing Inputs'!$AA$3=8,'Pricing Inputs'!$AA$3=9),IF(AND('Pricing Inputs'!$AA$3&gt;=4,'Pricing Inputs'!$AA$3&lt;=6),K219,(VLOOKUP(A219,ScaledPrice,5))*(2-(VLOOKUP(A219,ScaledPrice,3)))),0))</f>
        <v>21</v>
      </c>
      <c r="M219" s="52">
        <f>IF(A219="N/A"," ",IF(OR('Pricing Inputs'!$AA$3=6,'Pricing Inputs'!$AA$3=9),(VLOOKUP(A219,ScaledPrice,IF(AND('Pricing Inputs'!$AA$3&gt;=4,'Pricing Inputs'!$AA$3&lt;=6),7,8))),0))</f>
        <v>20.004999160766602</v>
      </c>
      <c r="N219" s="52">
        <f>IF(A219="N/A"," ",IF(OR('Pricing Inputs'!$AA$3=6,'Pricing Inputs'!$AA$3=9),IF(AND('Pricing Inputs'!$AA$3&gt;=4,'Pricing Inputs'!$AA$3&lt;=6),M219,(VLOOKUP(A219,ScaledPrice,7))*(2-(VLOOKUP(A219,ScaledPrice,3)))),0))</f>
        <v>20.004999160766602</v>
      </c>
      <c r="O219" s="52">
        <f t="shared" si="376"/>
        <v>23.950000762939453</v>
      </c>
      <c r="P219" s="108">
        <f t="shared" si="377"/>
        <v>0</v>
      </c>
      <c r="Q219" s="108">
        <f t="shared" si="378"/>
        <v>0</v>
      </c>
      <c r="R219" s="108">
        <f t="shared" si="379"/>
        <v>0</v>
      </c>
      <c r="S219" s="108">
        <f t="shared" si="380"/>
        <v>0</v>
      </c>
      <c r="T219" s="108">
        <f t="shared" si="381"/>
        <v>0</v>
      </c>
      <c r="U219" s="108">
        <f t="shared" si="382"/>
        <v>0</v>
      </c>
      <c r="V219" s="56">
        <f t="shared" si="383"/>
        <v>0</v>
      </c>
      <c r="W219" s="99">
        <f t="shared" si="384"/>
        <v>0</v>
      </c>
      <c r="X219" s="99">
        <f t="shared" si="385"/>
        <v>0</v>
      </c>
      <c r="Y219" s="99">
        <f t="shared" si="386"/>
        <v>0</v>
      </c>
      <c r="Z219" s="99">
        <f t="shared" si="387"/>
        <v>0</v>
      </c>
      <c r="AA219" s="99">
        <f t="shared" si="407"/>
        <v>0</v>
      </c>
      <c r="AB219" s="99">
        <f t="shared" si="388"/>
        <v>0</v>
      </c>
      <c r="AC219" s="99">
        <f t="shared" si="389"/>
        <v>0</v>
      </c>
      <c r="AD219" s="74">
        <f t="shared" si="423"/>
        <v>7</v>
      </c>
      <c r="AE219" s="75">
        <f t="shared" si="424"/>
        <v>7</v>
      </c>
      <c r="AF219" s="75">
        <f t="shared" si="425"/>
        <v>7</v>
      </c>
      <c r="AG219" s="75">
        <f t="shared" si="426"/>
        <v>7</v>
      </c>
      <c r="AH219" s="75">
        <f t="shared" si="427"/>
        <v>7</v>
      </c>
      <c r="AI219" s="75">
        <f t="shared" si="428"/>
        <v>7</v>
      </c>
      <c r="AJ219" s="76">
        <f t="shared" si="429"/>
        <v>7</v>
      </c>
      <c r="AK219" s="104">
        <f t="shared" si="409"/>
        <v>0</v>
      </c>
      <c r="AL219" s="105">
        <f t="shared" si="410"/>
        <v>0</v>
      </c>
      <c r="AM219" s="105">
        <f t="shared" si="411"/>
        <v>0</v>
      </c>
      <c r="AN219" s="105">
        <f t="shared" si="412"/>
        <v>0</v>
      </c>
      <c r="AO219" s="105">
        <f t="shared" si="413"/>
        <v>0</v>
      </c>
      <c r="AP219" s="105">
        <f t="shared" si="414"/>
        <v>0</v>
      </c>
      <c r="AQ219" s="105">
        <f t="shared" si="415"/>
        <v>0</v>
      </c>
      <c r="AR219" s="76">
        <f>IF(($AP$2-AR218)&gt;=0,$AP$2-AR218,0)</f>
        <v>360</v>
      </c>
      <c r="AS219" s="113">
        <f t="shared" si="416"/>
        <v>0</v>
      </c>
      <c r="AT219" s="114">
        <f t="shared" si="417"/>
        <v>0</v>
      </c>
      <c r="AU219" s="114">
        <f t="shared" si="418"/>
        <v>0</v>
      </c>
      <c r="AV219" s="114">
        <f t="shared" si="419"/>
        <v>0</v>
      </c>
      <c r="AW219" s="114">
        <f t="shared" si="420"/>
        <v>0</v>
      </c>
      <c r="AX219" s="114">
        <f t="shared" si="421"/>
        <v>0</v>
      </c>
      <c r="AY219" s="114">
        <f t="shared" si="422"/>
        <v>0</v>
      </c>
      <c r="AZ219" s="82">
        <f>AR218+AZ218</f>
        <v>1040</v>
      </c>
      <c r="BA219" s="64">
        <f>IF($A219="N/A"," ",(IF(MONTH(A219)&gt;=4,IF(MONTH(A219)&lt;=10,Inputs!$F$13,Inputs!$F$14),Inputs!$F$14)))</f>
        <v>119</v>
      </c>
      <c r="BB219" s="65">
        <f t="shared" si="430"/>
        <v>0</v>
      </c>
      <c r="BC219" s="65">
        <f t="shared" si="431"/>
        <v>0</v>
      </c>
      <c r="BD219" s="65">
        <f t="shared" si="397"/>
        <v>0</v>
      </c>
      <c r="BE219" s="65">
        <f t="shared" si="398"/>
        <v>0</v>
      </c>
      <c r="BF219" s="65">
        <f t="shared" si="399"/>
        <v>0</v>
      </c>
      <c r="BG219" s="65">
        <f t="shared" si="400"/>
        <v>0</v>
      </c>
      <c r="BH219" s="65">
        <f t="shared" si="401"/>
        <v>0</v>
      </c>
      <c r="BI219" s="65">
        <f t="shared" si="402"/>
        <v>0</v>
      </c>
      <c r="BJ219" s="94">
        <f t="shared" si="403"/>
        <v>0</v>
      </c>
      <c r="BK219" s="94">
        <f t="shared" si="404"/>
        <v>0</v>
      </c>
      <c r="BL219" s="94">
        <f t="shared" si="405"/>
        <v>0</v>
      </c>
      <c r="BM219" s="94">
        <f t="shared" si="406"/>
        <v>0</v>
      </c>
    </row>
    <row r="220" spans="1:65">
      <c r="A220" s="45">
        <f>IF(A219="N/A","N/A",IF(EDATE(A219,1)&gt;Inputs!$K$3,"N/A",EDATE(A219,1)))</f>
        <v>43252</v>
      </c>
      <c r="B220" s="59">
        <f t="shared" si="372"/>
        <v>2018</v>
      </c>
      <c r="C220" s="46">
        <f t="shared" si="373"/>
        <v>3.9690000000000003</v>
      </c>
      <c r="D220" s="47">
        <f>IF(A220="N/A"," ",(VLOOKUP(MONTH($A220),Inputs!$A$14:$B$25,2))/1000)</f>
        <v>12.6</v>
      </c>
      <c r="E220" s="97">
        <f t="shared" si="374"/>
        <v>50.009399999999999</v>
      </c>
      <c r="F220" s="48">
        <f>IF(A220="N/A"," ",Inputs!$F$6)</f>
        <v>1.17</v>
      </c>
      <c r="G220" s="48">
        <f>IF(A220="N/A"," ",Inputs!$F$9/IF(AND('Pricing Inputs'!$AA$3&gt;=4,'Pricing Inputs'!$AA$3&lt;=6),16,IF(AND('Pricing Inputs'!$AA$3&gt;=7,'Pricing Inputs'!$AA$3&lt;=9),8,24))/(BA220))</f>
        <v>0.82983193277310929</v>
      </c>
      <c r="H220" s="49">
        <f t="shared" si="375"/>
        <v>52.009231932773112</v>
      </c>
      <c r="I220" s="52">
        <f>VLOOKUP(A220,ScaledPrice,(IF(AND('Pricing Inputs'!$AA$3&gt;=4,'Pricing Inputs'!$AA$3&lt;=6),2,4)))</f>
        <v>61.5</v>
      </c>
      <c r="J220" s="52">
        <f>IF(A220="N/A"," ",IF(AND('Pricing Inputs'!$AA$3&gt;=4,'Pricing Inputs'!$AA$3&lt;=6),I220,(VLOOKUP(A220,ScaledPrice,2))*(2-(VLOOKUP(A220,ScaledPrice,3)))))</f>
        <v>61.5</v>
      </c>
      <c r="K220" s="52">
        <f>IF(A220="N/A"," ",IF(OR('Pricing Inputs'!$AA$3=5,'Pricing Inputs'!$AA$3=6,'Pricing Inputs'!$AA$3=8,'Pricing Inputs'!$AA$3=9),VLOOKUP(A220,ScaledPrice,IF(AND('Pricing Inputs'!$AA$3&gt;=4,'Pricing Inputs'!$AA$3&lt;=6),5,6)),0))</f>
        <v>26</v>
      </c>
      <c r="L220" s="52">
        <f>IF(A220="N/A"," ",IF(OR('Pricing Inputs'!$AA$3=5,'Pricing Inputs'!$AA$3=6,'Pricing Inputs'!$AA$3=8,'Pricing Inputs'!$AA$3=9),IF(AND('Pricing Inputs'!$AA$3&gt;=4,'Pricing Inputs'!$AA$3&lt;=6),K220,(VLOOKUP(A220,ScaledPrice,5))*(2-(VLOOKUP(A220,ScaledPrice,3)))),0))</f>
        <v>26</v>
      </c>
      <c r="M220" s="52">
        <f>IF(A220="N/A"," ",IF(OR('Pricing Inputs'!$AA$3=6,'Pricing Inputs'!$AA$3=9),(VLOOKUP(A220,ScaledPrice,IF(AND('Pricing Inputs'!$AA$3&gt;=4,'Pricing Inputs'!$AA$3&lt;=6),7,8))),0))</f>
        <v>24</v>
      </c>
      <c r="N220" s="52">
        <f>IF(A220="N/A"," ",IF(OR('Pricing Inputs'!$AA$3=6,'Pricing Inputs'!$AA$3=9),IF(AND('Pricing Inputs'!$AA$3&gt;=4,'Pricing Inputs'!$AA$3&lt;=6),M220,(VLOOKUP(A220,ScaledPrice,7))*(2-(VLOOKUP(A220,ScaledPrice,3)))),0))</f>
        <v>24</v>
      </c>
      <c r="O220" s="52">
        <f t="shared" si="376"/>
        <v>23.449999809265137</v>
      </c>
      <c r="P220" s="108">
        <f t="shared" si="377"/>
        <v>9.4907680672268881</v>
      </c>
      <c r="Q220" s="108">
        <f t="shared" si="378"/>
        <v>9.4907680672268881</v>
      </c>
      <c r="R220" s="108">
        <f t="shared" si="379"/>
        <v>0</v>
      </c>
      <c r="S220" s="108">
        <f t="shared" si="380"/>
        <v>0</v>
      </c>
      <c r="T220" s="108">
        <f t="shared" si="381"/>
        <v>0</v>
      </c>
      <c r="U220" s="108">
        <f t="shared" si="382"/>
        <v>0</v>
      </c>
      <c r="V220" s="56">
        <f t="shared" si="383"/>
        <v>0</v>
      </c>
      <c r="W220" s="99">
        <f t="shared" si="384"/>
        <v>168</v>
      </c>
      <c r="X220" s="99">
        <f t="shared" si="385"/>
        <v>168</v>
      </c>
      <c r="Y220" s="99">
        <f t="shared" si="386"/>
        <v>0</v>
      </c>
      <c r="Z220" s="99">
        <f t="shared" si="387"/>
        <v>0</v>
      </c>
      <c r="AA220" s="99">
        <f t="shared" si="407"/>
        <v>0</v>
      </c>
      <c r="AB220" s="99">
        <f t="shared" si="388"/>
        <v>0</v>
      </c>
      <c r="AC220" s="99">
        <f t="shared" si="389"/>
        <v>0</v>
      </c>
      <c r="AD220" s="68">
        <f t="shared" ref="AD220:AJ220" si="432">IF($A220="N/A"," ",RANK(P220,$P$220:$V$231))</f>
        <v>5</v>
      </c>
      <c r="AE220" s="69">
        <f t="shared" si="432"/>
        <v>5</v>
      </c>
      <c r="AF220" s="69">
        <f t="shared" si="432"/>
        <v>7</v>
      </c>
      <c r="AG220" s="69">
        <f t="shared" si="432"/>
        <v>7</v>
      </c>
      <c r="AH220" s="69">
        <f t="shared" si="432"/>
        <v>7</v>
      </c>
      <c r="AI220" s="69">
        <f t="shared" si="432"/>
        <v>7</v>
      </c>
      <c r="AJ220" s="70">
        <f t="shared" si="432"/>
        <v>7</v>
      </c>
      <c r="AK220" s="100">
        <f t="shared" si="409"/>
        <v>168</v>
      </c>
      <c r="AL220" s="101">
        <f t="shared" si="410"/>
        <v>168</v>
      </c>
      <c r="AM220" s="101">
        <f t="shared" si="411"/>
        <v>0</v>
      </c>
      <c r="AN220" s="101">
        <f t="shared" si="412"/>
        <v>0</v>
      </c>
      <c r="AO220" s="101">
        <f t="shared" si="413"/>
        <v>0</v>
      </c>
      <c r="AP220" s="101">
        <f t="shared" si="414"/>
        <v>0</v>
      </c>
      <c r="AQ220" s="101">
        <f t="shared" si="415"/>
        <v>0</v>
      </c>
      <c r="AR220" s="70"/>
      <c r="AS220" s="115">
        <f t="shared" ref="AS220:AS231" si="433">IF($A220="N/A"," ",IF(AND(AD220=$AJ$2+1,AK220=0),MIN($AR$231,W220),0))</f>
        <v>0</v>
      </c>
      <c r="AT220" s="110">
        <f t="shared" ref="AT220:AT231" si="434">IF($A220="N/A"," ",IF(AND(AE220=$AJ$2+1,AL220=0),MIN($AR$231,X220),0))</f>
        <v>0</v>
      </c>
      <c r="AU220" s="110">
        <f t="shared" ref="AU220:AU231" si="435">IF($A220="N/A"," ",IF(AND(AF220=$AJ$2+1,AM220=0),MIN($AR$231,Y220),0))</f>
        <v>0</v>
      </c>
      <c r="AV220" s="110">
        <f t="shared" ref="AV220:AV231" si="436">IF($A220="N/A"," ",IF(AND(AG220=$AJ$2+1,AN220=0),MIN($AR$231,Z220),0))</f>
        <v>0</v>
      </c>
      <c r="AW220" s="110">
        <f t="shared" ref="AW220:AW231" si="437">IF($A220="N/A"," ",IF(AND(AH220=$AJ$2+1,AO220=0),MIN($AR$231,AA220),0))</f>
        <v>0</v>
      </c>
      <c r="AX220" s="110">
        <f t="shared" ref="AX220:AX231" si="438">IF($A220="N/A"," ",IF(AND(AI220=$AJ$2+1,AP220=0),MIN($AR$231,AB220),0))</f>
        <v>0</v>
      </c>
      <c r="AY220" s="110">
        <f t="shared" ref="AY220:AY231" si="439">IF($A220="N/A"," ",IF(AND(AJ220=$AJ$2+1,AQ220=0),MIN($AR$231,AC220),0))</f>
        <v>0</v>
      </c>
      <c r="AZ220" s="70"/>
      <c r="BA220" s="64">
        <f>IF($A220="N/A"," ",(IF(MONTH(A220)&gt;=4,IF(MONTH(A220)&lt;=10,Inputs!$F$13,Inputs!$F$14),Inputs!$F$14)))</f>
        <v>119</v>
      </c>
      <c r="BB220" s="65">
        <f t="shared" si="430"/>
        <v>189739.43519999995</v>
      </c>
      <c r="BC220" s="65">
        <f t="shared" si="431"/>
        <v>189739.43519999995</v>
      </c>
      <c r="BD220" s="65">
        <f t="shared" si="397"/>
        <v>0</v>
      </c>
      <c r="BE220" s="65">
        <f t="shared" si="398"/>
        <v>0</v>
      </c>
      <c r="BF220" s="65">
        <f t="shared" si="399"/>
        <v>0</v>
      </c>
      <c r="BG220" s="65">
        <f t="shared" si="400"/>
        <v>0</v>
      </c>
      <c r="BH220" s="65">
        <f t="shared" si="401"/>
        <v>0</v>
      </c>
      <c r="BI220" s="65">
        <f t="shared" si="402"/>
        <v>379478.8703999999</v>
      </c>
      <c r="BJ220" s="94">
        <f t="shared" si="403"/>
        <v>2079537.1296000001</v>
      </c>
      <c r="BK220" s="94">
        <f t="shared" si="404"/>
        <v>1999575.8496000001</v>
      </c>
      <c r="BL220" s="94">
        <f t="shared" si="405"/>
        <v>46781.279999999999</v>
      </c>
      <c r="BM220" s="94">
        <f t="shared" si="406"/>
        <v>33180</v>
      </c>
    </row>
    <row r="221" spans="1:65">
      <c r="A221" s="45">
        <f>IF(A220="N/A","N/A",IF(EDATE(A220,1)&gt;Inputs!$K$3,"N/A",EDATE(A220,1)))</f>
        <v>43282</v>
      </c>
      <c r="B221" s="59">
        <f t="shared" si="372"/>
        <v>2018</v>
      </c>
      <c r="C221" s="46">
        <f t="shared" si="373"/>
        <v>3.9750000000000001</v>
      </c>
      <c r="D221" s="47">
        <f>IF(A221="N/A"," ",(VLOOKUP(MONTH($A221),Inputs!$A$14:$B$25,2))/1000)</f>
        <v>12.6</v>
      </c>
      <c r="E221" s="97">
        <f t="shared" si="374"/>
        <v>50.085000000000001</v>
      </c>
      <c r="F221" s="48">
        <f>IF(A221="N/A"," ",Inputs!$F$6)</f>
        <v>1.17</v>
      </c>
      <c r="G221" s="48">
        <f>IF(A221="N/A"," ",Inputs!$F$9/IF(AND('Pricing Inputs'!$AA$3&gt;=4,'Pricing Inputs'!$AA$3&lt;=6),16,IF(AND('Pricing Inputs'!$AA$3&gt;=7,'Pricing Inputs'!$AA$3&lt;=9),8,24))/(BA221))</f>
        <v>0.82983193277310929</v>
      </c>
      <c r="H221" s="49">
        <f t="shared" si="375"/>
        <v>52.084831932773113</v>
      </c>
      <c r="I221" s="52">
        <f>VLOOKUP(A221,ScaledPrice,(IF(AND('Pricing Inputs'!$AA$3&gt;=4,'Pricing Inputs'!$AA$3&lt;=6),2,4)))</f>
        <v>114</v>
      </c>
      <c r="J221" s="52">
        <f>IF(A221="N/A"," ",IF(AND('Pricing Inputs'!$AA$3&gt;=4,'Pricing Inputs'!$AA$3&lt;=6),I221,(VLOOKUP(A221,ScaledPrice,2))*(2-(VLOOKUP(A221,ScaledPrice,3)))))</f>
        <v>114</v>
      </c>
      <c r="K221" s="52">
        <f>IF(A221="N/A"," ",IF(OR('Pricing Inputs'!$AA$3=5,'Pricing Inputs'!$AA$3=6,'Pricing Inputs'!$AA$3=8,'Pricing Inputs'!$AA$3=9),VLOOKUP(A221,ScaledPrice,IF(AND('Pricing Inputs'!$AA$3&gt;=4,'Pricing Inputs'!$AA$3&lt;=6),5,6)),0))</f>
        <v>35</v>
      </c>
      <c r="L221" s="52">
        <f>IF(A221="N/A"," ",IF(OR('Pricing Inputs'!$AA$3=5,'Pricing Inputs'!$AA$3=6,'Pricing Inputs'!$AA$3=8,'Pricing Inputs'!$AA$3=9),IF(AND('Pricing Inputs'!$AA$3&gt;=4,'Pricing Inputs'!$AA$3&lt;=6),K221,(VLOOKUP(A221,ScaledPrice,5))*(2-(VLOOKUP(A221,ScaledPrice,3)))),0))</f>
        <v>35</v>
      </c>
      <c r="M221" s="52">
        <f>IF(A221="N/A"," ",IF(OR('Pricing Inputs'!$AA$3=6,'Pricing Inputs'!$AA$3=9),(VLOOKUP(A221,ScaledPrice,IF(AND('Pricing Inputs'!$AA$3&gt;=4,'Pricing Inputs'!$AA$3&lt;=6),7,8))),0))</f>
        <v>30.999998092651367</v>
      </c>
      <c r="N221" s="52">
        <f>IF(A221="N/A"," ",IF(OR('Pricing Inputs'!$AA$3=6,'Pricing Inputs'!$AA$3=9),IF(AND('Pricing Inputs'!$AA$3&gt;=4,'Pricing Inputs'!$AA$3&lt;=6),M221,(VLOOKUP(A221,ScaledPrice,7))*(2-(VLOOKUP(A221,ScaledPrice,3)))),0))</f>
        <v>30.999998092651367</v>
      </c>
      <c r="O221" s="52">
        <f t="shared" si="376"/>
        <v>24.350000381469727</v>
      </c>
      <c r="P221" s="108">
        <f t="shared" si="377"/>
        <v>61.915168067226887</v>
      </c>
      <c r="Q221" s="108">
        <f t="shared" si="378"/>
        <v>61.915168067226887</v>
      </c>
      <c r="R221" s="108">
        <f t="shared" si="379"/>
        <v>0</v>
      </c>
      <c r="S221" s="108">
        <f t="shared" si="380"/>
        <v>0</v>
      </c>
      <c r="T221" s="108">
        <f t="shared" si="381"/>
        <v>0</v>
      </c>
      <c r="U221" s="108">
        <f t="shared" si="382"/>
        <v>0</v>
      </c>
      <c r="V221" s="56">
        <f t="shared" si="383"/>
        <v>0</v>
      </c>
      <c r="W221" s="99">
        <f t="shared" si="384"/>
        <v>168</v>
      </c>
      <c r="X221" s="99">
        <f t="shared" si="385"/>
        <v>168</v>
      </c>
      <c r="Y221" s="99">
        <f t="shared" si="386"/>
        <v>0</v>
      </c>
      <c r="Z221" s="99">
        <f t="shared" si="387"/>
        <v>0</v>
      </c>
      <c r="AA221" s="99">
        <f t="shared" si="407"/>
        <v>0</v>
      </c>
      <c r="AB221" s="99">
        <f t="shared" si="388"/>
        <v>0</v>
      </c>
      <c r="AC221" s="99">
        <f t="shared" si="389"/>
        <v>0</v>
      </c>
      <c r="AD221" s="71">
        <f t="shared" ref="AD221:AD231" si="440">IF($A221="N/A"," ",RANK(P221,$P$220:$V$231))</f>
        <v>1</v>
      </c>
      <c r="AE221" s="72">
        <f t="shared" ref="AE221:AE231" si="441">IF($A221="N/A"," ",RANK(Q221,$P$220:$V$231))</f>
        <v>1</v>
      </c>
      <c r="AF221" s="72">
        <f t="shared" ref="AF221:AF231" si="442">IF($A221="N/A"," ",RANK(R221,$P$220:$V$231))</f>
        <v>7</v>
      </c>
      <c r="AG221" s="72">
        <f t="shared" ref="AG221:AG231" si="443">IF($A221="N/A"," ",RANK(S221,$P$220:$V$231))</f>
        <v>7</v>
      </c>
      <c r="AH221" s="72">
        <f t="shared" ref="AH221:AH231" si="444">IF($A221="N/A"," ",RANK(T221,$P$220:$V$231))</f>
        <v>7</v>
      </c>
      <c r="AI221" s="72">
        <f t="shared" ref="AI221:AI231" si="445">IF($A221="N/A"," ",RANK(U221,$P$220:$V$231))</f>
        <v>7</v>
      </c>
      <c r="AJ221" s="73">
        <f t="shared" ref="AJ221:AJ231" si="446">IF($A221="N/A"," ",RANK(V221,$P$220:$V$231))</f>
        <v>7</v>
      </c>
      <c r="AK221" s="102">
        <f t="shared" si="409"/>
        <v>168</v>
      </c>
      <c r="AL221" s="103">
        <f t="shared" si="410"/>
        <v>168</v>
      </c>
      <c r="AM221" s="103">
        <f t="shared" si="411"/>
        <v>0</v>
      </c>
      <c r="AN221" s="103">
        <f t="shared" si="412"/>
        <v>0</v>
      </c>
      <c r="AO221" s="103">
        <f t="shared" si="413"/>
        <v>0</v>
      </c>
      <c r="AP221" s="103">
        <f t="shared" si="414"/>
        <v>0</v>
      </c>
      <c r="AQ221" s="103">
        <f t="shared" si="415"/>
        <v>0</v>
      </c>
      <c r="AR221" s="73"/>
      <c r="AS221" s="109">
        <f t="shared" si="433"/>
        <v>0</v>
      </c>
      <c r="AT221" s="112">
        <f t="shared" si="434"/>
        <v>0</v>
      </c>
      <c r="AU221" s="112">
        <f t="shared" si="435"/>
        <v>0</v>
      </c>
      <c r="AV221" s="112">
        <f t="shared" si="436"/>
        <v>0</v>
      </c>
      <c r="AW221" s="112">
        <f t="shared" si="437"/>
        <v>0</v>
      </c>
      <c r="AX221" s="112">
        <f t="shared" si="438"/>
        <v>0</v>
      </c>
      <c r="AY221" s="112">
        <f t="shared" si="439"/>
        <v>0</v>
      </c>
      <c r="AZ221" s="73"/>
      <c r="BA221" s="64">
        <f>IF($A221="N/A"," ",(IF(MONTH(A221)&gt;=4,IF(MONTH(A221)&lt;=10,Inputs!$F$13,Inputs!$F$14),Inputs!$F$14)))</f>
        <v>119</v>
      </c>
      <c r="BB221" s="65">
        <f t="shared" si="430"/>
        <v>1237808.0399999998</v>
      </c>
      <c r="BC221" s="65">
        <f t="shared" si="431"/>
        <v>1237808.0399999998</v>
      </c>
      <c r="BD221" s="65">
        <f t="shared" si="397"/>
        <v>0</v>
      </c>
      <c r="BE221" s="65">
        <f t="shared" si="398"/>
        <v>0</v>
      </c>
      <c r="BF221" s="65">
        <f t="shared" si="399"/>
        <v>0</v>
      </c>
      <c r="BG221" s="65">
        <f t="shared" si="400"/>
        <v>0</v>
      </c>
      <c r="BH221" s="65">
        <f t="shared" si="401"/>
        <v>0</v>
      </c>
      <c r="BI221" s="65">
        <f t="shared" si="402"/>
        <v>2475616.0799999996</v>
      </c>
      <c r="BJ221" s="94">
        <f t="shared" si="403"/>
        <v>2082559.9200000002</v>
      </c>
      <c r="BK221" s="94">
        <f t="shared" si="404"/>
        <v>2002598.6400000001</v>
      </c>
      <c r="BL221" s="94">
        <f t="shared" si="405"/>
        <v>46781.279999999999</v>
      </c>
      <c r="BM221" s="94">
        <f t="shared" si="406"/>
        <v>33180</v>
      </c>
    </row>
    <row r="222" spans="1:65">
      <c r="A222" s="45">
        <f>IF(A221="N/A","N/A",IF(EDATE(A221,1)&gt;Inputs!$K$3,"N/A",EDATE(A221,1)))</f>
        <v>43313</v>
      </c>
      <c r="B222" s="59">
        <f t="shared" si="372"/>
        <v>2018</v>
      </c>
      <c r="C222" s="46">
        <f t="shared" si="373"/>
        <v>3.9830000000000001</v>
      </c>
      <c r="D222" s="47">
        <f>IF(A222="N/A"," ",(VLOOKUP(MONTH($A222),Inputs!$A$14:$B$25,2))/1000)</f>
        <v>12.6</v>
      </c>
      <c r="E222" s="97">
        <f t="shared" si="374"/>
        <v>50.1858</v>
      </c>
      <c r="F222" s="48">
        <f>IF(A222="N/A"," ",Inputs!$F$6)</f>
        <v>1.17</v>
      </c>
      <c r="G222" s="48">
        <f>IF(A222="N/A"," ",Inputs!$F$9/IF(AND('Pricing Inputs'!$AA$3&gt;=4,'Pricing Inputs'!$AA$3&lt;=6),16,IF(AND('Pricing Inputs'!$AA$3&gt;=7,'Pricing Inputs'!$AA$3&lt;=9),8,24))/(BA222))</f>
        <v>0.82983193277310929</v>
      </c>
      <c r="H222" s="49">
        <f t="shared" si="375"/>
        <v>52.185631932773113</v>
      </c>
      <c r="I222" s="52">
        <f>VLOOKUP(A222,ScaledPrice,(IF(AND('Pricing Inputs'!$AA$3&gt;=4,'Pricing Inputs'!$AA$3&lt;=6),2,4)))</f>
        <v>114</v>
      </c>
      <c r="J222" s="52">
        <f>IF(A222="N/A"," ",IF(AND('Pricing Inputs'!$AA$3&gt;=4,'Pricing Inputs'!$AA$3&lt;=6),I222,(VLOOKUP(A222,ScaledPrice,2))*(2-(VLOOKUP(A222,ScaledPrice,3)))))</f>
        <v>114</v>
      </c>
      <c r="K222" s="52">
        <f>IF(A222="N/A"," ",IF(OR('Pricing Inputs'!$AA$3=5,'Pricing Inputs'!$AA$3=6,'Pricing Inputs'!$AA$3=8,'Pricing Inputs'!$AA$3=9),VLOOKUP(A222,ScaledPrice,IF(AND('Pricing Inputs'!$AA$3&gt;=4,'Pricing Inputs'!$AA$3&lt;=6),5,6)),0))</f>
        <v>35.000003814697266</v>
      </c>
      <c r="L222" s="52">
        <f>IF(A222="N/A"," ",IF(OR('Pricing Inputs'!$AA$3=5,'Pricing Inputs'!$AA$3=6,'Pricing Inputs'!$AA$3=8,'Pricing Inputs'!$AA$3=9),IF(AND('Pricing Inputs'!$AA$3&gt;=4,'Pricing Inputs'!$AA$3&lt;=6),K222,(VLOOKUP(A222,ScaledPrice,5))*(2-(VLOOKUP(A222,ScaledPrice,3)))),0))</f>
        <v>35.000003814697266</v>
      </c>
      <c r="M222" s="52">
        <f>IF(A222="N/A"," ",IF(OR('Pricing Inputs'!$AA$3=6,'Pricing Inputs'!$AA$3=9),(VLOOKUP(A222,ScaledPrice,IF(AND('Pricing Inputs'!$AA$3&gt;=4,'Pricing Inputs'!$AA$3&lt;=6),7,8))),0))</f>
        <v>31</v>
      </c>
      <c r="N222" s="52">
        <f>IF(A222="N/A"," ",IF(OR('Pricing Inputs'!$AA$3=6,'Pricing Inputs'!$AA$3=9),IF(AND('Pricing Inputs'!$AA$3&gt;=4,'Pricing Inputs'!$AA$3&lt;=6),M222,(VLOOKUP(A222,ScaledPrice,7))*(2-(VLOOKUP(A222,ScaledPrice,3)))),0))</f>
        <v>31</v>
      </c>
      <c r="O222" s="52">
        <f t="shared" si="376"/>
        <v>24.350000381469727</v>
      </c>
      <c r="P222" s="108">
        <f t="shared" si="377"/>
        <v>61.814368067226887</v>
      </c>
      <c r="Q222" s="108">
        <f t="shared" si="378"/>
        <v>61.814368067226887</v>
      </c>
      <c r="R222" s="108">
        <f t="shared" si="379"/>
        <v>0</v>
      </c>
      <c r="S222" s="108">
        <f t="shared" si="380"/>
        <v>0</v>
      </c>
      <c r="T222" s="108">
        <f t="shared" si="381"/>
        <v>0</v>
      </c>
      <c r="U222" s="108">
        <f t="shared" si="382"/>
        <v>0</v>
      </c>
      <c r="V222" s="56">
        <f t="shared" si="383"/>
        <v>0</v>
      </c>
      <c r="W222" s="99">
        <f t="shared" si="384"/>
        <v>184</v>
      </c>
      <c r="X222" s="99">
        <f t="shared" si="385"/>
        <v>184</v>
      </c>
      <c r="Y222" s="99">
        <f t="shared" si="386"/>
        <v>0</v>
      </c>
      <c r="Z222" s="99">
        <f t="shared" si="387"/>
        <v>0</v>
      </c>
      <c r="AA222" s="99">
        <f t="shared" si="407"/>
        <v>0</v>
      </c>
      <c r="AB222" s="99">
        <f t="shared" si="388"/>
        <v>0</v>
      </c>
      <c r="AC222" s="99">
        <f t="shared" si="389"/>
        <v>0</v>
      </c>
      <c r="AD222" s="71">
        <f t="shared" si="440"/>
        <v>3</v>
      </c>
      <c r="AE222" s="72">
        <f t="shared" si="441"/>
        <v>3</v>
      </c>
      <c r="AF222" s="72">
        <f t="shared" si="442"/>
        <v>7</v>
      </c>
      <c r="AG222" s="72">
        <f t="shared" si="443"/>
        <v>7</v>
      </c>
      <c r="AH222" s="72">
        <f t="shared" si="444"/>
        <v>7</v>
      </c>
      <c r="AI222" s="72">
        <f t="shared" si="445"/>
        <v>7</v>
      </c>
      <c r="AJ222" s="73">
        <f t="shared" si="446"/>
        <v>7</v>
      </c>
      <c r="AK222" s="102">
        <f t="shared" si="409"/>
        <v>184</v>
      </c>
      <c r="AL222" s="103">
        <f t="shared" si="410"/>
        <v>184</v>
      </c>
      <c r="AM222" s="103">
        <f t="shared" si="411"/>
        <v>0</v>
      </c>
      <c r="AN222" s="103">
        <f t="shared" si="412"/>
        <v>0</v>
      </c>
      <c r="AO222" s="103">
        <f t="shared" si="413"/>
        <v>0</v>
      </c>
      <c r="AP222" s="103">
        <f t="shared" si="414"/>
        <v>0</v>
      </c>
      <c r="AQ222" s="103">
        <f t="shared" si="415"/>
        <v>0</v>
      </c>
      <c r="AR222" s="73"/>
      <c r="AS222" s="109">
        <f t="shared" si="433"/>
        <v>0</v>
      </c>
      <c r="AT222" s="112">
        <f t="shared" si="434"/>
        <v>0</v>
      </c>
      <c r="AU222" s="112">
        <f t="shared" si="435"/>
        <v>0</v>
      </c>
      <c r="AV222" s="112">
        <f t="shared" si="436"/>
        <v>0</v>
      </c>
      <c r="AW222" s="112">
        <f t="shared" si="437"/>
        <v>0</v>
      </c>
      <c r="AX222" s="112">
        <f t="shared" si="438"/>
        <v>0</v>
      </c>
      <c r="AY222" s="112">
        <f t="shared" si="439"/>
        <v>0</v>
      </c>
      <c r="AZ222" s="73"/>
      <c r="BA222" s="64">
        <f>IF($A222="N/A"," ",(IF(MONTH(A222)&gt;=4,IF(MONTH(A222)&lt;=10,Inputs!$F$13,Inputs!$F$14),Inputs!$F$14)))</f>
        <v>119</v>
      </c>
      <c r="BB222" s="65">
        <f t="shared" si="430"/>
        <v>1353487.4031999998</v>
      </c>
      <c r="BC222" s="65">
        <f t="shared" si="431"/>
        <v>1353487.4031999998</v>
      </c>
      <c r="BD222" s="65">
        <f t="shared" si="397"/>
        <v>0</v>
      </c>
      <c r="BE222" s="65">
        <f t="shared" si="398"/>
        <v>0</v>
      </c>
      <c r="BF222" s="65">
        <f t="shared" si="399"/>
        <v>0</v>
      </c>
      <c r="BG222" s="65">
        <f t="shared" si="400"/>
        <v>0</v>
      </c>
      <c r="BH222" s="65">
        <f t="shared" si="401"/>
        <v>0</v>
      </c>
      <c r="BI222" s="65">
        <f t="shared" si="402"/>
        <v>2706974.8063999997</v>
      </c>
      <c r="BJ222" s="94">
        <f t="shared" si="403"/>
        <v>2285313.1935999999</v>
      </c>
      <c r="BK222" s="94">
        <f t="shared" si="404"/>
        <v>2197736.5536000002</v>
      </c>
      <c r="BL222" s="94">
        <f t="shared" si="405"/>
        <v>51236.639999999992</v>
      </c>
      <c r="BM222" s="94">
        <f t="shared" si="406"/>
        <v>36340.000000000007</v>
      </c>
    </row>
    <row r="223" spans="1:65">
      <c r="A223" s="45">
        <f>IF(A222="N/A","N/A",IF(EDATE(A222,1)&gt;Inputs!$K$3,"N/A",EDATE(A222,1)))</f>
        <v>43344</v>
      </c>
      <c r="B223" s="59">
        <f t="shared" si="372"/>
        <v>2018</v>
      </c>
      <c r="C223" s="46">
        <f t="shared" si="373"/>
        <v>3.9860000000000002</v>
      </c>
      <c r="D223" s="47">
        <f>IF(A223="N/A"," ",(VLOOKUP(MONTH($A223),Inputs!$A$14:$B$25,2))/1000)</f>
        <v>12.6</v>
      </c>
      <c r="E223" s="97">
        <f t="shared" si="374"/>
        <v>50.223600000000005</v>
      </c>
      <c r="F223" s="48">
        <f>IF(A223="N/A"," ",Inputs!$F$6)</f>
        <v>1.17</v>
      </c>
      <c r="G223" s="48">
        <f>IF(A223="N/A"," ",Inputs!$F$9/IF(AND('Pricing Inputs'!$AA$3&gt;=4,'Pricing Inputs'!$AA$3&lt;=6),16,IF(AND('Pricing Inputs'!$AA$3&gt;=7,'Pricing Inputs'!$AA$3&lt;=9),8,24))/(BA223))</f>
        <v>0.82983193277310929</v>
      </c>
      <c r="H223" s="49">
        <f t="shared" si="375"/>
        <v>52.223431932773117</v>
      </c>
      <c r="I223" s="52">
        <f>VLOOKUP(A223,ScaledPrice,(IF(AND('Pricing Inputs'!$AA$3&gt;=4,'Pricing Inputs'!$AA$3&lt;=6),2,4)))</f>
        <v>38.5</v>
      </c>
      <c r="J223" s="52">
        <f>IF(A223="N/A"," ",IF(AND('Pricing Inputs'!$AA$3&gt;=4,'Pricing Inputs'!$AA$3&lt;=6),I223,(VLOOKUP(A223,ScaledPrice,2))*(2-(VLOOKUP(A223,ScaledPrice,3)))))</f>
        <v>38.5</v>
      </c>
      <c r="K223" s="52">
        <f>IF(A223="N/A"," ",IF(OR('Pricing Inputs'!$AA$3=5,'Pricing Inputs'!$AA$3=6,'Pricing Inputs'!$AA$3=8,'Pricing Inputs'!$AA$3=9),VLOOKUP(A223,ScaledPrice,IF(AND('Pricing Inputs'!$AA$3&gt;=4,'Pricing Inputs'!$AA$3&lt;=6),5,6)),0))</f>
        <v>25</v>
      </c>
      <c r="L223" s="52">
        <f>IF(A223="N/A"," ",IF(OR('Pricing Inputs'!$AA$3=5,'Pricing Inputs'!$AA$3=6,'Pricing Inputs'!$AA$3=8,'Pricing Inputs'!$AA$3=9),IF(AND('Pricing Inputs'!$AA$3&gt;=4,'Pricing Inputs'!$AA$3&lt;=6),K223,(VLOOKUP(A223,ScaledPrice,5))*(2-(VLOOKUP(A223,ScaledPrice,3)))),0))</f>
        <v>25</v>
      </c>
      <c r="M223" s="52">
        <f>IF(A223="N/A"," ",IF(OR('Pricing Inputs'!$AA$3=6,'Pricing Inputs'!$AA$3=9),(VLOOKUP(A223,ScaledPrice,IF(AND('Pricing Inputs'!$AA$3&gt;=4,'Pricing Inputs'!$AA$3&lt;=6),7,8))),0))</f>
        <v>24</v>
      </c>
      <c r="N223" s="52">
        <f>IF(A223="N/A"," ",IF(OR('Pricing Inputs'!$AA$3=6,'Pricing Inputs'!$AA$3=9),IF(AND('Pricing Inputs'!$AA$3&gt;=4,'Pricing Inputs'!$AA$3&lt;=6),M223,(VLOOKUP(A223,ScaledPrice,7))*(2-(VLOOKUP(A223,ScaledPrice,3)))),0))</f>
        <v>24</v>
      </c>
      <c r="O223" s="52">
        <f t="shared" si="376"/>
        <v>24</v>
      </c>
      <c r="P223" s="108">
        <f t="shared" si="377"/>
        <v>0</v>
      </c>
      <c r="Q223" s="108">
        <f t="shared" si="378"/>
        <v>0</v>
      </c>
      <c r="R223" s="108">
        <f t="shared" si="379"/>
        <v>0</v>
      </c>
      <c r="S223" s="108">
        <f t="shared" si="380"/>
        <v>0</v>
      </c>
      <c r="T223" s="108">
        <f t="shared" si="381"/>
        <v>0</v>
      </c>
      <c r="U223" s="108">
        <f t="shared" si="382"/>
        <v>0</v>
      </c>
      <c r="V223" s="56">
        <f t="shared" si="383"/>
        <v>0</v>
      </c>
      <c r="W223" s="99">
        <f t="shared" si="384"/>
        <v>0</v>
      </c>
      <c r="X223" s="99">
        <f t="shared" si="385"/>
        <v>0</v>
      </c>
      <c r="Y223" s="99">
        <f t="shared" si="386"/>
        <v>0</v>
      </c>
      <c r="Z223" s="99">
        <f t="shared" si="387"/>
        <v>0</v>
      </c>
      <c r="AA223" s="99">
        <f t="shared" si="407"/>
        <v>0</v>
      </c>
      <c r="AB223" s="99">
        <f t="shared" si="388"/>
        <v>0</v>
      </c>
      <c r="AC223" s="99">
        <f t="shared" si="389"/>
        <v>0</v>
      </c>
      <c r="AD223" s="71">
        <f t="shared" si="440"/>
        <v>7</v>
      </c>
      <c r="AE223" s="72">
        <f t="shared" si="441"/>
        <v>7</v>
      </c>
      <c r="AF223" s="72">
        <f t="shared" si="442"/>
        <v>7</v>
      </c>
      <c r="AG223" s="72">
        <f t="shared" si="443"/>
        <v>7</v>
      </c>
      <c r="AH223" s="72">
        <f t="shared" si="444"/>
        <v>7</v>
      </c>
      <c r="AI223" s="72">
        <f t="shared" si="445"/>
        <v>7</v>
      </c>
      <c r="AJ223" s="73">
        <f t="shared" si="446"/>
        <v>7</v>
      </c>
      <c r="AK223" s="102">
        <f t="shared" si="409"/>
        <v>0</v>
      </c>
      <c r="AL223" s="103">
        <f t="shared" si="410"/>
        <v>0</v>
      </c>
      <c r="AM223" s="103">
        <f t="shared" si="411"/>
        <v>0</v>
      </c>
      <c r="AN223" s="103">
        <f t="shared" si="412"/>
        <v>0</v>
      </c>
      <c r="AO223" s="103">
        <f t="shared" si="413"/>
        <v>0</v>
      </c>
      <c r="AP223" s="103">
        <f t="shared" si="414"/>
        <v>0</v>
      </c>
      <c r="AQ223" s="103">
        <f t="shared" si="415"/>
        <v>0</v>
      </c>
      <c r="AR223" s="73"/>
      <c r="AS223" s="109">
        <f t="shared" si="433"/>
        <v>0</v>
      </c>
      <c r="AT223" s="112">
        <f t="shared" si="434"/>
        <v>0</v>
      </c>
      <c r="AU223" s="112">
        <f t="shared" si="435"/>
        <v>0</v>
      </c>
      <c r="AV223" s="112">
        <f t="shared" si="436"/>
        <v>0</v>
      </c>
      <c r="AW223" s="112">
        <f t="shared" si="437"/>
        <v>0</v>
      </c>
      <c r="AX223" s="112">
        <f t="shared" si="438"/>
        <v>0</v>
      </c>
      <c r="AY223" s="112">
        <f t="shared" si="439"/>
        <v>0</v>
      </c>
      <c r="AZ223" s="73"/>
      <c r="BA223" s="64">
        <f>IF($A223="N/A"," ",(IF(MONTH(A223)&gt;=4,IF(MONTH(A223)&lt;=10,Inputs!$F$13,Inputs!$F$14),Inputs!$F$14)))</f>
        <v>119</v>
      </c>
      <c r="BB223" s="65">
        <f t="shared" si="430"/>
        <v>0</v>
      </c>
      <c r="BC223" s="65">
        <f t="shared" si="431"/>
        <v>0</v>
      </c>
      <c r="BD223" s="65">
        <f t="shared" si="397"/>
        <v>0</v>
      </c>
      <c r="BE223" s="65">
        <f t="shared" si="398"/>
        <v>0</v>
      </c>
      <c r="BF223" s="65">
        <f t="shared" si="399"/>
        <v>0</v>
      </c>
      <c r="BG223" s="65">
        <f t="shared" si="400"/>
        <v>0</v>
      </c>
      <c r="BH223" s="65">
        <f t="shared" si="401"/>
        <v>0</v>
      </c>
      <c r="BI223" s="65">
        <f t="shared" si="402"/>
        <v>0</v>
      </c>
      <c r="BJ223" s="94">
        <f t="shared" si="403"/>
        <v>0</v>
      </c>
      <c r="BK223" s="94">
        <f t="shared" si="404"/>
        <v>0</v>
      </c>
      <c r="BL223" s="94">
        <f t="shared" si="405"/>
        <v>0</v>
      </c>
      <c r="BM223" s="94">
        <f t="shared" si="406"/>
        <v>0</v>
      </c>
    </row>
    <row r="224" spans="1:65">
      <c r="A224" s="45">
        <f>IF(A223="N/A","N/A",IF(EDATE(A223,1)&gt;Inputs!$K$3,"N/A",EDATE(A223,1)))</f>
        <v>43374</v>
      </c>
      <c r="B224" s="59">
        <f t="shared" si="372"/>
        <v>2018</v>
      </c>
      <c r="C224" s="46">
        <f t="shared" si="373"/>
        <v>4.0199999999999996</v>
      </c>
      <c r="D224" s="47">
        <f>IF(A224="N/A"," ",(VLOOKUP(MONTH($A224),Inputs!$A$14:$B$25,2))/1000)</f>
        <v>12.6</v>
      </c>
      <c r="E224" s="97">
        <f t="shared" si="374"/>
        <v>50.651999999999994</v>
      </c>
      <c r="F224" s="48">
        <f>IF(A224="N/A"," ",Inputs!$F$6)</f>
        <v>1.17</v>
      </c>
      <c r="G224" s="48">
        <f>IF(A224="N/A"," ",Inputs!$F$9/IF(AND('Pricing Inputs'!$AA$3&gt;=4,'Pricing Inputs'!$AA$3&lt;=6),16,IF(AND('Pricing Inputs'!$AA$3&gt;=7,'Pricing Inputs'!$AA$3&lt;=9),8,24))/(BA224))</f>
        <v>0.82983193277310929</v>
      </c>
      <c r="H224" s="49">
        <f t="shared" si="375"/>
        <v>52.651831932773106</v>
      </c>
      <c r="I224" s="52">
        <f>VLOOKUP(A224,ScaledPrice,(IF(AND('Pricing Inputs'!$AA$3&gt;=4,'Pricing Inputs'!$AA$3&lt;=6),2,4)))</f>
        <v>31.299997329711914</v>
      </c>
      <c r="J224" s="52">
        <f>IF(A224="N/A"," ",IF(AND('Pricing Inputs'!$AA$3&gt;=4,'Pricing Inputs'!$AA$3&lt;=6),I224,(VLOOKUP(A224,ScaledPrice,2))*(2-(VLOOKUP(A224,ScaledPrice,3)))))</f>
        <v>31.299997329711914</v>
      </c>
      <c r="K224" s="52">
        <f>IF(A224="N/A"," ",IF(OR('Pricing Inputs'!$AA$3=5,'Pricing Inputs'!$AA$3=6,'Pricing Inputs'!$AA$3=8,'Pricing Inputs'!$AA$3=9),VLOOKUP(A224,ScaledPrice,IF(AND('Pricing Inputs'!$AA$3&gt;=4,'Pricing Inputs'!$AA$3&lt;=6),5,6)),0))</f>
        <v>19.996000289916992</v>
      </c>
      <c r="L224" s="52">
        <f>IF(A224="N/A"," ",IF(OR('Pricing Inputs'!$AA$3=5,'Pricing Inputs'!$AA$3=6,'Pricing Inputs'!$AA$3=8,'Pricing Inputs'!$AA$3=9),IF(AND('Pricing Inputs'!$AA$3&gt;=4,'Pricing Inputs'!$AA$3&lt;=6),K224,(VLOOKUP(A224,ScaledPrice,5))*(2-(VLOOKUP(A224,ScaledPrice,3)))),0))</f>
        <v>19.996000289916992</v>
      </c>
      <c r="M224" s="52">
        <f>IF(A224="N/A"," ",IF(OR('Pricing Inputs'!$AA$3=6,'Pricing Inputs'!$AA$3=9),(VLOOKUP(A224,ScaledPrice,IF(AND('Pricing Inputs'!$AA$3&gt;=4,'Pricing Inputs'!$AA$3&lt;=6),7,8))),0))</f>
        <v>18.996500015258789</v>
      </c>
      <c r="N224" s="52">
        <f>IF(A224="N/A"," ",IF(OR('Pricing Inputs'!$AA$3=6,'Pricing Inputs'!$AA$3=9),IF(AND('Pricing Inputs'!$AA$3&gt;=4,'Pricing Inputs'!$AA$3&lt;=6),M224,(VLOOKUP(A224,ScaledPrice,7))*(2-(VLOOKUP(A224,ScaledPrice,3)))),0))</f>
        <v>18.996500015258789</v>
      </c>
      <c r="O224" s="52">
        <f t="shared" si="376"/>
        <v>25.400001525878906</v>
      </c>
      <c r="P224" s="108">
        <f t="shared" si="377"/>
        <v>0</v>
      </c>
      <c r="Q224" s="108">
        <f t="shared" si="378"/>
        <v>0</v>
      </c>
      <c r="R224" s="108">
        <f t="shared" si="379"/>
        <v>0</v>
      </c>
      <c r="S224" s="108">
        <f t="shared" si="380"/>
        <v>0</v>
      </c>
      <c r="T224" s="108">
        <f t="shared" si="381"/>
        <v>0</v>
      </c>
      <c r="U224" s="108">
        <f t="shared" si="382"/>
        <v>0</v>
      </c>
      <c r="V224" s="56">
        <f t="shared" si="383"/>
        <v>0</v>
      </c>
      <c r="W224" s="99">
        <f t="shared" si="384"/>
        <v>0</v>
      </c>
      <c r="X224" s="99">
        <f t="shared" si="385"/>
        <v>0</v>
      </c>
      <c r="Y224" s="99">
        <f t="shared" si="386"/>
        <v>0</v>
      </c>
      <c r="Z224" s="99">
        <f t="shared" si="387"/>
        <v>0</v>
      </c>
      <c r="AA224" s="99">
        <f t="shared" si="407"/>
        <v>0</v>
      </c>
      <c r="AB224" s="99">
        <f t="shared" si="388"/>
        <v>0</v>
      </c>
      <c r="AC224" s="99">
        <f t="shared" si="389"/>
        <v>0</v>
      </c>
      <c r="AD224" s="71">
        <f t="shared" si="440"/>
        <v>7</v>
      </c>
      <c r="AE224" s="72">
        <f t="shared" si="441"/>
        <v>7</v>
      </c>
      <c r="AF224" s="72">
        <f t="shared" si="442"/>
        <v>7</v>
      </c>
      <c r="AG224" s="72">
        <f t="shared" si="443"/>
        <v>7</v>
      </c>
      <c r="AH224" s="72">
        <f t="shared" si="444"/>
        <v>7</v>
      </c>
      <c r="AI224" s="72">
        <f t="shared" si="445"/>
        <v>7</v>
      </c>
      <c r="AJ224" s="73">
        <f t="shared" si="446"/>
        <v>7</v>
      </c>
      <c r="AK224" s="102">
        <f t="shared" si="409"/>
        <v>0</v>
      </c>
      <c r="AL224" s="103">
        <f t="shared" si="410"/>
        <v>0</v>
      </c>
      <c r="AM224" s="103">
        <f t="shared" si="411"/>
        <v>0</v>
      </c>
      <c r="AN224" s="103">
        <f t="shared" si="412"/>
        <v>0</v>
      </c>
      <c r="AO224" s="103">
        <f t="shared" si="413"/>
        <v>0</v>
      </c>
      <c r="AP224" s="103">
        <f t="shared" si="414"/>
        <v>0</v>
      </c>
      <c r="AQ224" s="103">
        <f t="shared" si="415"/>
        <v>0</v>
      </c>
      <c r="AR224" s="73"/>
      <c r="AS224" s="109">
        <f t="shared" si="433"/>
        <v>0</v>
      </c>
      <c r="AT224" s="112">
        <f t="shared" si="434"/>
        <v>0</v>
      </c>
      <c r="AU224" s="112">
        <f t="shared" si="435"/>
        <v>0</v>
      </c>
      <c r="AV224" s="112">
        <f t="shared" si="436"/>
        <v>0</v>
      </c>
      <c r="AW224" s="112">
        <f t="shared" si="437"/>
        <v>0</v>
      </c>
      <c r="AX224" s="112">
        <f t="shared" si="438"/>
        <v>0</v>
      </c>
      <c r="AY224" s="112">
        <f t="shared" si="439"/>
        <v>0</v>
      </c>
      <c r="AZ224" s="73"/>
      <c r="BA224" s="64">
        <f>IF($A224="N/A"," ",(IF(MONTH(A224)&gt;=4,IF(MONTH(A224)&lt;=10,Inputs!$F$13,Inputs!$F$14),Inputs!$F$14)))</f>
        <v>119</v>
      </c>
      <c r="BB224" s="65">
        <f t="shared" si="430"/>
        <v>0</v>
      </c>
      <c r="BC224" s="65">
        <f t="shared" si="431"/>
        <v>0</v>
      </c>
      <c r="BD224" s="65">
        <f t="shared" si="397"/>
        <v>0</v>
      </c>
      <c r="BE224" s="65">
        <f t="shared" si="398"/>
        <v>0</v>
      </c>
      <c r="BF224" s="65">
        <f t="shared" si="399"/>
        <v>0</v>
      </c>
      <c r="BG224" s="65">
        <f t="shared" si="400"/>
        <v>0</v>
      </c>
      <c r="BH224" s="65">
        <f t="shared" si="401"/>
        <v>0</v>
      </c>
      <c r="BI224" s="65">
        <f t="shared" si="402"/>
        <v>0</v>
      </c>
      <c r="BJ224" s="94">
        <f t="shared" si="403"/>
        <v>0</v>
      </c>
      <c r="BK224" s="94">
        <f t="shared" si="404"/>
        <v>0</v>
      </c>
      <c r="BL224" s="94">
        <f t="shared" si="405"/>
        <v>0</v>
      </c>
      <c r="BM224" s="94">
        <f t="shared" si="406"/>
        <v>0</v>
      </c>
    </row>
    <row r="225" spans="1:65">
      <c r="A225" s="45">
        <f>IF(A224="N/A","N/A",IF(EDATE(A224,1)&gt;Inputs!$K$3,"N/A",EDATE(A224,1)))</f>
        <v>43405</v>
      </c>
      <c r="B225" s="59">
        <f t="shared" si="372"/>
        <v>2018</v>
      </c>
      <c r="C225" s="46">
        <f t="shared" si="373"/>
        <v>4.1579999999999995</v>
      </c>
      <c r="D225" s="47">
        <f>IF(A225="N/A"," ",(VLOOKUP(MONTH($A225),Inputs!$A$14:$B$25,2))/1000)</f>
        <v>12.6</v>
      </c>
      <c r="E225" s="97">
        <f t="shared" si="374"/>
        <v>52.390799999999992</v>
      </c>
      <c r="F225" s="48">
        <f>IF(A225="N/A"," ",Inputs!$F$6)</f>
        <v>1.17</v>
      </c>
      <c r="G225" s="48">
        <f>IF(A225="N/A"," ",Inputs!$F$9/IF(AND('Pricing Inputs'!$AA$3&gt;=4,'Pricing Inputs'!$AA$3&lt;=6),16,IF(AND('Pricing Inputs'!$AA$3&gt;=7,'Pricing Inputs'!$AA$3&lt;=9),8,24))/(BA225))</f>
        <v>0.82983193277310929</v>
      </c>
      <c r="H225" s="49">
        <f t="shared" si="375"/>
        <v>54.390631932773104</v>
      </c>
      <c r="I225" s="52">
        <f>VLOOKUP(A225,ScaledPrice,(IF(AND('Pricing Inputs'!$AA$3&gt;=4,'Pricing Inputs'!$AA$3&lt;=6),2,4)))</f>
        <v>31.179998397827148</v>
      </c>
      <c r="J225" s="52">
        <f>IF(A225="N/A"," ",IF(AND('Pricing Inputs'!$AA$3&gt;=4,'Pricing Inputs'!$AA$3&lt;=6),I225,(VLOOKUP(A225,ScaledPrice,2))*(2-(VLOOKUP(A225,ScaledPrice,3)))))</f>
        <v>31.179998397827148</v>
      </c>
      <c r="K225" s="52">
        <f>IF(A225="N/A"," ",IF(OR('Pricing Inputs'!$AA$3=5,'Pricing Inputs'!$AA$3=6,'Pricing Inputs'!$AA$3=8,'Pricing Inputs'!$AA$3=9),VLOOKUP(A225,ScaledPrice,IF(AND('Pricing Inputs'!$AA$3&gt;=4,'Pricing Inputs'!$AA$3&lt;=6),5,6)),0))</f>
        <v>20</v>
      </c>
      <c r="L225" s="52">
        <f>IF(A225="N/A"," ",IF(OR('Pricing Inputs'!$AA$3=5,'Pricing Inputs'!$AA$3=6,'Pricing Inputs'!$AA$3=8,'Pricing Inputs'!$AA$3=9),IF(AND('Pricing Inputs'!$AA$3&gt;=4,'Pricing Inputs'!$AA$3&lt;=6),K225,(VLOOKUP(A225,ScaledPrice,5))*(2-(VLOOKUP(A225,ScaledPrice,3)))),0))</f>
        <v>20</v>
      </c>
      <c r="M225" s="52">
        <f>IF(A225="N/A"," ",IF(OR('Pricing Inputs'!$AA$3=6,'Pricing Inputs'!$AA$3=9),(VLOOKUP(A225,ScaledPrice,IF(AND('Pricing Inputs'!$AA$3&gt;=4,'Pricing Inputs'!$AA$3&lt;=6),7,8))),0))</f>
        <v>19</v>
      </c>
      <c r="N225" s="52">
        <f>IF(A225="N/A"," ",IF(OR('Pricing Inputs'!$AA$3=6,'Pricing Inputs'!$AA$3=9),IF(AND('Pricing Inputs'!$AA$3&gt;=4,'Pricing Inputs'!$AA$3&lt;=6),M225,(VLOOKUP(A225,ScaledPrice,7))*(2-(VLOOKUP(A225,ScaledPrice,3)))),0))</f>
        <v>19</v>
      </c>
      <c r="O225" s="52">
        <f t="shared" si="376"/>
        <v>25.799999237060547</v>
      </c>
      <c r="P225" s="108">
        <f t="shared" si="377"/>
        <v>0</v>
      </c>
      <c r="Q225" s="108">
        <f t="shared" si="378"/>
        <v>0</v>
      </c>
      <c r="R225" s="108">
        <f t="shared" si="379"/>
        <v>0</v>
      </c>
      <c r="S225" s="108">
        <f t="shared" si="380"/>
        <v>0</v>
      </c>
      <c r="T225" s="108">
        <f t="shared" si="381"/>
        <v>0</v>
      </c>
      <c r="U225" s="108">
        <f t="shared" si="382"/>
        <v>0</v>
      </c>
      <c r="V225" s="56">
        <f t="shared" si="383"/>
        <v>0</v>
      </c>
      <c r="W225" s="99">
        <f t="shared" si="384"/>
        <v>0</v>
      </c>
      <c r="X225" s="99">
        <f t="shared" si="385"/>
        <v>0</v>
      </c>
      <c r="Y225" s="99">
        <f t="shared" si="386"/>
        <v>0</v>
      </c>
      <c r="Z225" s="99">
        <f t="shared" si="387"/>
        <v>0</v>
      </c>
      <c r="AA225" s="99">
        <f t="shared" si="407"/>
        <v>0</v>
      </c>
      <c r="AB225" s="99">
        <f t="shared" si="388"/>
        <v>0</v>
      </c>
      <c r="AC225" s="99">
        <f t="shared" si="389"/>
        <v>0</v>
      </c>
      <c r="AD225" s="71">
        <f t="shared" si="440"/>
        <v>7</v>
      </c>
      <c r="AE225" s="72">
        <f t="shared" si="441"/>
        <v>7</v>
      </c>
      <c r="AF225" s="72">
        <f t="shared" si="442"/>
        <v>7</v>
      </c>
      <c r="AG225" s="72">
        <f t="shared" si="443"/>
        <v>7</v>
      </c>
      <c r="AH225" s="72">
        <f t="shared" si="444"/>
        <v>7</v>
      </c>
      <c r="AI225" s="72">
        <f t="shared" si="445"/>
        <v>7</v>
      </c>
      <c r="AJ225" s="73">
        <f t="shared" si="446"/>
        <v>7</v>
      </c>
      <c r="AK225" s="102">
        <f t="shared" si="409"/>
        <v>0</v>
      </c>
      <c r="AL225" s="103">
        <f t="shared" si="410"/>
        <v>0</v>
      </c>
      <c r="AM225" s="103">
        <f t="shared" si="411"/>
        <v>0</v>
      </c>
      <c r="AN225" s="103">
        <f t="shared" si="412"/>
        <v>0</v>
      </c>
      <c r="AO225" s="103">
        <f t="shared" si="413"/>
        <v>0</v>
      </c>
      <c r="AP225" s="103">
        <f t="shared" si="414"/>
        <v>0</v>
      </c>
      <c r="AQ225" s="103">
        <f t="shared" si="415"/>
        <v>0</v>
      </c>
      <c r="AR225" s="73"/>
      <c r="AS225" s="109">
        <f t="shared" si="433"/>
        <v>0</v>
      </c>
      <c r="AT225" s="112">
        <f t="shared" si="434"/>
        <v>0</v>
      </c>
      <c r="AU225" s="112">
        <f t="shared" si="435"/>
        <v>0</v>
      </c>
      <c r="AV225" s="112">
        <f t="shared" si="436"/>
        <v>0</v>
      </c>
      <c r="AW225" s="112">
        <f t="shared" si="437"/>
        <v>0</v>
      </c>
      <c r="AX225" s="112">
        <f t="shared" si="438"/>
        <v>0</v>
      </c>
      <c r="AY225" s="112">
        <f t="shared" si="439"/>
        <v>0</v>
      </c>
      <c r="AZ225" s="73"/>
      <c r="BA225" s="64">
        <f>IF($A225="N/A"," ",(IF(MONTH(A225)&gt;=4,IF(MONTH(A225)&lt;=10,Inputs!$F$13,Inputs!$F$14),Inputs!$F$14)))</f>
        <v>119</v>
      </c>
      <c r="BB225" s="65">
        <f t="shared" si="430"/>
        <v>0</v>
      </c>
      <c r="BC225" s="65">
        <f t="shared" si="431"/>
        <v>0</v>
      </c>
      <c r="BD225" s="65">
        <f t="shared" si="397"/>
        <v>0</v>
      </c>
      <c r="BE225" s="65">
        <f t="shared" si="398"/>
        <v>0</v>
      </c>
      <c r="BF225" s="65">
        <f t="shared" si="399"/>
        <v>0</v>
      </c>
      <c r="BG225" s="65">
        <f t="shared" si="400"/>
        <v>0</v>
      </c>
      <c r="BH225" s="65">
        <f t="shared" si="401"/>
        <v>0</v>
      </c>
      <c r="BI225" s="65">
        <f t="shared" si="402"/>
        <v>0</v>
      </c>
      <c r="BJ225" s="94">
        <f t="shared" si="403"/>
        <v>0</v>
      </c>
      <c r="BK225" s="94">
        <f t="shared" si="404"/>
        <v>0</v>
      </c>
      <c r="BL225" s="94">
        <f t="shared" si="405"/>
        <v>0</v>
      </c>
      <c r="BM225" s="94">
        <f t="shared" si="406"/>
        <v>0</v>
      </c>
    </row>
    <row r="226" spans="1:65">
      <c r="A226" s="45">
        <f>IF(A225="N/A","N/A",IF(EDATE(A225,1)&gt;Inputs!$K$3,"N/A",EDATE(A225,1)))</f>
        <v>43435</v>
      </c>
      <c r="B226" s="59">
        <f t="shared" si="372"/>
        <v>2018</v>
      </c>
      <c r="C226" s="46">
        <f t="shared" si="373"/>
        <v>4.2839999999999998</v>
      </c>
      <c r="D226" s="47">
        <f>IF(A226="N/A"," ",(VLOOKUP(MONTH($A226),Inputs!$A$14:$B$25,2))/1000)</f>
        <v>12.6</v>
      </c>
      <c r="E226" s="97">
        <f t="shared" si="374"/>
        <v>53.978399999999993</v>
      </c>
      <c r="F226" s="48">
        <f>IF(A226="N/A"," ",Inputs!$F$6)</f>
        <v>1.17</v>
      </c>
      <c r="G226" s="48">
        <f>IF(A226="N/A"," ",Inputs!$F$9/IF(AND('Pricing Inputs'!$AA$3&gt;=4,'Pricing Inputs'!$AA$3&lt;=6),16,IF(AND('Pricing Inputs'!$AA$3&gt;=7,'Pricing Inputs'!$AA$3&lt;=9),8,24))/(BA226))</f>
        <v>0.82983193277310929</v>
      </c>
      <c r="H226" s="49">
        <f t="shared" si="375"/>
        <v>55.978231932773106</v>
      </c>
      <c r="I226" s="52">
        <f>VLOOKUP(A226,ScaledPrice,(IF(AND('Pricing Inputs'!$AA$3&gt;=4,'Pricing Inputs'!$AA$3&lt;=6),2,4)))</f>
        <v>31.649997711181641</v>
      </c>
      <c r="J226" s="52">
        <f>IF(A226="N/A"," ",IF(AND('Pricing Inputs'!$AA$3&gt;=4,'Pricing Inputs'!$AA$3&lt;=6),I226,(VLOOKUP(A226,ScaledPrice,2))*(2-(VLOOKUP(A226,ScaledPrice,3)))))</f>
        <v>31.649997711181641</v>
      </c>
      <c r="K226" s="52">
        <f>IF(A226="N/A"," ",IF(OR('Pricing Inputs'!$AA$3=5,'Pricing Inputs'!$AA$3=6,'Pricing Inputs'!$AA$3=8,'Pricing Inputs'!$AA$3=9),VLOOKUP(A226,ScaledPrice,IF(AND('Pricing Inputs'!$AA$3&gt;=4,'Pricing Inputs'!$AA$3&lt;=6),5,6)),0))</f>
        <v>20</v>
      </c>
      <c r="L226" s="52">
        <f>IF(A226="N/A"," ",IF(OR('Pricing Inputs'!$AA$3=5,'Pricing Inputs'!$AA$3=6,'Pricing Inputs'!$AA$3=8,'Pricing Inputs'!$AA$3=9),IF(AND('Pricing Inputs'!$AA$3&gt;=4,'Pricing Inputs'!$AA$3&lt;=6),K226,(VLOOKUP(A226,ScaledPrice,5))*(2-(VLOOKUP(A226,ScaledPrice,3)))),0))</f>
        <v>20</v>
      </c>
      <c r="M226" s="52">
        <f>IF(A226="N/A"," ",IF(OR('Pricing Inputs'!$AA$3=6,'Pricing Inputs'!$AA$3=9),(VLOOKUP(A226,ScaledPrice,IF(AND('Pricing Inputs'!$AA$3&gt;=4,'Pricing Inputs'!$AA$3&lt;=6),7,8))),0))</f>
        <v>19</v>
      </c>
      <c r="N226" s="52">
        <f>IF(A226="N/A"," ",IF(OR('Pricing Inputs'!$AA$3=6,'Pricing Inputs'!$AA$3=9),IF(AND('Pricing Inputs'!$AA$3&gt;=4,'Pricing Inputs'!$AA$3&lt;=6),M226,(VLOOKUP(A226,ScaledPrice,7))*(2-(VLOOKUP(A226,ScaledPrice,3)))),0))</f>
        <v>19</v>
      </c>
      <c r="O226" s="52">
        <f t="shared" si="376"/>
        <v>25.950000762939453</v>
      </c>
      <c r="P226" s="108">
        <f t="shared" si="377"/>
        <v>0</v>
      </c>
      <c r="Q226" s="108">
        <f t="shared" si="378"/>
        <v>0</v>
      </c>
      <c r="R226" s="108">
        <f t="shared" si="379"/>
        <v>0</v>
      </c>
      <c r="S226" s="108">
        <f t="shared" si="380"/>
        <v>0</v>
      </c>
      <c r="T226" s="108">
        <f t="shared" si="381"/>
        <v>0</v>
      </c>
      <c r="U226" s="108">
        <f t="shared" si="382"/>
        <v>0</v>
      </c>
      <c r="V226" s="56">
        <f t="shared" si="383"/>
        <v>0</v>
      </c>
      <c r="W226" s="99">
        <f t="shared" si="384"/>
        <v>0</v>
      </c>
      <c r="X226" s="99">
        <f t="shared" si="385"/>
        <v>0</v>
      </c>
      <c r="Y226" s="99">
        <f t="shared" si="386"/>
        <v>0</v>
      </c>
      <c r="Z226" s="99">
        <f t="shared" si="387"/>
        <v>0</v>
      </c>
      <c r="AA226" s="99">
        <f t="shared" si="407"/>
        <v>0</v>
      </c>
      <c r="AB226" s="99">
        <f t="shared" si="388"/>
        <v>0</v>
      </c>
      <c r="AC226" s="99">
        <f t="shared" si="389"/>
        <v>0</v>
      </c>
      <c r="AD226" s="71">
        <f t="shared" si="440"/>
        <v>7</v>
      </c>
      <c r="AE226" s="72">
        <f t="shared" si="441"/>
        <v>7</v>
      </c>
      <c r="AF226" s="72">
        <f t="shared" si="442"/>
        <v>7</v>
      </c>
      <c r="AG226" s="72">
        <f t="shared" si="443"/>
        <v>7</v>
      </c>
      <c r="AH226" s="72">
        <f t="shared" si="444"/>
        <v>7</v>
      </c>
      <c r="AI226" s="72">
        <f t="shared" si="445"/>
        <v>7</v>
      </c>
      <c r="AJ226" s="73">
        <f t="shared" si="446"/>
        <v>7</v>
      </c>
      <c r="AK226" s="102">
        <f t="shared" si="409"/>
        <v>0</v>
      </c>
      <c r="AL226" s="103">
        <f t="shared" si="410"/>
        <v>0</v>
      </c>
      <c r="AM226" s="103">
        <f t="shared" si="411"/>
        <v>0</v>
      </c>
      <c r="AN226" s="103">
        <f t="shared" si="412"/>
        <v>0</v>
      </c>
      <c r="AO226" s="103">
        <f t="shared" si="413"/>
        <v>0</v>
      </c>
      <c r="AP226" s="103">
        <f t="shared" si="414"/>
        <v>0</v>
      </c>
      <c r="AQ226" s="103">
        <f t="shared" si="415"/>
        <v>0</v>
      </c>
      <c r="AR226" s="73"/>
      <c r="AS226" s="109">
        <f t="shared" si="433"/>
        <v>0</v>
      </c>
      <c r="AT226" s="112">
        <f t="shared" si="434"/>
        <v>0</v>
      </c>
      <c r="AU226" s="112">
        <f t="shared" si="435"/>
        <v>0</v>
      </c>
      <c r="AV226" s="112">
        <f t="shared" si="436"/>
        <v>0</v>
      </c>
      <c r="AW226" s="112">
        <f t="shared" si="437"/>
        <v>0</v>
      </c>
      <c r="AX226" s="112">
        <f t="shared" si="438"/>
        <v>0</v>
      </c>
      <c r="AY226" s="112">
        <f t="shared" si="439"/>
        <v>0</v>
      </c>
      <c r="AZ226" s="73"/>
      <c r="BA226" s="64">
        <f>IF($A226="N/A"," ",(IF(MONTH(A226)&gt;=4,IF(MONTH(A226)&lt;=10,Inputs!$F$13,Inputs!$F$14),Inputs!$F$14)))</f>
        <v>119</v>
      </c>
      <c r="BB226" s="65">
        <f t="shared" si="430"/>
        <v>0</v>
      </c>
      <c r="BC226" s="65">
        <f t="shared" si="431"/>
        <v>0</v>
      </c>
      <c r="BD226" s="65">
        <f t="shared" si="397"/>
        <v>0</v>
      </c>
      <c r="BE226" s="65">
        <f t="shared" si="398"/>
        <v>0</v>
      </c>
      <c r="BF226" s="65">
        <f t="shared" si="399"/>
        <v>0</v>
      </c>
      <c r="BG226" s="65">
        <f t="shared" si="400"/>
        <v>0</v>
      </c>
      <c r="BH226" s="65">
        <f t="shared" si="401"/>
        <v>0</v>
      </c>
      <c r="BI226" s="65">
        <f t="shared" si="402"/>
        <v>0</v>
      </c>
      <c r="BJ226" s="94">
        <f t="shared" si="403"/>
        <v>0</v>
      </c>
      <c r="BK226" s="94">
        <f t="shared" si="404"/>
        <v>0</v>
      </c>
      <c r="BL226" s="94">
        <f t="shared" si="405"/>
        <v>0</v>
      </c>
      <c r="BM226" s="94">
        <f t="shared" si="406"/>
        <v>0</v>
      </c>
    </row>
    <row r="227" spans="1:65">
      <c r="A227" s="45">
        <f>IF(A226="N/A","N/A",IF(EDATE(A226,1)&gt;Inputs!$K$3,"N/A",EDATE(A226,1)))</f>
        <v>43466</v>
      </c>
      <c r="B227" s="59">
        <f t="shared" si="372"/>
        <v>2019</v>
      </c>
      <c r="C227" s="46">
        <f t="shared" si="373"/>
        <v>4.4050000000000002</v>
      </c>
      <c r="D227" s="47">
        <f>IF(A227="N/A"," ",(VLOOKUP(MONTH($A227),Inputs!$A$14:$B$25,2))/1000)</f>
        <v>12.6</v>
      </c>
      <c r="E227" s="97">
        <f t="shared" si="374"/>
        <v>55.503</v>
      </c>
      <c r="F227" s="48">
        <f>IF(A227="N/A"," ",Inputs!$F$6)</f>
        <v>1.17</v>
      </c>
      <c r="G227" s="48">
        <f>IF(A227="N/A"," ",Inputs!$F$9/IF(AND('Pricing Inputs'!$AA$3&gt;=4,'Pricing Inputs'!$AA$3&lt;=6),16,IF(AND('Pricing Inputs'!$AA$3&gt;=7,'Pricing Inputs'!$AA$3&lt;=9),8,24))/(BA227))</f>
        <v>0.82983193277310929</v>
      </c>
      <c r="H227" s="49">
        <f t="shared" si="375"/>
        <v>57.502831932773113</v>
      </c>
      <c r="I227" s="52">
        <f>VLOOKUP(A227,ScaledPrice,(IF(AND('Pricing Inputs'!$AA$3&gt;=4,'Pricing Inputs'!$AA$3&lt;=6),2,4)))</f>
        <v>35.899999618530273</v>
      </c>
      <c r="J227" s="52">
        <f>IF(A227="N/A"," ",IF(AND('Pricing Inputs'!$AA$3&gt;=4,'Pricing Inputs'!$AA$3&lt;=6),I227,(VLOOKUP(A227,ScaledPrice,2))*(2-(VLOOKUP(A227,ScaledPrice,3)))))</f>
        <v>35.899999618530273</v>
      </c>
      <c r="K227" s="52">
        <f>IF(A227="N/A"," ",IF(OR('Pricing Inputs'!$AA$3=5,'Pricing Inputs'!$AA$3=6,'Pricing Inputs'!$AA$3=8,'Pricing Inputs'!$AA$3=9),VLOOKUP(A227,ScaledPrice,IF(AND('Pricing Inputs'!$AA$3&gt;=4,'Pricing Inputs'!$AA$3&lt;=6),5,6)),0))</f>
        <v>22</v>
      </c>
      <c r="L227" s="52">
        <f>IF(A227="N/A"," ",IF(OR('Pricing Inputs'!$AA$3=5,'Pricing Inputs'!$AA$3=6,'Pricing Inputs'!$AA$3=8,'Pricing Inputs'!$AA$3=9),IF(AND('Pricing Inputs'!$AA$3&gt;=4,'Pricing Inputs'!$AA$3&lt;=6),K227,(VLOOKUP(A227,ScaledPrice,5))*(2-(VLOOKUP(A227,ScaledPrice,3)))),0))</f>
        <v>22</v>
      </c>
      <c r="M227" s="52">
        <f>IF(A227="N/A"," ",IF(OR('Pricing Inputs'!$AA$3=6,'Pricing Inputs'!$AA$3=9),(VLOOKUP(A227,ScaledPrice,IF(AND('Pricing Inputs'!$AA$3&gt;=4,'Pricing Inputs'!$AA$3&lt;=6),7,8))),0))</f>
        <v>21</v>
      </c>
      <c r="N227" s="52">
        <f>IF(A227="N/A"," ",IF(OR('Pricing Inputs'!$AA$3=6,'Pricing Inputs'!$AA$3=9),IF(AND('Pricing Inputs'!$AA$3&gt;=4,'Pricing Inputs'!$AA$3&lt;=6),M227,(VLOOKUP(A227,ScaledPrice,7))*(2-(VLOOKUP(A227,ScaledPrice,3)))),0))</f>
        <v>21</v>
      </c>
      <c r="O227" s="52">
        <f t="shared" si="376"/>
        <v>26.200000762939453</v>
      </c>
      <c r="P227" s="108">
        <f t="shared" si="377"/>
        <v>0</v>
      </c>
      <c r="Q227" s="108">
        <f t="shared" si="378"/>
        <v>0</v>
      </c>
      <c r="R227" s="108">
        <f t="shared" si="379"/>
        <v>0</v>
      </c>
      <c r="S227" s="108">
        <f t="shared" si="380"/>
        <v>0</v>
      </c>
      <c r="T227" s="108">
        <f t="shared" si="381"/>
        <v>0</v>
      </c>
      <c r="U227" s="108">
        <f t="shared" si="382"/>
        <v>0</v>
      </c>
      <c r="V227" s="56">
        <f t="shared" si="383"/>
        <v>0</v>
      </c>
      <c r="W227" s="99">
        <f t="shared" si="384"/>
        <v>0</v>
      </c>
      <c r="X227" s="99">
        <f t="shared" si="385"/>
        <v>0</v>
      </c>
      <c r="Y227" s="99">
        <f t="shared" si="386"/>
        <v>0</v>
      </c>
      <c r="Z227" s="99">
        <f t="shared" si="387"/>
        <v>0</v>
      </c>
      <c r="AA227" s="99">
        <f t="shared" si="407"/>
        <v>0</v>
      </c>
      <c r="AB227" s="99">
        <f t="shared" si="388"/>
        <v>0</v>
      </c>
      <c r="AC227" s="99">
        <f t="shared" si="389"/>
        <v>0</v>
      </c>
      <c r="AD227" s="71">
        <f t="shared" si="440"/>
        <v>7</v>
      </c>
      <c r="AE227" s="72">
        <f t="shared" si="441"/>
        <v>7</v>
      </c>
      <c r="AF227" s="72">
        <f t="shared" si="442"/>
        <v>7</v>
      </c>
      <c r="AG227" s="72">
        <f t="shared" si="443"/>
        <v>7</v>
      </c>
      <c r="AH227" s="72">
        <f t="shared" si="444"/>
        <v>7</v>
      </c>
      <c r="AI227" s="72">
        <f t="shared" si="445"/>
        <v>7</v>
      </c>
      <c r="AJ227" s="73">
        <f t="shared" si="446"/>
        <v>7</v>
      </c>
      <c r="AK227" s="102">
        <f t="shared" si="409"/>
        <v>0</v>
      </c>
      <c r="AL227" s="103">
        <f t="shared" si="410"/>
        <v>0</v>
      </c>
      <c r="AM227" s="103">
        <f t="shared" si="411"/>
        <v>0</v>
      </c>
      <c r="AN227" s="103">
        <f t="shared" si="412"/>
        <v>0</v>
      </c>
      <c r="AO227" s="103">
        <f t="shared" si="413"/>
        <v>0</v>
      </c>
      <c r="AP227" s="103">
        <f t="shared" si="414"/>
        <v>0</v>
      </c>
      <c r="AQ227" s="103">
        <f t="shared" si="415"/>
        <v>0</v>
      </c>
      <c r="AR227" s="73"/>
      <c r="AS227" s="109">
        <f t="shared" si="433"/>
        <v>0</v>
      </c>
      <c r="AT227" s="112">
        <f t="shared" si="434"/>
        <v>0</v>
      </c>
      <c r="AU227" s="112">
        <f t="shared" si="435"/>
        <v>0</v>
      </c>
      <c r="AV227" s="112">
        <f t="shared" si="436"/>
        <v>0</v>
      </c>
      <c r="AW227" s="112">
        <f t="shared" si="437"/>
        <v>0</v>
      </c>
      <c r="AX227" s="112">
        <f t="shared" si="438"/>
        <v>0</v>
      </c>
      <c r="AY227" s="112">
        <f t="shared" si="439"/>
        <v>0</v>
      </c>
      <c r="AZ227" s="73"/>
      <c r="BA227" s="64">
        <f>IF($A227="N/A"," ",(IF(MONTH(A227)&gt;=4,IF(MONTH(A227)&lt;=10,Inputs!$F$13,Inputs!$F$14),Inputs!$F$14)))</f>
        <v>119</v>
      </c>
      <c r="BB227" s="65">
        <f t="shared" si="430"/>
        <v>0</v>
      </c>
      <c r="BC227" s="65">
        <f t="shared" si="431"/>
        <v>0</v>
      </c>
      <c r="BD227" s="65">
        <f t="shared" si="397"/>
        <v>0</v>
      </c>
      <c r="BE227" s="65">
        <f t="shared" si="398"/>
        <v>0</v>
      </c>
      <c r="BF227" s="65">
        <f t="shared" si="399"/>
        <v>0</v>
      </c>
      <c r="BG227" s="65">
        <f t="shared" si="400"/>
        <v>0</v>
      </c>
      <c r="BH227" s="65">
        <f t="shared" si="401"/>
        <v>0</v>
      </c>
      <c r="BI227" s="65">
        <f t="shared" si="402"/>
        <v>0</v>
      </c>
      <c r="BJ227" s="94">
        <f t="shared" si="403"/>
        <v>0</v>
      </c>
      <c r="BK227" s="94">
        <f t="shared" si="404"/>
        <v>0</v>
      </c>
      <c r="BL227" s="94">
        <f t="shared" si="405"/>
        <v>0</v>
      </c>
      <c r="BM227" s="94">
        <f t="shared" si="406"/>
        <v>0</v>
      </c>
    </row>
    <row r="228" spans="1:65">
      <c r="A228" s="45">
        <f>IF(A227="N/A","N/A",IF(EDATE(A227,1)&gt;Inputs!$K$3,"N/A",EDATE(A227,1)))</f>
        <v>43497</v>
      </c>
      <c r="B228" s="59">
        <f t="shared" si="372"/>
        <v>2019</v>
      </c>
      <c r="C228" s="46">
        <f t="shared" si="373"/>
        <v>4.2869999999999999</v>
      </c>
      <c r="D228" s="47">
        <f>IF(A228="N/A"," ",(VLOOKUP(MONTH($A228),Inputs!$A$14:$B$25,2))/1000)</f>
        <v>12.6</v>
      </c>
      <c r="E228" s="97">
        <f t="shared" si="374"/>
        <v>54.016199999999998</v>
      </c>
      <c r="F228" s="48">
        <f>IF(A228="N/A"," ",Inputs!$F$6)</f>
        <v>1.17</v>
      </c>
      <c r="G228" s="48">
        <f>IF(A228="N/A"," ",Inputs!$F$9/IF(AND('Pricing Inputs'!$AA$3&gt;=4,'Pricing Inputs'!$AA$3&lt;=6),16,IF(AND('Pricing Inputs'!$AA$3&gt;=7,'Pricing Inputs'!$AA$3&lt;=9),8,24))/(BA228))</f>
        <v>0.82983193277310929</v>
      </c>
      <c r="H228" s="49">
        <f t="shared" si="375"/>
        <v>56.01603193277311</v>
      </c>
      <c r="I228" s="52">
        <f>VLOOKUP(A228,ScaledPrice,(IF(AND('Pricing Inputs'!$AA$3&gt;=4,'Pricing Inputs'!$AA$3&lt;=6),2,4)))</f>
        <v>36</v>
      </c>
      <c r="J228" s="52">
        <f>IF(A228="N/A"," ",IF(AND('Pricing Inputs'!$AA$3&gt;=4,'Pricing Inputs'!$AA$3&lt;=6),I228,(VLOOKUP(A228,ScaledPrice,2))*(2-(VLOOKUP(A228,ScaledPrice,3)))))</f>
        <v>36</v>
      </c>
      <c r="K228" s="52">
        <f>IF(A228="N/A"," ",IF(OR('Pricing Inputs'!$AA$3=5,'Pricing Inputs'!$AA$3=6,'Pricing Inputs'!$AA$3=8,'Pricing Inputs'!$AA$3=9),VLOOKUP(A228,ScaledPrice,IF(AND('Pricing Inputs'!$AA$3&gt;=4,'Pricing Inputs'!$AA$3&lt;=6),5,6)),0))</f>
        <v>21.996000289916992</v>
      </c>
      <c r="L228" s="52">
        <f>IF(A228="N/A"," ",IF(OR('Pricing Inputs'!$AA$3=5,'Pricing Inputs'!$AA$3=6,'Pricing Inputs'!$AA$3=8,'Pricing Inputs'!$AA$3=9),IF(AND('Pricing Inputs'!$AA$3&gt;=4,'Pricing Inputs'!$AA$3&lt;=6),K228,(VLOOKUP(A228,ScaledPrice,5))*(2-(VLOOKUP(A228,ScaledPrice,3)))),0))</f>
        <v>21.996000289916992</v>
      </c>
      <c r="M228" s="52">
        <f>IF(A228="N/A"," ",IF(OR('Pricing Inputs'!$AA$3=6,'Pricing Inputs'!$AA$3=9),(VLOOKUP(A228,ScaledPrice,IF(AND('Pricing Inputs'!$AA$3&gt;=4,'Pricing Inputs'!$AA$3&lt;=6),7,8))),0))</f>
        <v>20.996501922607422</v>
      </c>
      <c r="N228" s="52">
        <f>IF(A228="N/A"," ",IF(OR('Pricing Inputs'!$AA$3=6,'Pricing Inputs'!$AA$3=9),IF(AND('Pricing Inputs'!$AA$3&gt;=4,'Pricing Inputs'!$AA$3&lt;=6),M228,(VLOOKUP(A228,ScaledPrice,7))*(2-(VLOOKUP(A228,ScaledPrice,3)))),0))</f>
        <v>20.996501922607422</v>
      </c>
      <c r="O228" s="52">
        <f t="shared" si="376"/>
        <v>24.5</v>
      </c>
      <c r="P228" s="108">
        <f t="shared" si="377"/>
        <v>0</v>
      </c>
      <c r="Q228" s="108">
        <f t="shared" si="378"/>
        <v>0</v>
      </c>
      <c r="R228" s="108">
        <f t="shared" si="379"/>
        <v>0</v>
      </c>
      <c r="S228" s="108">
        <f t="shared" si="380"/>
        <v>0</v>
      </c>
      <c r="T228" s="108">
        <f t="shared" si="381"/>
        <v>0</v>
      </c>
      <c r="U228" s="108">
        <f t="shared" si="382"/>
        <v>0</v>
      </c>
      <c r="V228" s="56">
        <f t="shared" si="383"/>
        <v>0</v>
      </c>
      <c r="W228" s="99">
        <f t="shared" si="384"/>
        <v>0</v>
      </c>
      <c r="X228" s="99">
        <f t="shared" si="385"/>
        <v>0</v>
      </c>
      <c r="Y228" s="99">
        <f t="shared" si="386"/>
        <v>0</v>
      </c>
      <c r="Z228" s="99">
        <f t="shared" si="387"/>
        <v>0</v>
      </c>
      <c r="AA228" s="99">
        <f t="shared" si="407"/>
        <v>0</v>
      </c>
      <c r="AB228" s="99">
        <f t="shared" si="388"/>
        <v>0</v>
      </c>
      <c r="AC228" s="99">
        <f t="shared" si="389"/>
        <v>0</v>
      </c>
      <c r="AD228" s="71">
        <f t="shared" si="440"/>
        <v>7</v>
      </c>
      <c r="AE228" s="72">
        <f t="shared" si="441"/>
        <v>7</v>
      </c>
      <c r="AF228" s="72">
        <f t="shared" si="442"/>
        <v>7</v>
      </c>
      <c r="AG228" s="72">
        <f t="shared" si="443"/>
        <v>7</v>
      </c>
      <c r="AH228" s="72">
        <f t="shared" si="444"/>
        <v>7</v>
      </c>
      <c r="AI228" s="72">
        <f t="shared" si="445"/>
        <v>7</v>
      </c>
      <c r="AJ228" s="73">
        <f t="shared" si="446"/>
        <v>7</v>
      </c>
      <c r="AK228" s="102">
        <f t="shared" si="409"/>
        <v>0</v>
      </c>
      <c r="AL228" s="103">
        <f t="shared" si="410"/>
        <v>0</v>
      </c>
      <c r="AM228" s="103">
        <f t="shared" si="411"/>
        <v>0</v>
      </c>
      <c r="AN228" s="103">
        <f t="shared" si="412"/>
        <v>0</v>
      </c>
      <c r="AO228" s="103">
        <f t="shared" si="413"/>
        <v>0</v>
      </c>
      <c r="AP228" s="103">
        <f t="shared" si="414"/>
        <v>0</v>
      </c>
      <c r="AQ228" s="103">
        <f t="shared" si="415"/>
        <v>0</v>
      </c>
      <c r="AR228" s="73"/>
      <c r="AS228" s="109">
        <f t="shared" si="433"/>
        <v>0</v>
      </c>
      <c r="AT228" s="112">
        <f t="shared" si="434"/>
        <v>0</v>
      </c>
      <c r="AU228" s="112">
        <f t="shared" si="435"/>
        <v>0</v>
      </c>
      <c r="AV228" s="112">
        <f t="shared" si="436"/>
        <v>0</v>
      </c>
      <c r="AW228" s="112">
        <f t="shared" si="437"/>
        <v>0</v>
      </c>
      <c r="AX228" s="112">
        <f t="shared" si="438"/>
        <v>0</v>
      </c>
      <c r="AY228" s="112">
        <f t="shared" si="439"/>
        <v>0</v>
      </c>
      <c r="AZ228" s="73"/>
      <c r="BA228" s="64">
        <f>IF($A228="N/A"," ",(IF(MONTH(A228)&gt;=4,IF(MONTH(A228)&lt;=10,Inputs!$F$13,Inputs!$F$14),Inputs!$F$14)))</f>
        <v>119</v>
      </c>
      <c r="BB228" s="65">
        <f t="shared" si="430"/>
        <v>0</v>
      </c>
      <c r="BC228" s="65">
        <f t="shared" si="431"/>
        <v>0</v>
      </c>
      <c r="BD228" s="65">
        <f t="shared" si="397"/>
        <v>0</v>
      </c>
      <c r="BE228" s="65">
        <f t="shared" si="398"/>
        <v>0</v>
      </c>
      <c r="BF228" s="65">
        <f t="shared" si="399"/>
        <v>0</v>
      </c>
      <c r="BG228" s="65">
        <f t="shared" si="400"/>
        <v>0</v>
      </c>
      <c r="BH228" s="65">
        <f t="shared" si="401"/>
        <v>0</v>
      </c>
      <c r="BI228" s="65">
        <f t="shared" si="402"/>
        <v>0</v>
      </c>
      <c r="BJ228" s="94">
        <f t="shared" si="403"/>
        <v>0</v>
      </c>
      <c r="BK228" s="94">
        <f t="shared" si="404"/>
        <v>0</v>
      </c>
      <c r="BL228" s="94">
        <f t="shared" si="405"/>
        <v>0</v>
      </c>
      <c r="BM228" s="94">
        <f t="shared" si="406"/>
        <v>0</v>
      </c>
    </row>
    <row r="229" spans="1:65">
      <c r="A229" s="45">
        <f>IF(A228="N/A","N/A",IF(EDATE(A228,1)&gt;Inputs!$K$3,"N/A",EDATE(A228,1)))</f>
        <v>43525</v>
      </c>
      <c r="B229" s="59">
        <f t="shared" si="372"/>
        <v>2019</v>
      </c>
      <c r="C229" s="46">
        <f t="shared" si="373"/>
        <v>4.2054999999999998</v>
      </c>
      <c r="D229" s="47">
        <f>IF(A229="N/A"," ",(VLOOKUP(MONTH($A229),Inputs!$A$14:$B$25,2))/1000)</f>
        <v>12.6</v>
      </c>
      <c r="E229" s="97">
        <f t="shared" si="374"/>
        <v>52.989299999999993</v>
      </c>
      <c r="F229" s="48">
        <f>IF(A229="N/A"," ",Inputs!$F$6)</f>
        <v>1.17</v>
      </c>
      <c r="G229" s="48">
        <f>IF(A229="N/A"," ",Inputs!$F$9/IF(AND('Pricing Inputs'!$AA$3&gt;=4,'Pricing Inputs'!$AA$3&lt;=6),16,IF(AND('Pricing Inputs'!$AA$3&gt;=7,'Pricing Inputs'!$AA$3&lt;=9),8,24))/(BA229))</f>
        <v>0.82983193277310929</v>
      </c>
      <c r="H229" s="49">
        <f t="shared" si="375"/>
        <v>54.989131932773105</v>
      </c>
      <c r="I229" s="52">
        <f>VLOOKUP(A229,ScaledPrice,(IF(AND('Pricing Inputs'!$AA$3&gt;=4,'Pricing Inputs'!$AA$3&lt;=6),2,4)))</f>
        <v>31.5</v>
      </c>
      <c r="J229" s="52">
        <f>IF(A229="N/A"," ",IF(AND('Pricing Inputs'!$AA$3&gt;=4,'Pricing Inputs'!$AA$3&lt;=6),I229,(VLOOKUP(A229,ScaledPrice,2))*(2-(VLOOKUP(A229,ScaledPrice,3)))))</f>
        <v>31.5</v>
      </c>
      <c r="K229" s="52">
        <f>IF(A229="N/A"," ",IF(OR('Pricing Inputs'!$AA$3=5,'Pricing Inputs'!$AA$3=6,'Pricing Inputs'!$AA$3=8,'Pricing Inputs'!$AA$3=9),VLOOKUP(A229,ScaledPrice,IF(AND('Pricing Inputs'!$AA$3&gt;=4,'Pricing Inputs'!$AA$3&lt;=6),5,6)),0))</f>
        <v>20</v>
      </c>
      <c r="L229" s="52">
        <f>IF(A229="N/A"," ",IF(OR('Pricing Inputs'!$AA$3=5,'Pricing Inputs'!$AA$3=6,'Pricing Inputs'!$AA$3=8,'Pricing Inputs'!$AA$3=9),IF(AND('Pricing Inputs'!$AA$3&gt;=4,'Pricing Inputs'!$AA$3&lt;=6),K229,(VLOOKUP(A229,ScaledPrice,5))*(2-(VLOOKUP(A229,ScaledPrice,3)))),0))</f>
        <v>20</v>
      </c>
      <c r="M229" s="52">
        <f>IF(A229="N/A"," ",IF(OR('Pricing Inputs'!$AA$3=6,'Pricing Inputs'!$AA$3=9),(VLOOKUP(A229,ScaledPrice,IF(AND('Pricing Inputs'!$AA$3&gt;=4,'Pricing Inputs'!$AA$3&lt;=6),7,8))),0))</f>
        <v>19</v>
      </c>
      <c r="N229" s="52">
        <f>IF(A229="N/A"," ",IF(OR('Pricing Inputs'!$AA$3=6,'Pricing Inputs'!$AA$3=9),IF(AND('Pricing Inputs'!$AA$3&gt;=4,'Pricing Inputs'!$AA$3&lt;=6),M229,(VLOOKUP(A229,ScaledPrice,7))*(2-(VLOOKUP(A229,ScaledPrice,3)))),0))</f>
        <v>19</v>
      </c>
      <c r="O229" s="52">
        <f t="shared" si="376"/>
        <v>24.900001525878906</v>
      </c>
      <c r="P229" s="108">
        <f t="shared" si="377"/>
        <v>0</v>
      </c>
      <c r="Q229" s="108">
        <f t="shared" si="378"/>
        <v>0</v>
      </c>
      <c r="R229" s="108">
        <f t="shared" si="379"/>
        <v>0</v>
      </c>
      <c r="S229" s="108">
        <f t="shared" si="380"/>
        <v>0</v>
      </c>
      <c r="T229" s="108">
        <f t="shared" si="381"/>
        <v>0</v>
      </c>
      <c r="U229" s="108">
        <f t="shared" si="382"/>
        <v>0</v>
      </c>
      <c r="V229" s="56">
        <f t="shared" si="383"/>
        <v>0</v>
      </c>
      <c r="W229" s="99">
        <f t="shared" si="384"/>
        <v>0</v>
      </c>
      <c r="X229" s="99">
        <f t="shared" si="385"/>
        <v>0</v>
      </c>
      <c r="Y229" s="99">
        <f t="shared" si="386"/>
        <v>0</v>
      </c>
      <c r="Z229" s="99">
        <f t="shared" si="387"/>
        <v>0</v>
      </c>
      <c r="AA229" s="99">
        <f t="shared" si="407"/>
        <v>0</v>
      </c>
      <c r="AB229" s="99">
        <f t="shared" si="388"/>
        <v>0</v>
      </c>
      <c r="AC229" s="99">
        <f t="shared" si="389"/>
        <v>0</v>
      </c>
      <c r="AD229" s="71">
        <f t="shared" si="440"/>
        <v>7</v>
      </c>
      <c r="AE229" s="72">
        <f t="shared" si="441"/>
        <v>7</v>
      </c>
      <c r="AF229" s="72">
        <f t="shared" si="442"/>
        <v>7</v>
      </c>
      <c r="AG229" s="72">
        <f t="shared" si="443"/>
        <v>7</v>
      </c>
      <c r="AH229" s="72">
        <f t="shared" si="444"/>
        <v>7</v>
      </c>
      <c r="AI229" s="72">
        <f t="shared" si="445"/>
        <v>7</v>
      </c>
      <c r="AJ229" s="73">
        <f t="shared" si="446"/>
        <v>7</v>
      </c>
      <c r="AK229" s="102">
        <f t="shared" si="409"/>
        <v>0</v>
      </c>
      <c r="AL229" s="103">
        <f t="shared" si="410"/>
        <v>0</v>
      </c>
      <c r="AM229" s="103">
        <f t="shared" si="411"/>
        <v>0</v>
      </c>
      <c r="AN229" s="103">
        <f t="shared" si="412"/>
        <v>0</v>
      </c>
      <c r="AO229" s="103">
        <f t="shared" si="413"/>
        <v>0</v>
      </c>
      <c r="AP229" s="103">
        <f t="shared" si="414"/>
        <v>0</v>
      </c>
      <c r="AQ229" s="103">
        <f t="shared" si="415"/>
        <v>0</v>
      </c>
      <c r="AR229" s="81" t="s">
        <v>46</v>
      </c>
      <c r="AS229" s="109">
        <f t="shared" si="433"/>
        <v>0</v>
      </c>
      <c r="AT229" s="112">
        <f t="shared" si="434"/>
        <v>0</v>
      </c>
      <c r="AU229" s="112">
        <f t="shared" si="435"/>
        <v>0</v>
      </c>
      <c r="AV229" s="112">
        <f t="shared" si="436"/>
        <v>0</v>
      </c>
      <c r="AW229" s="112">
        <f t="shared" si="437"/>
        <v>0</v>
      </c>
      <c r="AX229" s="112">
        <f t="shared" si="438"/>
        <v>0</v>
      </c>
      <c r="AY229" s="112">
        <f t="shared" si="439"/>
        <v>0</v>
      </c>
      <c r="AZ229" s="80" t="s">
        <v>53</v>
      </c>
      <c r="BA229" s="64">
        <f>IF($A229="N/A"," ",(IF(MONTH(A229)&gt;=4,IF(MONTH(A229)&lt;=10,Inputs!$F$13,Inputs!$F$14),Inputs!$F$14)))</f>
        <v>119</v>
      </c>
      <c r="BB229" s="65">
        <f t="shared" si="430"/>
        <v>0</v>
      </c>
      <c r="BC229" s="65">
        <f t="shared" si="431"/>
        <v>0</v>
      </c>
      <c r="BD229" s="65">
        <f t="shared" si="397"/>
        <v>0</v>
      </c>
      <c r="BE229" s="65">
        <f t="shared" si="398"/>
        <v>0</v>
      </c>
      <c r="BF229" s="65">
        <f t="shared" si="399"/>
        <v>0</v>
      </c>
      <c r="BG229" s="65">
        <f t="shared" si="400"/>
        <v>0</v>
      </c>
      <c r="BH229" s="65">
        <f t="shared" si="401"/>
        <v>0</v>
      </c>
      <c r="BI229" s="65">
        <f t="shared" si="402"/>
        <v>0</v>
      </c>
      <c r="BJ229" s="94">
        <f t="shared" si="403"/>
        <v>0</v>
      </c>
      <c r="BK229" s="94">
        <f t="shared" si="404"/>
        <v>0</v>
      </c>
      <c r="BL229" s="94">
        <f t="shared" si="405"/>
        <v>0</v>
      </c>
      <c r="BM229" s="94">
        <f t="shared" si="406"/>
        <v>0</v>
      </c>
    </row>
    <row r="230" spans="1:65">
      <c r="A230" s="45">
        <f>IF(A229="N/A","N/A",IF(EDATE(A229,1)&gt;Inputs!$K$3,"N/A",EDATE(A229,1)))</f>
        <v>43556</v>
      </c>
      <c r="B230" s="59">
        <f t="shared" si="372"/>
        <v>2019</v>
      </c>
      <c r="C230" s="46">
        <f t="shared" si="373"/>
        <v>4.1094999999999997</v>
      </c>
      <c r="D230" s="47">
        <f>IF(A230="N/A"," ",(VLOOKUP(MONTH($A230),Inputs!$A$14:$B$25,2))/1000)</f>
        <v>12.6</v>
      </c>
      <c r="E230" s="97">
        <f t="shared" si="374"/>
        <v>51.779699999999998</v>
      </c>
      <c r="F230" s="48">
        <f>IF(A230="N/A"," ",Inputs!$F$6)</f>
        <v>1.17</v>
      </c>
      <c r="G230" s="48">
        <f>IF(A230="N/A"," ",Inputs!$F$9/IF(AND('Pricing Inputs'!$AA$3&gt;=4,'Pricing Inputs'!$AA$3&lt;=6),16,IF(AND('Pricing Inputs'!$AA$3&gt;=7,'Pricing Inputs'!$AA$3&lt;=9),8,24))/(BA230))</f>
        <v>0.82983193277310929</v>
      </c>
      <c r="H230" s="49">
        <f t="shared" si="375"/>
        <v>53.779531932773111</v>
      </c>
      <c r="I230" s="52">
        <f>VLOOKUP(A230,ScaledPrice,(IF(AND('Pricing Inputs'!$AA$3&gt;=4,'Pricing Inputs'!$AA$3&lt;=6),2,4)))</f>
        <v>32.25</v>
      </c>
      <c r="J230" s="52">
        <f>IF(A230="N/A"," ",IF(AND('Pricing Inputs'!$AA$3&gt;=4,'Pricing Inputs'!$AA$3&lt;=6),I230,(VLOOKUP(A230,ScaledPrice,2))*(2-(VLOOKUP(A230,ScaledPrice,3)))))</f>
        <v>32.25</v>
      </c>
      <c r="K230" s="52">
        <f>IF(A230="N/A"," ",IF(OR('Pricing Inputs'!$AA$3=5,'Pricing Inputs'!$AA$3=6,'Pricing Inputs'!$AA$3=8,'Pricing Inputs'!$AA$3=9),VLOOKUP(A230,ScaledPrice,IF(AND('Pricing Inputs'!$AA$3&gt;=4,'Pricing Inputs'!$AA$3&lt;=6),5,6)),0))</f>
        <v>20</v>
      </c>
      <c r="L230" s="52">
        <f>IF(A230="N/A"," ",IF(OR('Pricing Inputs'!$AA$3=5,'Pricing Inputs'!$AA$3=6,'Pricing Inputs'!$AA$3=8,'Pricing Inputs'!$AA$3=9),IF(AND('Pricing Inputs'!$AA$3&gt;=4,'Pricing Inputs'!$AA$3&lt;=6),K230,(VLOOKUP(A230,ScaledPrice,5))*(2-(VLOOKUP(A230,ScaledPrice,3)))),0))</f>
        <v>20</v>
      </c>
      <c r="M230" s="52">
        <f>IF(A230="N/A"," ",IF(OR('Pricing Inputs'!$AA$3=6,'Pricing Inputs'!$AA$3=9),(VLOOKUP(A230,ScaledPrice,IF(AND('Pricing Inputs'!$AA$3&gt;=4,'Pricing Inputs'!$AA$3&lt;=6),7,8))),0))</f>
        <v>18.995000839233398</v>
      </c>
      <c r="N230" s="52">
        <f>IF(A230="N/A"," ",IF(OR('Pricing Inputs'!$AA$3=6,'Pricing Inputs'!$AA$3=9),IF(AND('Pricing Inputs'!$AA$3&gt;=4,'Pricing Inputs'!$AA$3&lt;=6),M230,(VLOOKUP(A230,ScaledPrice,7))*(2-(VLOOKUP(A230,ScaledPrice,3)))),0))</f>
        <v>18.995000839233398</v>
      </c>
      <c r="O230" s="52">
        <f t="shared" si="376"/>
        <v>24.100000381469727</v>
      </c>
      <c r="P230" s="108">
        <f t="shared" si="377"/>
        <v>0</v>
      </c>
      <c r="Q230" s="108">
        <f t="shared" si="378"/>
        <v>0</v>
      </c>
      <c r="R230" s="108">
        <f t="shared" si="379"/>
        <v>0</v>
      </c>
      <c r="S230" s="108">
        <f t="shared" si="380"/>
        <v>0</v>
      </c>
      <c r="T230" s="108">
        <f t="shared" si="381"/>
        <v>0</v>
      </c>
      <c r="U230" s="108">
        <f t="shared" si="382"/>
        <v>0</v>
      </c>
      <c r="V230" s="56">
        <f t="shared" si="383"/>
        <v>0</v>
      </c>
      <c r="W230" s="99">
        <f t="shared" si="384"/>
        <v>0</v>
      </c>
      <c r="X230" s="99">
        <f t="shared" si="385"/>
        <v>0</v>
      </c>
      <c r="Y230" s="99">
        <f t="shared" si="386"/>
        <v>0</v>
      </c>
      <c r="Z230" s="99">
        <f t="shared" si="387"/>
        <v>0</v>
      </c>
      <c r="AA230" s="99">
        <f t="shared" si="407"/>
        <v>0</v>
      </c>
      <c r="AB230" s="99">
        <f t="shared" si="388"/>
        <v>0</v>
      </c>
      <c r="AC230" s="99">
        <f t="shared" si="389"/>
        <v>0</v>
      </c>
      <c r="AD230" s="71">
        <f t="shared" si="440"/>
        <v>7</v>
      </c>
      <c r="AE230" s="72">
        <f t="shared" si="441"/>
        <v>7</v>
      </c>
      <c r="AF230" s="72">
        <f t="shared" si="442"/>
        <v>7</v>
      </c>
      <c r="AG230" s="72">
        <f t="shared" si="443"/>
        <v>7</v>
      </c>
      <c r="AH230" s="72">
        <f t="shared" si="444"/>
        <v>7</v>
      </c>
      <c r="AI230" s="72">
        <f t="shared" si="445"/>
        <v>7</v>
      </c>
      <c r="AJ230" s="73">
        <f t="shared" si="446"/>
        <v>7</v>
      </c>
      <c r="AK230" s="102">
        <f t="shared" si="409"/>
        <v>0</v>
      </c>
      <c r="AL230" s="103">
        <f t="shared" si="410"/>
        <v>0</v>
      </c>
      <c r="AM230" s="103">
        <f t="shared" si="411"/>
        <v>0</v>
      </c>
      <c r="AN230" s="103">
        <f t="shared" si="412"/>
        <v>0</v>
      </c>
      <c r="AO230" s="103">
        <f t="shared" si="413"/>
        <v>0</v>
      </c>
      <c r="AP230" s="103">
        <f t="shared" si="414"/>
        <v>0</v>
      </c>
      <c r="AQ230" s="103">
        <f t="shared" si="415"/>
        <v>0</v>
      </c>
      <c r="AR230" s="73">
        <f>SUM(AK220:AQ231)</f>
        <v>1040</v>
      </c>
      <c r="AS230" s="109">
        <f t="shared" si="433"/>
        <v>0</v>
      </c>
      <c r="AT230" s="112">
        <f t="shared" si="434"/>
        <v>0</v>
      </c>
      <c r="AU230" s="112">
        <f t="shared" si="435"/>
        <v>0</v>
      </c>
      <c r="AV230" s="112">
        <f t="shared" si="436"/>
        <v>0</v>
      </c>
      <c r="AW230" s="112">
        <f t="shared" si="437"/>
        <v>0</v>
      </c>
      <c r="AX230" s="112">
        <f t="shared" si="438"/>
        <v>0</v>
      </c>
      <c r="AY230" s="112">
        <f t="shared" si="439"/>
        <v>0</v>
      </c>
      <c r="AZ230" s="73">
        <f>SUM(AS220:AY231)</f>
        <v>0</v>
      </c>
      <c r="BA230" s="64">
        <f>IF($A230="N/A"," ",(IF(MONTH(A230)&gt;=4,IF(MONTH(A230)&lt;=10,Inputs!$F$13,Inputs!$F$14),Inputs!$F$14)))</f>
        <v>119</v>
      </c>
      <c r="BB230" s="65">
        <f t="shared" si="430"/>
        <v>0</v>
      </c>
      <c r="BC230" s="65">
        <f t="shared" si="431"/>
        <v>0</v>
      </c>
      <c r="BD230" s="65">
        <f t="shared" si="397"/>
        <v>0</v>
      </c>
      <c r="BE230" s="65">
        <f t="shared" si="398"/>
        <v>0</v>
      </c>
      <c r="BF230" s="65">
        <f t="shared" si="399"/>
        <v>0</v>
      </c>
      <c r="BG230" s="65">
        <f t="shared" si="400"/>
        <v>0</v>
      </c>
      <c r="BH230" s="65">
        <f t="shared" si="401"/>
        <v>0</v>
      </c>
      <c r="BI230" s="65">
        <f t="shared" si="402"/>
        <v>0</v>
      </c>
      <c r="BJ230" s="94">
        <f t="shared" si="403"/>
        <v>0</v>
      </c>
      <c r="BK230" s="94">
        <f t="shared" si="404"/>
        <v>0</v>
      </c>
      <c r="BL230" s="94">
        <f t="shared" si="405"/>
        <v>0</v>
      </c>
      <c r="BM230" s="94">
        <f t="shared" si="406"/>
        <v>0</v>
      </c>
    </row>
    <row r="231" spans="1:65">
      <c r="A231" s="45">
        <f>IF(A230="N/A","N/A",IF(EDATE(A230,1)&gt;Inputs!$K$3,"N/A",EDATE(A230,1)))</f>
        <v>43586</v>
      </c>
      <c r="B231" s="59">
        <f t="shared" si="372"/>
        <v>2019</v>
      </c>
      <c r="C231" s="46">
        <f t="shared" si="373"/>
        <v>4.0905000000000005</v>
      </c>
      <c r="D231" s="47">
        <f>IF(A231="N/A"," ",(VLOOKUP(MONTH($A231),Inputs!$A$14:$B$25,2))/1000)</f>
        <v>12.6</v>
      </c>
      <c r="E231" s="97">
        <f t="shared" si="374"/>
        <v>51.540300000000002</v>
      </c>
      <c r="F231" s="48">
        <f>IF(A231="N/A"," ",Inputs!$F$6)</f>
        <v>1.17</v>
      </c>
      <c r="G231" s="48">
        <f>IF(A231="N/A"," ",Inputs!$F$9/IF(AND('Pricing Inputs'!$AA$3&gt;=4,'Pricing Inputs'!$AA$3&lt;=6),16,IF(AND('Pricing Inputs'!$AA$3&gt;=7,'Pricing Inputs'!$AA$3&lt;=9),8,24))/(BA231))</f>
        <v>0.82983193277310929</v>
      </c>
      <c r="H231" s="49">
        <f t="shared" si="375"/>
        <v>53.540131932773114</v>
      </c>
      <c r="I231" s="52">
        <f>VLOOKUP(A231,ScaledPrice,(IF(AND('Pricing Inputs'!$AA$3&gt;=4,'Pricing Inputs'!$AA$3&lt;=6),2,4)))</f>
        <v>36.75</v>
      </c>
      <c r="J231" s="52">
        <f>IF(A231="N/A"," ",IF(AND('Pricing Inputs'!$AA$3&gt;=4,'Pricing Inputs'!$AA$3&lt;=6),I231,(VLOOKUP(A231,ScaledPrice,2))*(2-(VLOOKUP(A231,ScaledPrice,3)))))</f>
        <v>36.75</v>
      </c>
      <c r="K231" s="52">
        <f>IF(A231="N/A"," ",IF(OR('Pricing Inputs'!$AA$3=5,'Pricing Inputs'!$AA$3=6,'Pricing Inputs'!$AA$3=8,'Pricing Inputs'!$AA$3=9),VLOOKUP(A231,ScaledPrice,IF(AND('Pricing Inputs'!$AA$3&gt;=4,'Pricing Inputs'!$AA$3&lt;=6),5,6)),0))</f>
        <v>21</v>
      </c>
      <c r="L231" s="52">
        <f>IF(A231="N/A"," ",IF(OR('Pricing Inputs'!$AA$3=5,'Pricing Inputs'!$AA$3=6,'Pricing Inputs'!$AA$3=8,'Pricing Inputs'!$AA$3=9),IF(AND('Pricing Inputs'!$AA$3&gt;=4,'Pricing Inputs'!$AA$3&lt;=6),K231,(VLOOKUP(A231,ScaledPrice,5))*(2-(VLOOKUP(A231,ScaledPrice,3)))),0))</f>
        <v>21</v>
      </c>
      <c r="M231" s="52">
        <f>IF(A231="N/A"," ",IF(OR('Pricing Inputs'!$AA$3=6,'Pricing Inputs'!$AA$3=9),(VLOOKUP(A231,ScaledPrice,IF(AND('Pricing Inputs'!$AA$3&gt;=4,'Pricing Inputs'!$AA$3&lt;=6),7,8))),0))</f>
        <v>20.004999160766602</v>
      </c>
      <c r="N231" s="52">
        <f>IF(A231="N/A"," ",IF(OR('Pricing Inputs'!$AA$3=6,'Pricing Inputs'!$AA$3=9),IF(AND('Pricing Inputs'!$AA$3&gt;=4,'Pricing Inputs'!$AA$3&lt;=6),M231,(VLOOKUP(A231,ScaledPrice,7))*(2-(VLOOKUP(A231,ScaledPrice,3)))),0))</f>
        <v>20.004999160766602</v>
      </c>
      <c r="O231" s="52">
        <f t="shared" si="376"/>
        <v>23.950000762939453</v>
      </c>
      <c r="P231" s="108">
        <f t="shared" si="377"/>
        <v>0</v>
      </c>
      <c r="Q231" s="108">
        <f t="shared" si="378"/>
        <v>0</v>
      </c>
      <c r="R231" s="108">
        <f t="shared" si="379"/>
        <v>0</v>
      </c>
      <c r="S231" s="108">
        <f t="shared" si="380"/>
        <v>0</v>
      </c>
      <c r="T231" s="108">
        <f t="shared" si="381"/>
        <v>0</v>
      </c>
      <c r="U231" s="108">
        <f t="shared" si="382"/>
        <v>0</v>
      </c>
      <c r="V231" s="56">
        <f t="shared" si="383"/>
        <v>0</v>
      </c>
      <c r="W231" s="99">
        <f t="shared" si="384"/>
        <v>0</v>
      </c>
      <c r="X231" s="99">
        <f t="shared" si="385"/>
        <v>0</v>
      </c>
      <c r="Y231" s="99">
        <f t="shared" si="386"/>
        <v>0</v>
      </c>
      <c r="Z231" s="99">
        <f t="shared" si="387"/>
        <v>0</v>
      </c>
      <c r="AA231" s="99">
        <f t="shared" si="407"/>
        <v>0</v>
      </c>
      <c r="AB231" s="99">
        <f t="shared" si="388"/>
        <v>0</v>
      </c>
      <c r="AC231" s="99">
        <f t="shared" si="389"/>
        <v>0</v>
      </c>
      <c r="AD231" s="74">
        <f t="shared" si="440"/>
        <v>7</v>
      </c>
      <c r="AE231" s="75">
        <f t="shared" si="441"/>
        <v>7</v>
      </c>
      <c r="AF231" s="75">
        <f t="shared" si="442"/>
        <v>7</v>
      </c>
      <c r="AG231" s="75">
        <f t="shared" si="443"/>
        <v>7</v>
      </c>
      <c r="AH231" s="75">
        <f t="shared" si="444"/>
        <v>7</v>
      </c>
      <c r="AI231" s="75">
        <f t="shared" si="445"/>
        <v>7</v>
      </c>
      <c r="AJ231" s="76">
        <f t="shared" si="446"/>
        <v>7</v>
      </c>
      <c r="AK231" s="104">
        <f t="shared" si="409"/>
        <v>0</v>
      </c>
      <c r="AL231" s="105">
        <f t="shared" si="410"/>
        <v>0</v>
      </c>
      <c r="AM231" s="105">
        <f t="shared" si="411"/>
        <v>0</v>
      </c>
      <c r="AN231" s="105">
        <f t="shared" si="412"/>
        <v>0</v>
      </c>
      <c r="AO231" s="105">
        <f t="shared" si="413"/>
        <v>0</v>
      </c>
      <c r="AP231" s="105">
        <f t="shared" si="414"/>
        <v>0</v>
      </c>
      <c r="AQ231" s="105">
        <f t="shared" si="415"/>
        <v>0</v>
      </c>
      <c r="AR231" s="76">
        <f>IF(($AP$2-AR230)&gt;=0,$AP$2-AR230,0)</f>
        <v>360</v>
      </c>
      <c r="AS231" s="113">
        <f t="shared" si="433"/>
        <v>0</v>
      </c>
      <c r="AT231" s="114">
        <f t="shared" si="434"/>
        <v>0</v>
      </c>
      <c r="AU231" s="114">
        <f t="shared" si="435"/>
        <v>0</v>
      </c>
      <c r="AV231" s="114">
        <f t="shared" si="436"/>
        <v>0</v>
      </c>
      <c r="AW231" s="114">
        <f t="shared" si="437"/>
        <v>0</v>
      </c>
      <c r="AX231" s="114">
        <f t="shared" si="438"/>
        <v>0</v>
      </c>
      <c r="AY231" s="114">
        <f t="shared" si="439"/>
        <v>0</v>
      </c>
      <c r="AZ231" s="82">
        <f>AR230+AZ230</f>
        <v>1040</v>
      </c>
      <c r="BA231" s="64">
        <f>IF($A231="N/A"," ",(IF(MONTH(A231)&gt;=4,IF(MONTH(A231)&lt;=10,Inputs!$F$13,Inputs!$F$14),Inputs!$F$14)))</f>
        <v>119</v>
      </c>
      <c r="BB231" s="65">
        <f t="shared" si="430"/>
        <v>0</v>
      </c>
      <c r="BC231" s="65">
        <f t="shared" si="431"/>
        <v>0</v>
      </c>
      <c r="BD231" s="65">
        <f t="shared" si="397"/>
        <v>0</v>
      </c>
      <c r="BE231" s="65">
        <f t="shared" si="398"/>
        <v>0</v>
      </c>
      <c r="BF231" s="65">
        <f t="shared" si="399"/>
        <v>0</v>
      </c>
      <c r="BG231" s="65">
        <f t="shared" si="400"/>
        <v>0</v>
      </c>
      <c r="BH231" s="65">
        <f t="shared" si="401"/>
        <v>0</v>
      </c>
      <c r="BI231" s="65">
        <f t="shared" si="402"/>
        <v>0</v>
      </c>
      <c r="BJ231" s="94">
        <f t="shared" si="403"/>
        <v>0</v>
      </c>
      <c r="BK231" s="94">
        <f t="shared" si="404"/>
        <v>0</v>
      </c>
      <c r="BL231" s="94">
        <f t="shared" si="405"/>
        <v>0</v>
      </c>
      <c r="BM231" s="94">
        <f t="shared" si="406"/>
        <v>0</v>
      </c>
    </row>
    <row r="232" spans="1:65">
      <c r="A232" s="45">
        <f>IF(A231="N/A","N/A",IF(EDATE(A231,1)&gt;Inputs!$K$3,"N/A",EDATE(A231,1)))</f>
        <v>43617</v>
      </c>
      <c r="B232" s="59">
        <f t="shared" si="372"/>
        <v>2019</v>
      </c>
      <c r="C232" s="46">
        <f t="shared" si="373"/>
        <v>4.1014999999999997</v>
      </c>
      <c r="D232" s="47">
        <f>IF(A232="N/A"," ",(VLOOKUP(MONTH($A232),Inputs!$A$14:$B$25,2))/1000)</f>
        <v>12.6</v>
      </c>
      <c r="E232" s="97">
        <f t="shared" si="374"/>
        <v>51.678899999999992</v>
      </c>
      <c r="F232" s="48">
        <f>IF(A232="N/A"," ",Inputs!$F$6)</f>
        <v>1.17</v>
      </c>
      <c r="G232" s="48">
        <f>IF(A232="N/A"," ",Inputs!$F$9/IF(AND('Pricing Inputs'!$AA$3&gt;=4,'Pricing Inputs'!$AA$3&lt;=6),16,IF(AND('Pricing Inputs'!$AA$3&gt;=7,'Pricing Inputs'!$AA$3&lt;=9),8,24))/(BA232))</f>
        <v>0.82983193277310929</v>
      </c>
      <c r="H232" s="49">
        <f t="shared" si="375"/>
        <v>53.678731932773104</v>
      </c>
      <c r="I232" s="52">
        <f>VLOOKUP(A232,ScaledPrice,(IF(AND('Pricing Inputs'!$AA$3&gt;=4,'Pricing Inputs'!$AA$3&lt;=6),2,4)))</f>
        <v>61.5</v>
      </c>
      <c r="J232" s="52">
        <f>IF(A232="N/A"," ",IF(AND('Pricing Inputs'!$AA$3&gt;=4,'Pricing Inputs'!$AA$3&lt;=6),I232,(VLOOKUP(A232,ScaledPrice,2))*(2-(VLOOKUP(A232,ScaledPrice,3)))))</f>
        <v>61.5</v>
      </c>
      <c r="K232" s="52">
        <f>IF(A232="N/A"," ",IF(OR('Pricing Inputs'!$AA$3=5,'Pricing Inputs'!$AA$3=6,'Pricing Inputs'!$AA$3=8,'Pricing Inputs'!$AA$3=9),VLOOKUP(A232,ScaledPrice,IF(AND('Pricing Inputs'!$AA$3&gt;=4,'Pricing Inputs'!$AA$3&lt;=6),5,6)),0))</f>
        <v>26</v>
      </c>
      <c r="L232" s="52">
        <f>IF(A232="N/A"," ",IF(OR('Pricing Inputs'!$AA$3=5,'Pricing Inputs'!$AA$3=6,'Pricing Inputs'!$AA$3=8,'Pricing Inputs'!$AA$3=9),IF(AND('Pricing Inputs'!$AA$3&gt;=4,'Pricing Inputs'!$AA$3&lt;=6),K232,(VLOOKUP(A232,ScaledPrice,5))*(2-(VLOOKUP(A232,ScaledPrice,3)))),0))</f>
        <v>26</v>
      </c>
      <c r="M232" s="52">
        <f>IF(A232="N/A"," ",IF(OR('Pricing Inputs'!$AA$3=6,'Pricing Inputs'!$AA$3=9),(VLOOKUP(A232,ScaledPrice,IF(AND('Pricing Inputs'!$AA$3&gt;=4,'Pricing Inputs'!$AA$3&lt;=6),7,8))),0))</f>
        <v>24</v>
      </c>
      <c r="N232" s="52">
        <f>IF(A232="N/A"," ",IF(OR('Pricing Inputs'!$AA$3=6,'Pricing Inputs'!$AA$3=9),IF(AND('Pricing Inputs'!$AA$3&gt;=4,'Pricing Inputs'!$AA$3&lt;=6),M232,(VLOOKUP(A232,ScaledPrice,7))*(2-(VLOOKUP(A232,ScaledPrice,3)))),0))</f>
        <v>24</v>
      </c>
      <c r="O232" s="52">
        <f t="shared" si="376"/>
        <v>23.449999809265137</v>
      </c>
      <c r="P232" s="108">
        <f t="shared" si="377"/>
        <v>7.8212680672268959</v>
      </c>
      <c r="Q232" s="108">
        <f t="shared" si="378"/>
        <v>7.8212680672268959</v>
      </c>
      <c r="R232" s="108">
        <f t="shared" si="379"/>
        <v>0</v>
      </c>
      <c r="S232" s="108">
        <f t="shared" si="380"/>
        <v>0</v>
      </c>
      <c r="T232" s="108">
        <f t="shared" si="381"/>
        <v>0</v>
      </c>
      <c r="U232" s="108">
        <f t="shared" si="382"/>
        <v>0</v>
      </c>
      <c r="V232" s="56">
        <f t="shared" si="383"/>
        <v>0</v>
      </c>
      <c r="W232" s="99">
        <f t="shared" si="384"/>
        <v>160</v>
      </c>
      <c r="X232" s="99">
        <f t="shared" si="385"/>
        <v>160</v>
      </c>
      <c r="Y232" s="99">
        <f t="shared" si="386"/>
        <v>0</v>
      </c>
      <c r="Z232" s="99">
        <f t="shared" si="387"/>
        <v>0</v>
      </c>
      <c r="AA232" s="99">
        <f t="shared" si="407"/>
        <v>0</v>
      </c>
      <c r="AB232" s="99">
        <f t="shared" si="388"/>
        <v>0</v>
      </c>
      <c r="AC232" s="99">
        <f t="shared" si="389"/>
        <v>0</v>
      </c>
      <c r="AD232" s="68">
        <f t="shared" ref="AD232:AJ232" si="447">IF($A232="N/A"," ",RANK(P232,$P$232:$V$243))</f>
        <v>5</v>
      </c>
      <c r="AE232" s="69">
        <f t="shared" si="447"/>
        <v>5</v>
      </c>
      <c r="AF232" s="69">
        <f t="shared" si="447"/>
        <v>7</v>
      </c>
      <c r="AG232" s="69">
        <f t="shared" si="447"/>
        <v>7</v>
      </c>
      <c r="AH232" s="69">
        <f t="shared" si="447"/>
        <v>7</v>
      </c>
      <c r="AI232" s="69">
        <f t="shared" si="447"/>
        <v>7</v>
      </c>
      <c r="AJ232" s="70">
        <f t="shared" si="447"/>
        <v>7</v>
      </c>
      <c r="AK232" s="100">
        <f t="shared" si="409"/>
        <v>160</v>
      </c>
      <c r="AL232" s="101">
        <f t="shared" si="410"/>
        <v>160</v>
      </c>
      <c r="AM232" s="101">
        <f t="shared" si="411"/>
        <v>0</v>
      </c>
      <c r="AN232" s="101">
        <f t="shared" si="412"/>
        <v>0</v>
      </c>
      <c r="AO232" s="101">
        <f t="shared" si="413"/>
        <v>0</v>
      </c>
      <c r="AP232" s="101">
        <f t="shared" si="414"/>
        <v>0</v>
      </c>
      <c r="AQ232" s="101">
        <f t="shared" si="415"/>
        <v>0</v>
      </c>
      <c r="AR232" s="70"/>
      <c r="AS232" s="115">
        <f t="shared" ref="AS232:AS243" si="448">IF($A232="N/A"," ",IF(AND(AD232=$AJ$2+1,AK232=0),MIN($AR$243,W232),0))</f>
        <v>0</v>
      </c>
      <c r="AT232" s="110">
        <f t="shared" ref="AT232:AT243" si="449">IF($A232="N/A"," ",IF(AND(AE232=$AJ$2+1,AL232=0),MIN($AR$243,X232),0))</f>
        <v>0</v>
      </c>
      <c r="AU232" s="110">
        <f t="shared" ref="AU232:AU243" si="450">IF($A232="N/A"," ",IF(AND(AF232=$AJ$2+1,AM232=0),MIN($AR$243,Y232),0))</f>
        <v>0</v>
      </c>
      <c r="AV232" s="110">
        <f t="shared" ref="AV232:AV243" si="451">IF($A232="N/A"," ",IF(AND(AG232=$AJ$2+1,AN232=0),MIN($AR$243,Z232),0))</f>
        <v>0</v>
      </c>
      <c r="AW232" s="110">
        <f t="shared" ref="AW232:AW243" si="452">IF($A232="N/A"," ",IF(AND(AH232=$AJ$2+1,AO232=0),MIN($AR$243,AA232),0))</f>
        <v>0</v>
      </c>
      <c r="AX232" s="110">
        <f t="shared" ref="AX232:AX243" si="453">IF($A232="N/A"," ",IF(AND(AI232=$AJ$2+1,AP232=0),MIN($AR$243,AB232),0))</f>
        <v>0</v>
      </c>
      <c r="AY232" s="110">
        <f t="shared" ref="AY232:AY243" si="454">IF($A232="N/A"," ",IF(AND(AJ232=$AJ$2+1,AQ232=0),MIN($AR$243,AC232),0))</f>
        <v>0</v>
      </c>
      <c r="AZ232" s="70"/>
      <c r="BA232" s="64">
        <f>IF($A232="N/A"," ",(IF(MONTH(A232)&gt;=4,IF(MONTH(A232)&lt;=10,Inputs!$F$13,Inputs!$F$14),Inputs!$F$14)))</f>
        <v>119</v>
      </c>
      <c r="BB232" s="65">
        <f t="shared" si="430"/>
        <v>148916.94400000011</v>
      </c>
      <c r="BC232" s="65">
        <f t="shared" si="431"/>
        <v>148916.94400000011</v>
      </c>
      <c r="BD232" s="65">
        <f t="shared" si="397"/>
        <v>0</v>
      </c>
      <c r="BE232" s="65">
        <f t="shared" si="398"/>
        <v>0</v>
      </c>
      <c r="BF232" s="65">
        <f t="shared" si="399"/>
        <v>0</v>
      </c>
      <c r="BG232" s="65">
        <f t="shared" si="400"/>
        <v>0</v>
      </c>
      <c r="BH232" s="65">
        <f t="shared" si="401"/>
        <v>0</v>
      </c>
      <c r="BI232" s="65">
        <f t="shared" si="402"/>
        <v>297833.88800000021</v>
      </c>
      <c r="BJ232" s="94">
        <f t="shared" si="403"/>
        <v>2044086.1119999995</v>
      </c>
      <c r="BK232" s="94">
        <f t="shared" si="404"/>
        <v>1967932.5119999994</v>
      </c>
      <c r="BL232" s="94">
        <f t="shared" si="405"/>
        <v>44553.599999999999</v>
      </c>
      <c r="BM232" s="94">
        <f t="shared" si="406"/>
        <v>31600.000000000004</v>
      </c>
    </row>
    <row r="233" spans="1:65">
      <c r="A233" s="45">
        <f>IF(A232="N/A","N/A",IF(EDATE(A232,1)&gt;Inputs!$K$3,"N/A",EDATE(A232,1)))</f>
        <v>43647</v>
      </c>
      <c r="B233" s="59">
        <f t="shared" si="372"/>
        <v>2019</v>
      </c>
      <c r="C233" s="46">
        <f t="shared" si="373"/>
        <v>4.1074999999999999</v>
      </c>
      <c r="D233" s="47">
        <f>IF(A233="N/A"," ",(VLOOKUP(MONTH($A233),Inputs!$A$14:$B$25,2))/1000)</f>
        <v>12.6</v>
      </c>
      <c r="E233" s="97">
        <f t="shared" si="374"/>
        <v>51.7545</v>
      </c>
      <c r="F233" s="48">
        <f>IF(A233="N/A"," ",Inputs!$F$6)</f>
        <v>1.17</v>
      </c>
      <c r="G233" s="48">
        <f>IF(A233="N/A"," ",Inputs!$F$9/IF(AND('Pricing Inputs'!$AA$3&gt;=4,'Pricing Inputs'!$AA$3&lt;=6),16,IF(AND('Pricing Inputs'!$AA$3&gt;=7,'Pricing Inputs'!$AA$3&lt;=9),8,24))/(BA233))</f>
        <v>0.82983193277310929</v>
      </c>
      <c r="H233" s="49">
        <f t="shared" si="375"/>
        <v>53.754331932773113</v>
      </c>
      <c r="I233" s="52">
        <f>VLOOKUP(A233,ScaledPrice,(IF(AND('Pricing Inputs'!$AA$3&gt;=4,'Pricing Inputs'!$AA$3&lt;=6),2,4)))</f>
        <v>114</v>
      </c>
      <c r="J233" s="52">
        <f>IF(A233="N/A"," ",IF(AND('Pricing Inputs'!$AA$3&gt;=4,'Pricing Inputs'!$AA$3&lt;=6),I233,(VLOOKUP(A233,ScaledPrice,2))*(2-(VLOOKUP(A233,ScaledPrice,3)))))</f>
        <v>114</v>
      </c>
      <c r="K233" s="52">
        <f>IF(A233="N/A"," ",IF(OR('Pricing Inputs'!$AA$3=5,'Pricing Inputs'!$AA$3=6,'Pricing Inputs'!$AA$3=8,'Pricing Inputs'!$AA$3=9),VLOOKUP(A233,ScaledPrice,IF(AND('Pricing Inputs'!$AA$3&gt;=4,'Pricing Inputs'!$AA$3&lt;=6),5,6)),0))</f>
        <v>35</v>
      </c>
      <c r="L233" s="52">
        <f>IF(A233="N/A"," ",IF(OR('Pricing Inputs'!$AA$3=5,'Pricing Inputs'!$AA$3=6,'Pricing Inputs'!$AA$3=8,'Pricing Inputs'!$AA$3=9),IF(AND('Pricing Inputs'!$AA$3&gt;=4,'Pricing Inputs'!$AA$3&lt;=6),K233,(VLOOKUP(A233,ScaledPrice,5))*(2-(VLOOKUP(A233,ScaledPrice,3)))),0))</f>
        <v>35</v>
      </c>
      <c r="M233" s="52">
        <f>IF(A233="N/A"," ",IF(OR('Pricing Inputs'!$AA$3=6,'Pricing Inputs'!$AA$3=9),(VLOOKUP(A233,ScaledPrice,IF(AND('Pricing Inputs'!$AA$3&gt;=4,'Pricing Inputs'!$AA$3&lt;=6),7,8))),0))</f>
        <v>30.999998092651367</v>
      </c>
      <c r="N233" s="52">
        <f>IF(A233="N/A"," ",IF(OR('Pricing Inputs'!$AA$3=6,'Pricing Inputs'!$AA$3=9),IF(AND('Pricing Inputs'!$AA$3&gt;=4,'Pricing Inputs'!$AA$3&lt;=6),M233,(VLOOKUP(A233,ScaledPrice,7))*(2-(VLOOKUP(A233,ScaledPrice,3)))),0))</f>
        <v>30.999998092651367</v>
      </c>
      <c r="O233" s="52">
        <f t="shared" si="376"/>
        <v>24.350000381469727</v>
      </c>
      <c r="P233" s="108">
        <f t="shared" si="377"/>
        <v>60.245668067226887</v>
      </c>
      <c r="Q233" s="108">
        <f t="shared" si="378"/>
        <v>60.245668067226887</v>
      </c>
      <c r="R233" s="108">
        <f t="shared" si="379"/>
        <v>0</v>
      </c>
      <c r="S233" s="108">
        <f t="shared" si="380"/>
        <v>0</v>
      </c>
      <c r="T233" s="108">
        <f t="shared" si="381"/>
        <v>0</v>
      </c>
      <c r="U233" s="108">
        <f t="shared" si="382"/>
        <v>0</v>
      </c>
      <c r="V233" s="56">
        <f t="shared" si="383"/>
        <v>0</v>
      </c>
      <c r="W233" s="99">
        <f t="shared" si="384"/>
        <v>176</v>
      </c>
      <c r="X233" s="99">
        <f t="shared" si="385"/>
        <v>176</v>
      </c>
      <c r="Y233" s="99">
        <f t="shared" si="386"/>
        <v>0</v>
      </c>
      <c r="Z233" s="99">
        <f t="shared" si="387"/>
        <v>0</v>
      </c>
      <c r="AA233" s="99">
        <f t="shared" si="407"/>
        <v>0</v>
      </c>
      <c r="AB233" s="99">
        <f t="shared" si="388"/>
        <v>0</v>
      </c>
      <c r="AC233" s="99">
        <f t="shared" si="389"/>
        <v>0</v>
      </c>
      <c r="AD233" s="71">
        <f t="shared" ref="AD233:AD243" si="455">IF($A233="N/A"," ",RANK(P233,$P$232:$V$243))</f>
        <v>1</v>
      </c>
      <c r="AE233" s="72">
        <f t="shared" ref="AE233:AE243" si="456">IF($A233="N/A"," ",RANK(Q233,$P$232:$V$243))</f>
        <v>1</v>
      </c>
      <c r="AF233" s="72">
        <f t="shared" ref="AF233:AF243" si="457">IF($A233="N/A"," ",RANK(R233,$P$232:$V$243))</f>
        <v>7</v>
      </c>
      <c r="AG233" s="72">
        <f t="shared" ref="AG233:AG243" si="458">IF($A233="N/A"," ",RANK(S233,$P$232:$V$243))</f>
        <v>7</v>
      </c>
      <c r="AH233" s="72">
        <f t="shared" ref="AH233:AH243" si="459">IF($A233="N/A"," ",RANK(T233,$P$232:$V$243))</f>
        <v>7</v>
      </c>
      <c r="AI233" s="72">
        <f t="shared" ref="AI233:AI243" si="460">IF($A233="N/A"," ",RANK(U233,$P$232:$V$243))</f>
        <v>7</v>
      </c>
      <c r="AJ233" s="73">
        <f t="shared" ref="AJ233:AJ243" si="461">IF($A233="N/A"," ",RANK(V233,$P$232:$V$243))</f>
        <v>7</v>
      </c>
      <c r="AK233" s="102">
        <f t="shared" si="409"/>
        <v>176</v>
      </c>
      <c r="AL233" s="103">
        <f t="shared" si="410"/>
        <v>176</v>
      </c>
      <c r="AM233" s="103">
        <f t="shared" si="411"/>
        <v>0</v>
      </c>
      <c r="AN233" s="103">
        <f t="shared" si="412"/>
        <v>0</v>
      </c>
      <c r="AO233" s="103">
        <f t="shared" si="413"/>
        <v>0</v>
      </c>
      <c r="AP233" s="103">
        <f t="shared" si="414"/>
        <v>0</v>
      </c>
      <c r="AQ233" s="103">
        <f t="shared" si="415"/>
        <v>0</v>
      </c>
      <c r="AR233" s="73"/>
      <c r="AS233" s="109">
        <f t="shared" si="448"/>
        <v>0</v>
      </c>
      <c r="AT233" s="112">
        <f t="shared" si="449"/>
        <v>0</v>
      </c>
      <c r="AU233" s="112">
        <f t="shared" si="450"/>
        <v>0</v>
      </c>
      <c r="AV233" s="112">
        <f t="shared" si="451"/>
        <v>0</v>
      </c>
      <c r="AW233" s="112">
        <f t="shared" si="452"/>
        <v>0</v>
      </c>
      <c r="AX233" s="112">
        <f t="shared" si="453"/>
        <v>0</v>
      </c>
      <c r="AY233" s="112">
        <f t="shared" si="454"/>
        <v>0</v>
      </c>
      <c r="AZ233" s="73"/>
      <c r="BA233" s="64">
        <f>IF($A233="N/A"," ",(IF(MONTH(A233)&gt;=4,IF(MONTH(A233)&lt;=10,Inputs!$F$13,Inputs!$F$14),Inputs!$F$14)))</f>
        <v>119</v>
      </c>
      <c r="BB233" s="65">
        <f t="shared" si="430"/>
        <v>1261785.2719999999</v>
      </c>
      <c r="BC233" s="65">
        <f t="shared" si="431"/>
        <v>1261785.2719999999</v>
      </c>
      <c r="BD233" s="65">
        <f t="shared" si="397"/>
        <v>0</v>
      </c>
      <c r="BE233" s="65">
        <f t="shared" si="398"/>
        <v>0</v>
      </c>
      <c r="BF233" s="65">
        <f t="shared" si="399"/>
        <v>0</v>
      </c>
      <c r="BG233" s="65">
        <f t="shared" si="400"/>
        <v>0</v>
      </c>
      <c r="BH233" s="65">
        <f t="shared" si="401"/>
        <v>0</v>
      </c>
      <c r="BI233" s="65">
        <f t="shared" si="402"/>
        <v>2523570.5439999998</v>
      </c>
      <c r="BJ233" s="94">
        <f t="shared" si="403"/>
        <v>2251661.4560000002</v>
      </c>
      <c r="BK233" s="94">
        <f t="shared" si="404"/>
        <v>2167892.4959999998</v>
      </c>
      <c r="BL233" s="94">
        <f t="shared" si="405"/>
        <v>49008.959999999999</v>
      </c>
      <c r="BM233" s="94">
        <f t="shared" si="406"/>
        <v>34760</v>
      </c>
    </row>
    <row r="234" spans="1:65">
      <c r="A234" s="45">
        <f>IF(A233="N/A","N/A",IF(EDATE(A233,1)&gt;Inputs!$K$3,"N/A",EDATE(A233,1)))</f>
        <v>43678</v>
      </c>
      <c r="B234" s="59">
        <f t="shared" si="372"/>
        <v>2019</v>
      </c>
      <c r="C234" s="46">
        <f t="shared" si="373"/>
        <v>4.1154999999999999</v>
      </c>
      <c r="D234" s="47">
        <f>IF(A234="N/A"," ",(VLOOKUP(MONTH($A234),Inputs!$A$14:$B$25,2))/1000)</f>
        <v>12.6</v>
      </c>
      <c r="E234" s="97">
        <f t="shared" si="374"/>
        <v>51.8553</v>
      </c>
      <c r="F234" s="48">
        <f>IF(A234="N/A"," ",Inputs!$F$6)</f>
        <v>1.17</v>
      </c>
      <c r="G234" s="48">
        <f>IF(A234="N/A"," ",Inputs!$F$9/IF(AND('Pricing Inputs'!$AA$3&gt;=4,'Pricing Inputs'!$AA$3&lt;=6),16,IF(AND('Pricing Inputs'!$AA$3&gt;=7,'Pricing Inputs'!$AA$3&lt;=9),8,24))/(BA234))</f>
        <v>0.82983193277310929</v>
      </c>
      <c r="H234" s="49">
        <f t="shared" si="375"/>
        <v>53.855131932773112</v>
      </c>
      <c r="I234" s="52">
        <f>VLOOKUP(A234,ScaledPrice,(IF(AND('Pricing Inputs'!$AA$3&gt;=4,'Pricing Inputs'!$AA$3&lt;=6),2,4)))</f>
        <v>114</v>
      </c>
      <c r="J234" s="52">
        <f>IF(A234="N/A"," ",IF(AND('Pricing Inputs'!$AA$3&gt;=4,'Pricing Inputs'!$AA$3&lt;=6),I234,(VLOOKUP(A234,ScaledPrice,2))*(2-(VLOOKUP(A234,ScaledPrice,3)))))</f>
        <v>114</v>
      </c>
      <c r="K234" s="52">
        <f>IF(A234="N/A"," ",IF(OR('Pricing Inputs'!$AA$3=5,'Pricing Inputs'!$AA$3=6,'Pricing Inputs'!$AA$3=8,'Pricing Inputs'!$AA$3=9),VLOOKUP(A234,ScaledPrice,IF(AND('Pricing Inputs'!$AA$3&gt;=4,'Pricing Inputs'!$AA$3&lt;=6),5,6)),0))</f>
        <v>35.000003814697266</v>
      </c>
      <c r="L234" s="52">
        <f>IF(A234="N/A"," ",IF(OR('Pricing Inputs'!$AA$3=5,'Pricing Inputs'!$AA$3=6,'Pricing Inputs'!$AA$3=8,'Pricing Inputs'!$AA$3=9),IF(AND('Pricing Inputs'!$AA$3&gt;=4,'Pricing Inputs'!$AA$3&lt;=6),K234,(VLOOKUP(A234,ScaledPrice,5))*(2-(VLOOKUP(A234,ScaledPrice,3)))),0))</f>
        <v>35.000003814697266</v>
      </c>
      <c r="M234" s="52">
        <f>IF(A234="N/A"," ",IF(OR('Pricing Inputs'!$AA$3=6,'Pricing Inputs'!$AA$3=9),(VLOOKUP(A234,ScaledPrice,IF(AND('Pricing Inputs'!$AA$3&gt;=4,'Pricing Inputs'!$AA$3&lt;=6),7,8))),0))</f>
        <v>31</v>
      </c>
      <c r="N234" s="52">
        <f>IF(A234="N/A"," ",IF(OR('Pricing Inputs'!$AA$3=6,'Pricing Inputs'!$AA$3=9),IF(AND('Pricing Inputs'!$AA$3&gt;=4,'Pricing Inputs'!$AA$3&lt;=6),M234,(VLOOKUP(A234,ScaledPrice,7))*(2-(VLOOKUP(A234,ScaledPrice,3)))),0))</f>
        <v>31</v>
      </c>
      <c r="O234" s="52">
        <f t="shared" si="376"/>
        <v>24.350000381469727</v>
      </c>
      <c r="P234" s="108">
        <f t="shared" si="377"/>
        <v>60.144868067226888</v>
      </c>
      <c r="Q234" s="108">
        <f t="shared" si="378"/>
        <v>60.144868067226888</v>
      </c>
      <c r="R234" s="108">
        <f t="shared" si="379"/>
        <v>0</v>
      </c>
      <c r="S234" s="108">
        <f t="shared" si="380"/>
        <v>0</v>
      </c>
      <c r="T234" s="108">
        <f t="shared" si="381"/>
        <v>0</v>
      </c>
      <c r="U234" s="108">
        <f t="shared" si="382"/>
        <v>0</v>
      </c>
      <c r="V234" s="56">
        <f t="shared" si="383"/>
        <v>0</v>
      </c>
      <c r="W234" s="99">
        <f t="shared" si="384"/>
        <v>176</v>
      </c>
      <c r="X234" s="99">
        <f t="shared" si="385"/>
        <v>176</v>
      </c>
      <c r="Y234" s="99">
        <f t="shared" si="386"/>
        <v>0</v>
      </c>
      <c r="Z234" s="99">
        <f t="shared" si="387"/>
        <v>0</v>
      </c>
      <c r="AA234" s="99">
        <f t="shared" si="407"/>
        <v>0</v>
      </c>
      <c r="AB234" s="99">
        <f t="shared" si="388"/>
        <v>0</v>
      </c>
      <c r="AC234" s="99">
        <f t="shared" si="389"/>
        <v>0</v>
      </c>
      <c r="AD234" s="71">
        <f t="shared" si="455"/>
        <v>3</v>
      </c>
      <c r="AE234" s="72">
        <f t="shared" si="456"/>
        <v>3</v>
      </c>
      <c r="AF234" s="72">
        <f t="shared" si="457"/>
        <v>7</v>
      </c>
      <c r="AG234" s="72">
        <f t="shared" si="458"/>
        <v>7</v>
      </c>
      <c r="AH234" s="72">
        <f t="shared" si="459"/>
        <v>7</v>
      </c>
      <c r="AI234" s="72">
        <f t="shared" si="460"/>
        <v>7</v>
      </c>
      <c r="AJ234" s="73">
        <f t="shared" si="461"/>
        <v>7</v>
      </c>
      <c r="AK234" s="102">
        <f t="shared" si="409"/>
        <v>176</v>
      </c>
      <c r="AL234" s="103">
        <f t="shared" si="410"/>
        <v>176</v>
      </c>
      <c r="AM234" s="103">
        <f t="shared" si="411"/>
        <v>0</v>
      </c>
      <c r="AN234" s="103">
        <f t="shared" si="412"/>
        <v>0</v>
      </c>
      <c r="AO234" s="103">
        <f t="shared" si="413"/>
        <v>0</v>
      </c>
      <c r="AP234" s="103">
        <f t="shared" si="414"/>
        <v>0</v>
      </c>
      <c r="AQ234" s="103">
        <f t="shared" si="415"/>
        <v>0</v>
      </c>
      <c r="AR234" s="73"/>
      <c r="AS234" s="109">
        <f t="shared" si="448"/>
        <v>0</v>
      </c>
      <c r="AT234" s="112">
        <f t="shared" si="449"/>
        <v>0</v>
      </c>
      <c r="AU234" s="112">
        <f t="shared" si="450"/>
        <v>0</v>
      </c>
      <c r="AV234" s="112">
        <f t="shared" si="451"/>
        <v>0</v>
      </c>
      <c r="AW234" s="112">
        <f t="shared" si="452"/>
        <v>0</v>
      </c>
      <c r="AX234" s="112">
        <f t="shared" si="453"/>
        <v>0</v>
      </c>
      <c r="AY234" s="112">
        <f t="shared" si="454"/>
        <v>0</v>
      </c>
      <c r="AZ234" s="73"/>
      <c r="BA234" s="64">
        <f>IF($A234="N/A"," ",(IF(MONTH(A234)&gt;=4,IF(MONTH(A234)&lt;=10,Inputs!$F$13,Inputs!$F$14),Inputs!$F$14)))</f>
        <v>119</v>
      </c>
      <c r="BB234" s="65">
        <f t="shared" si="430"/>
        <v>1259674.1168</v>
      </c>
      <c r="BC234" s="65">
        <f t="shared" si="431"/>
        <v>1259674.1168</v>
      </c>
      <c r="BD234" s="65">
        <f t="shared" si="397"/>
        <v>0</v>
      </c>
      <c r="BE234" s="65">
        <f t="shared" si="398"/>
        <v>0</v>
      </c>
      <c r="BF234" s="65">
        <f t="shared" si="399"/>
        <v>0</v>
      </c>
      <c r="BG234" s="65">
        <f t="shared" si="400"/>
        <v>0</v>
      </c>
      <c r="BH234" s="65">
        <f t="shared" si="401"/>
        <v>0</v>
      </c>
      <c r="BI234" s="65">
        <f t="shared" si="402"/>
        <v>2519348.2335999999</v>
      </c>
      <c r="BJ234" s="94">
        <f t="shared" si="403"/>
        <v>2255883.7664000001</v>
      </c>
      <c r="BK234" s="94">
        <f t="shared" si="404"/>
        <v>2172114.8064000001</v>
      </c>
      <c r="BL234" s="94">
        <f t="shared" si="405"/>
        <v>49008.959999999999</v>
      </c>
      <c r="BM234" s="94">
        <f t="shared" si="406"/>
        <v>34760</v>
      </c>
    </row>
    <row r="235" spans="1:65">
      <c r="A235" s="45">
        <f>IF(A234="N/A","N/A",IF(EDATE(A234,1)&gt;Inputs!$K$3,"N/A",EDATE(A234,1)))</f>
        <v>43709</v>
      </c>
      <c r="B235" s="59">
        <f t="shared" si="372"/>
        <v>2019</v>
      </c>
      <c r="C235" s="46">
        <f t="shared" si="373"/>
        <v>4.1185</v>
      </c>
      <c r="D235" s="47">
        <f>IF(A235="N/A"," ",(VLOOKUP(MONTH($A235),Inputs!$A$14:$B$25,2))/1000)</f>
        <v>12.6</v>
      </c>
      <c r="E235" s="97">
        <f t="shared" si="374"/>
        <v>51.893099999999997</v>
      </c>
      <c r="F235" s="48">
        <f>IF(A235="N/A"," ",Inputs!$F$6)</f>
        <v>1.17</v>
      </c>
      <c r="G235" s="48">
        <f>IF(A235="N/A"," ",Inputs!$F$9/IF(AND('Pricing Inputs'!$AA$3&gt;=4,'Pricing Inputs'!$AA$3&lt;=6),16,IF(AND('Pricing Inputs'!$AA$3&gt;=7,'Pricing Inputs'!$AA$3&lt;=9),8,24))/(BA235))</f>
        <v>0.82983193277310929</v>
      </c>
      <c r="H235" s="49">
        <f t="shared" si="375"/>
        <v>53.892931932773109</v>
      </c>
      <c r="I235" s="52">
        <f>VLOOKUP(A235,ScaledPrice,(IF(AND('Pricing Inputs'!$AA$3&gt;=4,'Pricing Inputs'!$AA$3&lt;=6),2,4)))</f>
        <v>38.5</v>
      </c>
      <c r="J235" s="52">
        <f>IF(A235="N/A"," ",IF(AND('Pricing Inputs'!$AA$3&gt;=4,'Pricing Inputs'!$AA$3&lt;=6),I235,(VLOOKUP(A235,ScaledPrice,2))*(2-(VLOOKUP(A235,ScaledPrice,3)))))</f>
        <v>38.5</v>
      </c>
      <c r="K235" s="52">
        <f>IF(A235="N/A"," ",IF(OR('Pricing Inputs'!$AA$3=5,'Pricing Inputs'!$AA$3=6,'Pricing Inputs'!$AA$3=8,'Pricing Inputs'!$AA$3=9),VLOOKUP(A235,ScaledPrice,IF(AND('Pricing Inputs'!$AA$3&gt;=4,'Pricing Inputs'!$AA$3&lt;=6),5,6)),0))</f>
        <v>25</v>
      </c>
      <c r="L235" s="52">
        <f>IF(A235="N/A"," ",IF(OR('Pricing Inputs'!$AA$3=5,'Pricing Inputs'!$AA$3=6,'Pricing Inputs'!$AA$3=8,'Pricing Inputs'!$AA$3=9),IF(AND('Pricing Inputs'!$AA$3&gt;=4,'Pricing Inputs'!$AA$3&lt;=6),K235,(VLOOKUP(A235,ScaledPrice,5))*(2-(VLOOKUP(A235,ScaledPrice,3)))),0))</f>
        <v>25</v>
      </c>
      <c r="M235" s="52">
        <f>IF(A235="N/A"," ",IF(OR('Pricing Inputs'!$AA$3=6,'Pricing Inputs'!$AA$3=9),(VLOOKUP(A235,ScaledPrice,IF(AND('Pricing Inputs'!$AA$3&gt;=4,'Pricing Inputs'!$AA$3&lt;=6),7,8))),0))</f>
        <v>24</v>
      </c>
      <c r="N235" s="52">
        <f>IF(A235="N/A"," ",IF(OR('Pricing Inputs'!$AA$3=6,'Pricing Inputs'!$AA$3=9),IF(AND('Pricing Inputs'!$AA$3&gt;=4,'Pricing Inputs'!$AA$3&lt;=6),M235,(VLOOKUP(A235,ScaledPrice,7))*(2-(VLOOKUP(A235,ScaledPrice,3)))),0))</f>
        <v>24</v>
      </c>
      <c r="O235" s="52">
        <f t="shared" si="376"/>
        <v>24</v>
      </c>
      <c r="P235" s="108">
        <f t="shared" si="377"/>
        <v>0</v>
      </c>
      <c r="Q235" s="108">
        <f t="shared" si="378"/>
        <v>0</v>
      </c>
      <c r="R235" s="108">
        <f t="shared" si="379"/>
        <v>0</v>
      </c>
      <c r="S235" s="108">
        <f t="shared" si="380"/>
        <v>0</v>
      </c>
      <c r="T235" s="108">
        <f t="shared" si="381"/>
        <v>0</v>
      </c>
      <c r="U235" s="108">
        <f t="shared" si="382"/>
        <v>0</v>
      </c>
      <c r="V235" s="56">
        <f t="shared" si="383"/>
        <v>0</v>
      </c>
      <c r="W235" s="99">
        <f t="shared" si="384"/>
        <v>0</v>
      </c>
      <c r="X235" s="99">
        <f t="shared" si="385"/>
        <v>0</v>
      </c>
      <c r="Y235" s="99">
        <f t="shared" si="386"/>
        <v>0</v>
      </c>
      <c r="Z235" s="99">
        <f t="shared" si="387"/>
        <v>0</v>
      </c>
      <c r="AA235" s="99">
        <f t="shared" si="407"/>
        <v>0</v>
      </c>
      <c r="AB235" s="99">
        <f t="shared" si="388"/>
        <v>0</v>
      </c>
      <c r="AC235" s="99">
        <f t="shared" si="389"/>
        <v>0</v>
      </c>
      <c r="AD235" s="71">
        <f t="shared" si="455"/>
        <v>7</v>
      </c>
      <c r="AE235" s="72">
        <f t="shared" si="456"/>
        <v>7</v>
      </c>
      <c r="AF235" s="72">
        <f t="shared" si="457"/>
        <v>7</v>
      </c>
      <c r="AG235" s="72">
        <f t="shared" si="458"/>
        <v>7</v>
      </c>
      <c r="AH235" s="72">
        <f t="shared" si="459"/>
        <v>7</v>
      </c>
      <c r="AI235" s="72">
        <f t="shared" si="460"/>
        <v>7</v>
      </c>
      <c r="AJ235" s="73">
        <f t="shared" si="461"/>
        <v>7</v>
      </c>
      <c r="AK235" s="102">
        <f t="shared" si="409"/>
        <v>0</v>
      </c>
      <c r="AL235" s="103">
        <f t="shared" si="410"/>
        <v>0</v>
      </c>
      <c r="AM235" s="103">
        <f t="shared" si="411"/>
        <v>0</v>
      </c>
      <c r="AN235" s="103">
        <f t="shared" si="412"/>
        <v>0</v>
      </c>
      <c r="AO235" s="103">
        <f t="shared" si="413"/>
        <v>0</v>
      </c>
      <c r="AP235" s="103">
        <f t="shared" si="414"/>
        <v>0</v>
      </c>
      <c r="AQ235" s="103">
        <f t="shared" si="415"/>
        <v>0</v>
      </c>
      <c r="AR235" s="73"/>
      <c r="AS235" s="109">
        <f t="shared" si="448"/>
        <v>0</v>
      </c>
      <c r="AT235" s="112">
        <f t="shared" si="449"/>
        <v>0</v>
      </c>
      <c r="AU235" s="112">
        <f t="shared" si="450"/>
        <v>0</v>
      </c>
      <c r="AV235" s="112">
        <f t="shared" si="451"/>
        <v>0</v>
      </c>
      <c r="AW235" s="112">
        <f t="shared" si="452"/>
        <v>0</v>
      </c>
      <c r="AX235" s="112">
        <f t="shared" si="453"/>
        <v>0</v>
      </c>
      <c r="AY235" s="112">
        <f t="shared" si="454"/>
        <v>0</v>
      </c>
      <c r="AZ235" s="73"/>
      <c r="BA235" s="64">
        <f>IF($A235="N/A"," ",(IF(MONTH(A235)&gt;=4,IF(MONTH(A235)&lt;=10,Inputs!$F$13,Inputs!$F$14),Inputs!$F$14)))</f>
        <v>119</v>
      </c>
      <c r="BB235" s="65">
        <f t="shared" si="430"/>
        <v>0</v>
      </c>
      <c r="BC235" s="65">
        <f t="shared" si="431"/>
        <v>0</v>
      </c>
      <c r="BD235" s="65">
        <f t="shared" si="397"/>
        <v>0</v>
      </c>
      <c r="BE235" s="65">
        <f t="shared" si="398"/>
        <v>0</v>
      </c>
      <c r="BF235" s="65">
        <f t="shared" si="399"/>
        <v>0</v>
      </c>
      <c r="BG235" s="65">
        <f t="shared" si="400"/>
        <v>0</v>
      </c>
      <c r="BH235" s="65">
        <f t="shared" si="401"/>
        <v>0</v>
      </c>
      <c r="BI235" s="65">
        <f t="shared" si="402"/>
        <v>0</v>
      </c>
      <c r="BJ235" s="94">
        <f t="shared" si="403"/>
        <v>0</v>
      </c>
      <c r="BK235" s="94">
        <f t="shared" si="404"/>
        <v>0</v>
      </c>
      <c r="BL235" s="94">
        <f t="shared" si="405"/>
        <v>0</v>
      </c>
      <c r="BM235" s="94">
        <f t="shared" si="406"/>
        <v>0</v>
      </c>
    </row>
    <row r="236" spans="1:65">
      <c r="A236" s="45">
        <f>IF(A235="N/A","N/A",IF(EDATE(A235,1)&gt;Inputs!$K$3,"N/A",EDATE(A235,1)))</f>
        <v>43739</v>
      </c>
      <c r="B236" s="59">
        <f t="shared" si="372"/>
        <v>2019</v>
      </c>
      <c r="C236" s="46">
        <f t="shared" si="373"/>
        <v>4.1524999999999999</v>
      </c>
      <c r="D236" s="47">
        <f>IF(A236="N/A"," ",(VLOOKUP(MONTH($A236),Inputs!$A$14:$B$25,2))/1000)</f>
        <v>12.6</v>
      </c>
      <c r="E236" s="97">
        <f t="shared" si="374"/>
        <v>52.321499999999993</v>
      </c>
      <c r="F236" s="48">
        <f>IF(A236="N/A"," ",Inputs!$F$6)</f>
        <v>1.17</v>
      </c>
      <c r="G236" s="48">
        <f>IF(A236="N/A"," ",Inputs!$F$9/IF(AND('Pricing Inputs'!$AA$3&gt;=4,'Pricing Inputs'!$AA$3&lt;=6),16,IF(AND('Pricing Inputs'!$AA$3&gt;=7,'Pricing Inputs'!$AA$3&lt;=9),8,24))/(BA236))</f>
        <v>0.82983193277310929</v>
      </c>
      <c r="H236" s="49">
        <f t="shared" si="375"/>
        <v>54.321331932773106</v>
      </c>
      <c r="I236" s="52">
        <f>VLOOKUP(A236,ScaledPrice,(IF(AND('Pricing Inputs'!$AA$3&gt;=4,'Pricing Inputs'!$AA$3&lt;=6),2,4)))</f>
        <v>31.299997329711914</v>
      </c>
      <c r="J236" s="52">
        <f>IF(A236="N/A"," ",IF(AND('Pricing Inputs'!$AA$3&gt;=4,'Pricing Inputs'!$AA$3&lt;=6),I236,(VLOOKUP(A236,ScaledPrice,2))*(2-(VLOOKUP(A236,ScaledPrice,3)))))</f>
        <v>31.299997329711914</v>
      </c>
      <c r="K236" s="52">
        <f>IF(A236="N/A"," ",IF(OR('Pricing Inputs'!$AA$3=5,'Pricing Inputs'!$AA$3=6,'Pricing Inputs'!$AA$3=8,'Pricing Inputs'!$AA$3=9),VLOOKUP(A236,ScaledPrice,IF(AND('Pricing Inputs'!$AA$3&gt;=4,'Pricing Inputs'!$AA$3&lt;=6),5,6)),0))</f>
        <v>19.996000289916992</v>
      </c>
      <c r="L236" s="52">
        <f>IF(A236="N/A"," ",IF(OR('Pricing Inputs'!$AA$3=5,'Pricing Inputs'!$AA$3=6,'Pricing Inputs'!$AA$3=8,'Pricing Inputs'!$AA$3=9),IF(AND('Pricing Inputs'!$AA$3&gt;=4,'Pricing Inputs'!$AA$3&lt;=6),K236,(VLOOKUP(A236,ScaledPrice,5))*(2-(VLOOKUP(A236,ScaledPrice,3)))),0))</f>
        <v>19.996000289916992</v>
      </c>
      <c r="M236" s="52">
        <f>IF(A236="N/A"," ",IF(OR('Pricing Inputs'!$AA$3=6,'Pricing Inputs'!$AA$3=9),(VLOOKUP(A236,ScaledPrice,IF(AND('Pricing Inputs'!$AA$3&gt;=4,'Pricing Inputs'!$AA$3&lt;=6),7,8))),0))</f>
        <v>18.996500015258789</v>
      </c>
      <c r="N236" s="52">
        <f>IF(A236="N/A"," ",IF(OR('Pricing Inputs'!$AA$3=6,'Pricing Inputs'!$AA$3=9),IF(AND('Pricing Inputs'!$AA$3&gt;=4,'Pricing Inputs'!$AA$3&lt;=6),M236,(VLOOKUP(A236,ScaledPrice,7))*(2-(VLOOKUP(A236,ScaledPrice,3)))),0))</f>
        <v>18.996500015258789</v>
      </c>
      <c r="O236" s="52">
        <f t="shared" si="376"/>
        <v>25.400001525878906</v>
      </c>
      <c r="P236" s="108">
        <f t="shared" si="377"/>
        <v>0</v>
      </c>
      <c r="Q236" s="108">
        <f t="shared" si="378"/>
        <v>0</v>
      </c>
      <c r="R236" s="108">
        <f t="shared" si="379"/>
        <v>0</v>
      </c>
      <c r="S236" s="108">
        <f t="shared" si="380"/>
        <v>0</v>
      </c>
      <c r="T236" s="108">
        <f t="shared" si="381"/>
        <v>0</v>
      </c>
      <c r="U236" s="108">
        <f t="shared" si="382"/>
        <v>0</v>
      </c>
      <c r="V236" s="56">
        <f t="shared" si="383"/>
        <v>0</v>
      </c>
      <c r="W236" s="99">
        <f t="shared" si="384"/>
        <v>0</v>
      </c>
      <c r="X236" s="99">
        <f t="shared" si="385"/>
        <v>0</v>
      </c>
      <c r="Y236" s="99">
        <f t="shared" si="386"/>
        <v>0</v>
      </c>
      <c r="Z236" s="99">
        <f t="shared" si="387"/>
        <v>0</v>
      </c>
      <c r="AA236" s="99">
        <f t="shared" si="407"/>
        <v>0</v>
      </c>
      <c r="AB236" s="99">
        <f t="shared" si="388"/>
        <v>0</v>
      </c>
      <c r="AC236" s="99">
        <f t="shared" si="389"/>
        <v>0</v>
      </c>
      <c r="AD236" s="71">
        <f t="shared" si="455"/>
        <v>7</v>
      </c>
      <c r="AE236" s="72">
        <f t="shared" si="456"/>
        <v>7</v>
      </c>
      <c r="AF236" s="72">
        <f t="shared" si="457"/>
        <v>7</v>
      </c>
      <c r="AG236" s="72">
        <f t="shared" si="458"/>
        <v>7</v>
      </c>
      <c r="AH236" s="72">
        <f t="shared" si="459"/>
        <v>7</v>
      </c>
      <c r="AI236" s="72">
        <f t="shared" si="460"/>
        <v>7</v>
      </c>
      <c r="AJ236" s="73">
        <f t="shared" si="461"/>
        <v>7</v>
      </c>
      <c r="AK236" s="102">
        <f t="shared" si="409"/>
        <v>0</v>
      </c>
      <c r="AL236" s="103">
        <f t="shared" si="410"/>
        <v>0</v>
      </c>
      <c r="AM236" s="103">
        <f t="shared" si="411"/>
        <v>0</v>
      </c>
      <c r="AN236" s="103">
        <f t="shared" si="412"/>
        <v>0</v>
      </c>
      <c r="AO236" s="103">
        <f t="shared" si="413"/>
        <v>0</v>
      </c>
      <c r="AP236" s="103">
        <f t="shared" si="414"/>
        <v>0</v>
      </c>
      <c r="AQ236" s="103">
        <f t="shared" si="415"/>
        <v>0</v>
      </c>
      <c r="AR236" s="73"/>
      <c r="AS236" s="109">
        <f t="shared" si="448"/>
        <v>0</v>
      </c>
      <c r="AT236" s="112">
        <f t="shared" si="449"/>
        <v>0</v>
      </c>
      <c r="AU236" s="112">
        <f t="shared" si="450"/>
        <v>0</v>
      </c>
      <c r="AV236" s="112">
        <f t="shared" si="451"/>
        <v>0</v>
      </c>
      <c r="AW236" s="112">
        <f t="shared" si="452"/>
        <v>0</v>
      </c>
      <c r="AX236" s="112">
        <f t="shared" si="453"/>
        <v>0</v>
      </c>
      <c r="AY236" s="112">
        <f t="shared" si="454"/>
        <v>0</v>
      </c>
      <c r="AZ236" s="73"/>
      <c r="BA236" s="64">
        <f>IF($A236="N/A"," ",(IF(MONTH(A236)&gt;=4,IF(MONTH(A236)&lt;=10,Inputs!$F$13,Inputs!$F$14),Inputs!$F$14)))</f>
        <v>119</v>
      </c>
      <c r="BB236" s="65">
        <f t="shared" si="430"/>
        <v>0</v>
      </c>
      <c r="BC236" s="65">
        <f t="shared" si="431"/>
        <v>0</v>
      </c>
      <c r="BD236" s="65">
        <f t="shared" si="397"/>
        <v>0</v>
      </c>
      <c r="BE236" s="65">
        <f t="shared" si="398"/>
        <v>0</v>
      </c>
      <c r="BF236" s="65">
        <f t="shared" si="399"/>
        <v>0</v>
      </c>
      <c r="BG236" s="65">
        <f t="shared" si="400"/>
        <v>0</v>
      </c>
      <c r="BH236" s="65">
        <f t="shared" si="401"/>
        <v>0</v>
      </c>
      <c r="BI236" s="65">
        <f t="shared" si="402"/>
        <v>0</v>
      </c>
      <c r="BJ236" s="94">
        <f t="shared" si="403"/>
        <v>0</v>
      </c>
      <c r="BK236" s="94">
        <f t="shared" si="404"/>
        <v>0</v>
      </c>
      <c r="BL236" s="94">
        <f t="shared" si="405"/>
        <v>0</v>
      </c>
      <c r="BM236" s="94">
        <f t="shared" si="406"/>
        <v>0</v>
      </c>
    </row>
    <row r="237" spans="1:65">
      <c r="A237" s="45">
        <f>IF(A236="N/A","N/A",IF(EDATE(A236,1)&gt;Inputs!$K$3,"N/A",EDATE(A236,1)))</f>
        <v>43770</v>
      </c>
      <c r="B237" s="59">
        <f t="shared" si="372"/>
        <v>2019</v>
      </c>
      <c r="C237" s="46">
        <f t="shared" si="373"/>
        <v>4.2904999999999998</v>
      </c>
      <c r="D237" s="47">
        <f>IF(A237="N/A"," ",(VLOOKUP(MONTH($A237),Inputs!$A$14:$B$25,2))/1000)</f>
        <v>12.6</v>
      </c>
      <c r="E237" s="97">
        <f t="shared" si="374"/>
        <v>54.060299999999998</v>
      </c>
      <c r="F237" s="48">
        <f>IF(A237="N/A"," ",Inputs!$F$6)</f>
        <v>1.17</v>
      </c>
      <c r="G237" s="48">
        <f>IF(A237="N/A"," ",Inputs!$F$9/IF(AND('Pricing Inputs'!$AA$3&gt;=4,'Pricing Inputs'!$AA$3&lt;=6),16,IF(AND('Pricing Inputs'!$AA$3&gt;=7,'Pricing Inputs'!$AA$3&lt;=9),8,24))/(BA237))</f>
        <v>0.82983193277310929</v>
      </c>
      <c r="H237" s="49">
        <f t="shared" si="375"/>
        <v>56.06013193277311</v>
      </c>
      <c r="I237" s="52">
        <f>VLOOKUP(A237,ScaledPrice,(IF(AND('Pricing Inputs'!$AA$3&gt;=4,'Pricing Inputs'!$AA$3&lt;=6),2,4)))</f>
        <v>31.179998397827148</v>
      </c>
      <c r="J237" s="52">
        <f>IF(A237="N/A"," ",IF(AND('Pricing Inputs'!$AA$3&gt;=4,'Pricing Inputs'!$AA$3&lt;=6),I237,(VLOOKUP(A237,ScaledPrice,2))*(2-(VLOOKUP(A237,ScaledPrice,3)))))</f>
        <v>31.179998397827148</v>
      </c>
      <c r="K237" s="52">
        <f>IF(A237="N/A"," ",IF(OR('Pricing Inputs'!$AA$3=5,'Pricing Inputs'!$AA$3=6,'Pricing Inputs'!$AA$3=8,'Pricing Inputs'!$AA$3=9),VLOOKUP(A237,ScaledPrice,IF(AND('Pricing Inputs'!$AA$3&gt;=4,'Pricing Inputs'!$AA$3&lt;=6),5,6)),0))</f>
        <v>20</v>
      </c>
      <c r="L237" s="52">
        <f>IF(A237="N/A"," ",IF(OR('Pricing Inputs'!$AA$3=5,'Pricing Inputs'!$AA$3=6,'Pricing Inputs'!$AA$3=8,'Pricing Inputs'!$AA$3=9),IF(AND('Pricing Inputs'!$AA$3&gt;=4,'Pricing Inputs'!$AA$3&lt;=6),K237,(VLOOKUP(A237,ScaledPrice,5))*(2-(VLOOKUP(A237,ScaledPrice,3)))),0))</f>
        <v>20</v>
      </c>
      <c r="M237" s="52">
        <f>IF(A237="N/A"," ",IF(OR('Pricing Inputs'!$AA$3=6,'Pricing Inputs'!$AA$3=9),(VLOOKUP(A237,ScaledPrice,IF(AND('Pricing Inputs'!$AA$3&gt;=4,'Pricing Inputs'!$AA$3&lt;=6),7,8))),0))</f>
        <v>19</v>
      </c>
      <c r="N237" s="52">
        <f>IF(A237="N/A"," ",IF(OR('Pricing Inputs'!$AA$3=6,'Pricing Inputs'!$AA$3=9),IF(AND('Pricing Inputs'!$AA$3&gt;=4,'Pricing Inputs'!$AA$3&lt;=6),M237,(VLOOKUP(A237,ScaledPrice,7))*(2-(VLOOKUP(A237,ScaledPrice,3)))),0))</f>
        <v>19</v>
      </c>
      <c r="O237" s="52">
        <f t="shared" si="376"/>
        <v>25.799999237060547</v>
      </c>
      <c r="P237" s="108">
        <f t="shared" si="377"/>
        <v>0</v>
      </c>
      <c r="Q237" s="108">
        <f t="shared" si="378"/>
        <v>0</v>
      </c>
      <c r="R237" s="108">
        <f t="shared" si="379"/>
        <v>0</v>
      </c>
      <c r="S237" s="108">
        <f t="shared" si="380"/>
        <v>0</v>
      </c>
      <c r="T237" s="108">
        <f t="shared" si="381"/>
        <v>0</v>
      </c>
      <c r="U237" s="108">
        <f t="shared" si="382"/>
        <v>0</v>
      </c>
      <c r="V237" s="56">
        <f t="shared" si="383"/>
        <v>0</v>
      </c>
      <c r="W237" s="99">
        <f t="shared" si="384"/>
        <v>0</v>
      </c>
      <c r="X237" s="99">
        <f t="shared" si="385"/>
        <v>0</v>
      </c>
      <c r="Y237" s="99">
        <f t="shared" si="386"/>
        <v>0</v>
      </c>
      <c r="Z237" s="99">
        <f t="shared" si="387"/>
        <v>0</v>
      </c>
      <c r="AA237" s="99">
        <f t="shared" si="407"/>
        <v>0</v>
      </c>
      <c r="AB237" s="99">
        <f t="shared" si="388"/>
        <v>0</v>
      </c>
      <c r="AC237" s="99">
        <f t="shared" si="389"/>
        <v>0</v>
      </c>
      <c r="AD237" s="71">
        <f t="shared" si="455"/>
        <v>7</v>
      </c>
      <c r="AE237" s="72">
        <f t="shared" si="456"/>
        <v>7</v>
      </c>
      <c r="AF237" s="72">
        <f t="shared" si="457"/>
        <v>7</v>
      </c>
      <c r="AG237" s="72">
        <f t="shared" si="458"/>
        <v>7</v>
      </c>
      <c r="AH237" s="72">
        <f t="shared" si="459"/>
        <v>7</v>
      </c>
      <c r="AI237" s="72">
        <f t="shared" si="460"/>
        <v>7</v>
      </c>
      <c r="AJ237" s="73">
        <f t="shared" si="461"/>
        <v>7</v>
      </c>
      <c r="AK237" s="102">
        <f t="shared" si="409"/>
        <v>0</v>
      </c>
      <c r="AL237" s="103">
        <f t="shared" si="410"/>
        <v>0</v>
      </c>
      <c r="AM237" s="103">
        <f t="shared" si="411"/>
        <v>0</v>
      </c>
      <c r="AN237" s="103">
        <f t="shared" si="412"/>
        <v>0</v>
      </c>
      <c r="AO237" s="103">
        <f t="shared" si="413"/>
        <v>0</v>
      </c>
      <c r="AP237" s="103">
        <f t="shared" si="414"/>
        <v>0</v>
      </c>
      <c r="AQ237" s="103">
        <f t="shared" si="415"/>
        <v>0</v>
      </c>
      <c r="AR237" s="73"/>
      <c r="AS237" s="109">
        <f t="shared" si="448"/>
        <v>0</v>
      </c>
      <c r="AT237" s="112">
        <f t="shared" si="449"/>
        <v>0</v>
      </c>
      <c r="AU237" s="112">
        <f t="shared" si="450"/>
        <v>0</v>
      </c>
      <c r="AV237" s="112">
        <f t="shared" si="451"/>
        <v>0</v>
      </c>
      <c r="AW237" s="112">
        <f t="shared" si="452"/>
        <v>0</v>
      </c>
      <c r="AX237" s="112">
        <f t="shared" si="453"/>
        <v>0</v>
      </c>
      <c r="AY237" s="112">
        <f t="shared" si="454"/>
        <v>0</v>
      </c>
      <c r="AZ237" s="73"/>
      <c r="BA237" s="64">
        <f>IF($A237="N/A"," ",(IF(MONTH(A237)&gt;=4,IF(MONTH(A237)&lt;=10,Inputs!$F$13,Inputs!$F$14),Inputs!$F$14)))</f>
        <v>119</v>
      </c>
      <c r="BB237" s="65">
        <f t="shared" si="430"/>
        <v>0</v>
      </c>
      <c r="BC237" s="65">
        <f t="shared" si="431"/>
        <v>0</v>
      </c>
      <c r="BD237" s="65">
        <f t="shared" si="397"/>
        <v>0</v>
      </c>
      <c r="BE237" s="65">
        <f t="shared" si="398"/>
        <v>0</v>
      </c>
      <c r="BF237" s="65">
        <f t="shared" si="399"/>
        <v>0</v>
      </c>
      <c r="BG237" s="65">
        <f t="shared" si="400"/>
        <v>0</v>
      </c>
      <c r="BH237" s="65">
        <f t="shared" si="401"/>
        <v>0</v>
      </c>
      <c r="BI237" s="65">
        <f t="shared" si="402"/>
        <v>0</v>
      </c>
      <c r="BJ237" s="94">
        <f t="shared" si="403"/>
        <v>0</v>
      </c>
      <c r="BK237" s="94">
        <f t="shared" si="404"/>
        <v>0</v>
      </c>
      <c r="BL237" s="94">
        <f t="shared" si="405"/>
        <v>0</v>
      </c>
      <c r="BM237" s="94">
        <f t="shared" si="406"/>
        <v>0</v>
      </c>
    </row>
    <row r="238" spans="1:65">
      <c r="A238" s="45">
        <f>IF(A237="N/A","N/A",IF(EDATE(A237,1)&gt;Inputs!$K$3,"N/A",EDATE(A237,1)))</f>
        <v>43800</v>
      </c>
      <c r="B238" s="59">
        <f t="shared" si="372"/>
        <v>2019</v>
      </c>
      <c r="C238" s="46">
        <f t="shared" si="373"/>
        <v>4.4165000000000001</v>
      </c>
      <c r="D238" s="47">
        <f>IF(A238="N/A"," ",(VLOOKUP(MONTH($A238),Inputs!$A$14:$B$25,2))/1000)</f>
        <v>12.6</v>
      </c>
      <c r="E238" s="97">
        <f t="shared" si="374"/>
        <v>55.6479</v>
      </c>
      <c r="F238" s="48">
        <f>IF(A238="N/A"," ",Inputs!$F$6)</f>
        <v>1.17</v>
      </c>
      <c r="G238" s="48">
        <f>IF(A238="N/A"," ",Inputs!$F$9/IF(AND('Pricing Inputs'!$AA$3&gt;=4,'Pricing Inputs'!$AA$3&lt;=6),16,IF(AND('Pricing Inputs'!$AA$3&gt;=7,'Pricing Inputs'!$AA$3&lt;=9),8,24))/(BA238))</f>
        <v>0.82983193277310929</v>
      </c>
      <c r="H238" s="49">
        <f t="shared" si="375"/>
        <v>57.647731932773112</v>
      </c>
      <c r="I238" s="52">
        <f>VLOOKUP(A238,ScaledPrice,(IF(AND('Pricing Inputs'!$AA$3&gt;=4,'Pricing Inputs'!$AA$3&lt;=6),2,4)))</f>
        <v>31.649997711181641</v>
      </c>
      <c r="J238" s="52">
        <f>IF(A238="N/A"," ",IF(AND('Pricing Inputs'!$AA$3&gt;=4,'Pricing Inputs'!$AA$3&lt;=6),I238,(VLOOKUP(A238,ScaledPrice,2))*(2-(VLOOKUP(A238,ScaledPrice,3)))))</f>
        <v>31.649997711181641</v>
      </c>
      <c r="K238" s="52">
        <f>IF(A238="N/A"," ",IF(OR('Pricing Inputs'!$AA$3=5,'Pricing Inputs'!$AA$3=6,'Pricing Inputs'!$AA$3=8,'Pricing Inputs'!$AA$3=9),VLOOKUP(A238,ScaledPrice,IF(AND('Pricing Inputs'!$AA$3&gt;=4,'Pricing Inputs'!$AA$3&lt;=6),5,6)),0))</f>
        <v>20</v>
      </c>
      <c r="L238" s="52">
        <f>IF(A238="N/A"," ",IF(OR('Pricing Inputs'!$AA$3=5,'Pricing Inputs'!$AA$3=6,'Pricing Inputs'!$AA$3=8,'Pricing Inputs'!$AA$3=9),IF(AND('Pricing Inputs'!$AA$3&gt;=4,'Pricing Inputs'!$AA$3&lt;=6),K238,(VLOOKUP(A238,ScaledPrice,5))*(2-(VLOOKUP(A238,ScaledPrice,3)))),0))</f>
        <v>20</v>
      </c>
      <c r="M238" s="52">
        <f>IF(A238="N/A"," ",IF(OR('Pricing Inputs'!$AA$3=6,'Pricing Inputs'!$AA$3=9),(VLOOKUP(A238,ScaledPrice,IF(AND('Pricing Inputs'!$AA$3&gt;=4,'Pricing Inputs'!$AA$3&lt;=6),7,8))),0))</f>
        <v>19</v>
      </c>
      <c r="N238" s="52">
        <f>IF(A238="N/A"," ",IF(OR('Pricing Inputs'!$AA$3=6,'Pricing Inputs'!$AA$3=9),IF(AND('Pricing Inputs'!$AA$3&gt;=4,'Pricing Inputs'!$AA$3&lt;=6),M238,(VLOOKUP(A238,ScaledPrice,7))*(2-(VLOOKUP(A238,ScaledPrice,3)))),0))</f>
        <v>19</v>
      </c>
      <c r="O238" s="52">
        <f t="shared" si="376"/>
        <v>25.950000762939453</v>
      </c>
      <c r="P238" s="108">
        <f t="shared" si="377"/>
        <v>0</v>
      </c>
      <c r="Q238" s="108">
        <f t="shared" si="378"/>
        <v>0</v>
      </c>
      <c r="R238" s="108">
        <f t="shared" si="379"/>
        <v>0</v>
      </c>
      <c r="S238" s="108">
        <f t="shared" si="380"/>
        <v>0</v>
      </c>
      <c r="T238" s="108">
        <f t="shared" si="381"/>
        <v>0</v>
      </c>
      <c r="U238" s="108">
        <f t="shared" si="382"/>
        <v>0</v>
      </c>
      <c r="V238" s="56">
        <f t="shared" si="383"/>
        <v>0</v>
      </c>
      <c r="W238" s="99">
        <f t="shared" si="384"/>
        <v>0</v>
      </c>
      <c r="X238" s="99">
        <f t="shared" si="385"/>
        <v>0</v>
      </c>
      <c r="Y238" s="99">
        <f t="shared" si="386"/>
        <v>0</v>
      </c>
      <c r="Z238" s="99">
        <f t="shared" si="387"/>
        <v>0</v>
      </c>
      <c r="AA238" s="99">
        <f t="shared" si="407"/>
        <v>0</v>
      </c>
      <c r="AB238" s="99">
        <f t="shared" si="388"/>
        <v>0</v>
      </c>
      <c r="AC238" s="99">
        <f t="shared" si="389"/>
        <v>0</v>
      </c>
      <c r="AD238" s="71">
        <f t="shared" si="455"/>
        <v>7</v>
      </c>
      <c r="AE238" s="72">
        <f t="shared" si="456"/>
        <v>7</v>
      </c>
      <c r="AF238" s="72">
        <f t="shared" si="457"/>
        <v>7</v>
      </c>
      <c r="AG238" s="72">
        <f t="shared" si="458"/>
        <v>7</v>
      </c>
      <c r="AH238" s="72">
        <f t="shared" si="459"/>
        <v>7</v>
      </c>
      <c r="AI238" s="72">
        <f t="shared" si="460"/>
        <v>7</v>
      </c>
      <c r="AJ238" s="73">
        <f t="shared" si="461"/>
        <v>7</v>
      </c>
      <c r="AK238" s="102">
        <f t="shared" si="409"/>
        <v>0</v>
      </c>
      <c r="AL238" s="103">
        <f t="shared" si="410"/>
        <v>0</v>
      </c>
      <c r="AM238" s="103">
        <f t="shared" si="411"/>
        <v>0</v>
      </c>
      <c r="AN238" s="103">
        <f t="shared" si="412"/>
        <v>0</v>
      </c>
      <c r="AO238" s="103">
        <f t="shared" si="413"/>
        <v>0</v>
      </c>
      <c r="AP238" s="103">
        <f t="shared" si="414"/>
        <v>0</v>
      </c>
      <c r="AQ238" s="103">
        <f t="shared" si="415"/>
        <v>0</v>
      </c>
      <c r="AR238" s="73"/>
      <c r="AS238" s="109">
        <f t="shared" si="448"/>
        <v>0</v>
      </c>
      <c r="AT238" s="112">
        <f t="shared" si="449"/>
        <v>0</v>
      </c>
      <c r="AU238" s="112">
        <f t="shared" si="450"/>
        <v>0</v>
      </c>
      <c r="AV238" s="112">
        <f t="shared" si="451"/>
        <v>0</v>
      </c>
      <c r="AW238" s="112">
        <f t="shared" si="452"/>
        <v>0</v>
      </c>
      <c r="AX238" s="112">
        <f t="shared" si="453"/>
        <v>0</v>
      </c>
      <c r="AY238" s="112">
        <f t="shared" si="454"/>
        <v>0</v>
      </c>
      <c r="AZ238" s="73"/>
      <c r="BA238" s="64">
        <f>IF($A238="N/A"," ",(IF(MONTH(A238)&gt;=4,IF(MONTH(A238)&lt;=10,Inputs!$F$13,Inputs!$F$14),Inputs!$F$14)))</f>
        <v>119</v>
      </c>
      <c r="BB238" s="65">
        <f t="shared" si="430"/>
        <v>0</v>
      </c>
      <c r="BC238" s="65">
        <f t="shared" si="431"/>
        <v>0</v>
      </c>
      <c r="BD238" s="65">
        <f t="shared" si="397"/>
        <v>0</v>
      </c>
      <c r="BE238" s="65">
        <f t="shared" si="398"/>
        <v>0</v>
      </c>
      <c r="BF238" s="65">
        <f t="shared" si="399"/>
        <v>0</v>
      </c>
      <c r="BG238" s="65">
        <f t="shared" si="400"/>
        <v>0</v>
      </c>
      <c r="BH238" s="65">
        <f t="shared" si="401"/>
        <v>0</v>
      </c>
      <c r="BI238" s="65">
        <f t="shared" si="402"/>
        <v>0</v>
      </c>
      <c r="BJ238" s="94">
        <f t="shared" si="403"/>
        <v>0</v>
      </c>
      <c r="BK238" s="94">
        <f t="shared" si="404"/>
        <v>0</v>
      </c>
      <c r="BL238" s="94">
        <f t="shared" si="405"/>
        <v>0</v>
      </c>
      <c r="BM238" s="94">
        <f t="shared" si="406"/>
        <v>0</v>
      </c>
    </row>
    <row r="239" spans="1:65">
      <c r="A239" s="45">
        <f>IF(A238="N/A","N/A",IF(EDATE(A238,1)&gt;Inputs!$K$3,"N/A",EDATE(A238,1)))</f>
        <v>43831</v>
      </c>
      <c r="B239" s="59">
        <f t="shared" si="372"/>
        <v>2020</v>
      </c>
      <c r="C239" s="46">
        <f t="shared" si="373"/>
        <v>4.5425000000000004</v>
      </c>
      <c r="D239" s="47">
        <f>IF(A239="N/A"," ",(VLOOKUP(MONTH($A239),Inputs!$A$14:$B$25,2))/1000)</f>
        <v>12.6</v>
      </c>
      <c r="E239" s="97">
        <f t="shared" si="374"/>
        <v>57.235500000000002</v>
      </c>
      <c r="F239" s="48">
        <f>IF(A239="N/A"," ",Inputs!$F$6)</f>
        <v>1.17</v>
      </c>
      <c r="G239" s="48">
        <f>IF(A239="N/A"," ",Inputs!$F$9/IF(AND('Pricing Inputs'!$AA$3&gt;=4,'Pricing Inputs'!$AA$3&lt;=6),16,IF(AND('Pricing Inputs'!$AA$3&gt;=7,'Pricing Inputs'!$AA$3&lt;=9),8,24))/(BA239))</f>
        <v>0.82983193277310929</v>
      </c>
      <c r="H239" s="49">
        <f t="shared" si="375"/>
        <v>59.235331932773114</v>
      </c>
      <c r="I239" s="52">
        <f>VLOOKUP(A239,ScaledPrice,(IF(AND('Pricing Inputs'!$AA$3&gt;=4,'Pricing Inputs'!$AA$3&lt;=6),2,4)))</f>
        <v>35.899999618530273</v>
      </c>
      <c r="J239" s="52">
        <f>IF(A239="N/A"," ",IF(AND('Pricing Inputs'!$AA$3&gt;=4,'Pricing Inputs'!$AA$3&lt;=6),I239,(VLOOKUP(A239,ScaledPrice,2))*(2-(VLOOKUP(A239,ScaledPrice,3)))))</f>
        <v>35.899999618530273</v>
      </c>
      <c r="K239" s="52">
        <f>IF(A239="N/A"," ",IF(OR('Pricing Inputs'!$AA$3=5,'Pricing Inputs'!$AA$3=6,'Pricing Inputs'!$AA$3=8,'Pricing Inputs'!$AA$3=9),VLOOKUP(A239,ScaledPrice,IF(AND('Pricing Inputs'!$AA$3&gt;=4,'Pricing Inputs'!$AA$3&lt;=6),5,6)),0))</f>
        <v>22</v>
      </c>
      <c r="L239" s="52">
        <f>IF(A239="N/A"," ",IF(OR('Pricing Inputs'!$AA$3=5,'Pricing Inputs'!$AA$3=6,'Pricing Inputs'!$AA$3=8,'Pricing Inputs'!$AA$3=9),IF(AND('Pricing Inputs'!$AA$3&gt;=4,'Pricing Inputs'!$AA$3&lt;=6),K239,(VLOOKUP(A239,ScaledPrice,5))*(2-(VLOOKUP(A239,ScaledPrice,3)))),0))</f>
        <v>22</v>
      </c>
      <c r="M239" s="52">
        <f>IF(A239="N/A"," ",IF(OR('Pricing Inputs'!$AA$3=6,'Pricing Inputs'!$AA$3=9),(VLOOKUP(A239,ScaledPrice,IF(AND('Pricing Inputs'!$AA$3&gt;=4,'Pricing Inputs'!$AA$3&lt;=6),7,8))),0))</f>
        <v>21</v>
      </c>
      <c r="N239" s="52">
        <f>IF(A239="N/A"," ",IF(OR('Pricing Inputs'!$AA$3=6,'Pricing Inputs'!$AA$3=9),IF(AND('Pricing Inputs'!$AA$3&gt;=4,'Pricing Inputs'!$AA$3&lt;=6),M239,(VLOOKUP(A239,ScaledPrice,7))*(2-(VLOOKUP(A239,ScaledPrice,3)))),0))</f>
        <v>21</v>
      </c>
      <c r="O239" s="52">
        <f t="shared" si="376"/>
        <v>26.200000762939453</v>
      </c>
      <c r="P239" s="108">
        <f t="shared" si="377"/>
        <v>0</v>
      </c>
      <c r="Q239" s="108">
        <f t="shared" si="378"/>
        <v>0</v>
      </c>
      <c r="R239" s="108">
        <f t="shared" si="379"/>
        <v>0</v>
      </c>
      <c r="S239" s="108">
        <f t="shared" si="380"/>
        <v>0</v>
      </c>
      <c r="T239" s="108">
        <f t="shared" si="381"/>
        <v>0</v>
      </c>
      <c r="U239" s="108">
        <f t="shared" si="382"/>
        <v>0</v>
      </c>
      <c r="V239" s="56">
        <f t="shared" si="383"/>
        <v>0</v>
      </c>
      <c r="W239" s="99">
        <f t="shared" si="384"/>
        <v>0</v>
      </c>
      <c r="X239" s="99">
        <f t="shared" si="385"/>
        <v>0</v>
      </c>
      <c r="Y239" s="99">
        <f t="shared" si="386"/>
        <v>0</v>
      </c>
      <c r="Z239" s="99">
        <f t="shared" si="387"/>
        <v>0</v>
      </c>
      <c r="AA239" s="99">
        <f t="shared" si="407"/>
        <v>0</v>
      </c>
      <c r="AB239" s="99">
        <f t="shared" si="388"/>
        <v>0</v>
      </c>
      <c r="AC239" s="99">
        <f t="shared" si="389"/>
        <v>0</v>
      </c>
      <c r="AD239" s="71">
        <f t="shared" si="455"/>
        <v>7</v>
      </c>
      <c r="AE239" s="72">
        <f t="shared" si="456"/>
        <v>7</v>
      </c>
      <c r="AF239" s="72">
        <f t="shared" si="457"/>
        <v>7</v>
      </c>
      <c r="AG239" s="72">
        <f t="shared" si="458"/>
        <v>7</v>
      </c>
      <c r="AH239" s="72">
        <f t="shared" si="459"/>
        <v>7</v>
      </c>
      <c r="AI239" s="72">
        <f t="shared" si="460"/>
        <v>7</v>
      </c>
      <c r="AJ239" s="73">
        <f t="shared" si="461"/>
        <v>7</v>
      </c>
      <c r="AK239" s="102">
        <f t="shared" si="409"/>
        <v>0</v>
      </c>
      <c r="AL239" s="103">
        <f t="shared" si="410"/>
        <v>0</v>
      </c>
      <c r="AM239" s="103">
        <f t="shared" si="411"/>
        <v>0</v>
      </c>
      <c r="AN239" s="103">
        <f t="shared" si="412"/>
        <v>0</v>
      </c>
      <c r="AO239" s="103">
        <f t="shared" si="413"/>
        <v>0</v>
      </c>
      <c r="AP239" s="103">
        <f t="shared" si="414"/>
        <v>0</v>
      </c>
      <c r="AQ239" s="103">
        <f t="shared" si="415"/>
        <v>0</v>
      </c>
      <c r="AR239" s="73"/>
      <c r="AS239" s="109">
        <f t="shared" si="448"/>
        <v>0</v>
      </c>
      <c r="AT239" s="112">
        <f t="shared" si="449"/>
        <v>0</v>
      </c>
      <c r="AU239" s="112">
        <f t="shared" si="450"/>
        <v>0</v>
      </c>
      <c r="AV239" s="112">
        <f t="shared" si="451"/>
        <v>0</v>
      </c>
      <c r="AW239" s="112">
        <f t="shared" si="452"/>
        <v>0</v>
      </c>
      <c r="AX239" s="112">
        <f t="shared" si="453"/>
        <v>0</v>
      </c>
      <c r="AY239" s="112">
        <f t="shared" si="454"/>
        <v>0</v>
      </c>
      <c r="AZ239" s="73"/>
      <c r="BA239" s="64">
        <f>IF($A239="N/A"," ",(IF(MONTH(A239)&gt;=4,IF(MONTH(A239)&lt;=10,Inputs!$F$13,Inputs!$F$14),Inputs!$F$14)))</f>
        <v>119</v>
      </c>
      <c r="BB239" s="65">
        <f t="shared" si="430"/>
        <v>0</v>
      </c>
      <c r="BC239" s="65">
        <f t="shared" si="431"/>
        <v>0</v>
      </c>
      <c r="BD239" s="65">
        <f t="shared" si="397"/>
        <v>0</v>
      </c>
      <c r="BE239" s="65">
        <f t="shared" si="398"/>
        <v>0</v>
      </c>
      <c r="BF239" s="65">
        <f t="shared" si="399"/>
        <v>0</v>
      </c>
      <c r="BG239" s="65">
        <f t="shared" si="400"/>
        <v>0</v>
      </c>
      <c r="BH239" s="65">
        <f t="shared" si="401"/>
        <v>0</v>
      </c>
      <c r="BI239" s="65">
        <f t="shared" si="402"/>
        <v>0</v>
      </c>
      <c r="BJ239" s="94">
        <f t="shared" si="403"/>
        <v>0</v>
      </c>
      <c r="BK239" s="94">
        <f t="shared" si="404"/>
        <v>0</v>
      </c>
      <c r="BL239" s="94">
        <f t="shared" si="405"/>
        <v>0</v>
      </c>
      <c r="BM239" s="94">
        <f t="shared" si="406"/>
        <v>0</v>
      </c>
    </row>
    <row r="240" spans="1:65">
      <c r="A240" s="45">
        <f>IF(A239="N/A","N/A",IF(EDATE(A239,1)&gt;Inputs!$K$3,"N/A",EDATE(A239,1)))</f>
        <v>43862</v>
      </c>
      <c r="B240" s="59">
        <f t="shared" si="372"/>
        <v>2020</v>
      </c>
      <c r="C240" s="46">
        <f t="shared" si="373"/>
        <v>4.4244999999999992</v>
      </c>
      <c r="D240" s="47">
        <f>IF(A240="N/A"," ",(VLOOKUP(MONTH($A240),Inputs!$A$14:$B$25,2))/1000)</f>
        <v>12.6</v>
      </c>
      <c r="E240" s="97">
        <f t="shared" si="374"/>
        <v>55.748699999999985</v>
      </c>
      <c r="F240" s="48">
        <f>IF(A240="N/A"," ",Inputs!$F$6)</f>
        <v>1.17</v>
      </c>
      <c r="G240" s="48">
        <f>IF(A240="N/A"," ",Inputs!$F$9/IF(AND('Pricing Inputs'!$AA$3&gt;=4,'Pricing Inputs'!$AA$3&lt;=6),16,IF(AND('Pricing Inputs'!$AA$3&gt;=7,'Pricing Inputs'!$AA$3&lt;=9),8,24))/(BA240))</f>
        <v>0.82983193277310929</v>
      </c>
      <c r="H240" s="49">
        <f t="shared" si="375"/>
        <v>57.748531932773098</v>
      </c>
      <c r="I240" s="52">
        <f>VLOOKUP(A240,ScaledPrice,(IF(AND('Pricing Inputs'!$AA$3&gt;=4,'Pricing Inputs'!$AA$3&lt;=6),2,4)))</f>
        <v>36</v>
      </c>
      <c r="J240" s="52">
        <f>IF(A240="N/A"," ",IF(AND('Pricing Inputs'!$AA$3&gt;=4,'Pricing Inputs'!$AA$3&lt;=6),I240,(VLOOKUP(A240,ScaledPrice,2))*(2-(VLOOKUP(A240,ScaledPrice,3)))))</f>
        <v>36</v>
      </c>
      <c r="K240" s="52">
        <f>IF(A240="N/A"," ",IF(OR('Pricing Inputs'!$AA$3=5,'Pricing Inputs'!$AA$3=6,'Pricing Inputs'!$AA$3=8,'Pricing Inputs'!$AA$3=9),VLOOKUP(A240,ScaledPrice,IF(AND('Pricing Inputs'!$AA$3&gt;=4,'Pricing Inputs'!$AA$3&lt;=6),5,6)),0))</f>
        <v>21.996000289916992</v>
      </c>
      <c r="L240" s="52">
        <f>IF(A240="N/A"," ",IF(OR('Pricing Inputs'!$AA$3=5,'Pricing Inputs'!$AA$3=6,'Pricing Inputs'!$AA$3=8,'Pricing Inputs'!$AA$3=9),IF(AND('Pricing Inputs'!$AA$3&gt;=4,'Pricing Inputs'!$AA$3&lt;=6),K240,(VLOOKUP(A240,ScaledPrice,5))*(2-(VLOOKUP(A240,ScaledPrice,3)))),0))</f>
        <v>21.996000289916992</v>
      </c>
      <c r="M240" s="52">
        <f>IF(A240="N/A"," ",IF(OR('Pricing Inputs'!$AA$3=6,'Pricing Inputs'!$AA$3=9),(VLOOKUP(A240,ScaledPrice,IF(AND('Pricing Inputs'!$AA$3&gt;=4,'Pricing Inputs'!$AA$3&lt;=6),7,8))),0))</f>
        <v>20.996501922607422</v>
      </c>
      <c r="N240" s="52">
        <f>IF(A240="N/A"," ",IF(OR('Pricing Inputs'!$AA$3=6,'Pricing Inputs'!$AA$3=9),IF(AND('Pricing Inputs'!$AA$3&gt;=4,'Pricing Inputs'!$AA$3&lt;=6),M240,(VLOOKUP(A240,ScaledPrice,7))*(2-(VLOOKUP(A240,ScaledPrice,3)))),0))</f>
        <v>20.996501922607422</v>
      </c>
      <c r="O240" s="52">
        <f t="shared" si="376"/>
        <v>24.5</v>
      </c>
      <c r="P240" s="108">
        <f t="shared" si="377"/>
        <v>0</v>
      </c>
      <c r="Q240" s="108">
        <f t="shared" si="378"/>
        <v>0</v>
      </c>
      <c r="R240" s="108">
        <f t="shared" si="379"/>
        <v>0</v>
      </c>
      <c r="S240" s="108">
        <f t="shared" si="380"/>
        <v>0</v>
      </c>
      <c r="T240" s="108">
        <f t="shared" si="381"/>
        <v>0</v>
      </c>
      <c r="U240" s="108">
        <f t="shared" si="382"/>
        <v>0</v>
      </c>
      <c r="V240" s="56">
        <f t="shared" si="383"/>
        <v>0</v>
      </c>
      <c r="W240" s="99">
        <f t="shared" si="384"/>
        <v>0</v>
      </c>
      <c r="X240" s="99">
        <f t="shared" si="385"/>
        <v>0</v>
      </c>
      <c r="Y240" s="99">
        <f t="shared" si="386"/>
        <v>0</v>
      </c>
      <c r="Z240" s="99">
        <f t="shared" si="387"/>
        <v>0</v>
      </c>
      <c r="AA240" s="99">
        <f t="shared" si="407"/>
        <v>0</v>
      </c>
      <c r="AB240" s="99">
        <f t="shared" si="388"/>
        <v>0</v>
      </c>
      <c r="AC240" s="99">
        <f t="shared" si="389"/>
        <v>0</v>
      </c>
      <c r="AD240" s="71">
        <f t="shared" si="455"/>
        <v>7</v>
      </c>
      <c r="AE240" s="72">
        <f t="shared" si="456"/>
        <v>7</v>
      </c>
      <c r="AF240" s="72">
        <f t="shared" si="457"/>
        <v>7</v>
      </c>
      <c r="AG240" s="72">
        <f t="shared" si="458"/>
        <v>7</v>
      </c>
      <c r="AH240" s="72">
        <f t="shared" si="459"/>
        <v>7</v>
      </c>
      <c r="AI240" s="72">
        <f t="shared" si="460"/>
        <v>7</v>
      </c>
      <c r="AJ240" s="73">
        <f t="shared" si="461"/>
        <v>7</v>
      </c>
      <c r="AK240" s="102">
        <f t="shared" si="409"/>
        <v>0</v>
      </c>
      <c r="AL240" s="103">
        <f t="shared" si="410"/>
        <v>0</v>
      </c>
      <c r="AM240" s="103">
        <f t="shared" si="411"/>
        <v>0</v>
      </c>
      <c r="AN240" s="103">
        <f t="shared" si="412"/>
        <v>0</v>
      </c>
      <c r="AO240" s="103">
        <f t="shared" si="413"/>
        <v>0</v>
      </c>
      <c r="AP240" s="103">
        <f t="shared" si="414"/>
        <v>0</v>
      </c>
      <c r="AQ240" s="103">
        <f t="shared" si="415"/>
        <v>0</v>
      </c>
      <c r="AR240" s="73"/>
      <c r="AS240" s="109">
        <f t="shared" si="448"/>
        <v>0</v>
      </c>
      <c r="AT240" s="112">
        <f t="shared" si="449"/>
        <v>0</v>
      </c>
      <c r="AU240" s="112">
        <f t="shared" si="450"/>
        <v>0</v>
      </c>
      <c r="AV240" s="112">
        <f t="shared" si="451"/>
        <v>0</v>
      </c>
      <c r="AW240" s="112">
        <f t="shared" si="452"/>
        <v>0</v>
      </c>
      <c r="AX240" s="112">
        <f t="shared" si="453"/>
        <v>0</v>
      </c>
      <c r="AY240" s="112">
        <f t="shared" si="454"/>
        <v>0</v>
      </c>
      <c r="AZ240" s="73"/>
      <c r="BA240" s="64">
        <f>IF($A240="N/A"," ",(IF(MONTH(A240)&gt;=4,IF(MONTH(A240)&lt;=10,Inputs!$F$13,Inputs!$F$14),Inputs!$F$14)))</f>
        <v>119</v>
      </c>
      <c r="BB240" s="65">
        <f t="shared" si="430"/>
        <v>0</v>
      </c>
      <c r="BC240" s="65">
        <f t="shared" si="431"/>
        <v>0</v>
      </c>
      <c r="BD240" s="65">
        <f t="shared" si="397"/>
        <v>0</v>
      </c>
      <c r="BE240" s="65">
        <f t="shared" si="398"/>
        <v>0</v>
      </c>
      <c r="BF240" s="65">
        <f t="shared" si="399"/>
        <v>0</v>
      </c>
      <c r="BG240" s="65">
        <f t="shared" si="400"/>
        <v>0</v>
      </c>
      <c r="BH240" s="65">
        <f t="shared" si="401"/>
        <v>0</v>
      </c>
      <c r="BI240" s="65">
        <f t="shared" si="402"/>
        <v>0</v>
      </c>
      <c r="BJ240" s="94">
        <f t="shared" si="403"/>
        <v>0</v>
      </c>
      <c r="BK240" s="94">
        <f t="shared" si="404"/>
        <v>0</v>
      </c>
      <c r="BL240" s="94">
        <f t="shared" si="405"/>
        <v>0</v>
      </c>
      <c r="BM240" s="94">
        <f t="shared" si="406"/>
        <v>0</v>
      </c>
    </row>
    <row r="241" spans="1:65">
      <c r="A241" s="45">
        <f>IF(A240="N/A","N/A",IF(EDATE(A240,1)&gt;Inputs!$K$3,"N/A",EDATE(A240,1)))</f>
        <v>43891</v>
      </c>
      <c r="B241" s="59">
        <f t="shared" si="372"/>
        <v>2020</v>
      </c>
      <c r="C241" s="46">
        <f t="shared" si="373"/>
        <v>4.343</v>
      </c>
      <c r="D241" s="47">
        <f>IF(A241="N/A"," ",(VLOOKUP(MONTH($A241),Inputs!$A$14:$B$25,2))/1000)</f>
        <v>12.6</v>
      </c>
      <c r="E241" s="97">
        <f t="shared" si="374"/>
        <v>54.721799999999995</v>
      </c>
      <c r="F241" s="48">
        <f>IF(A241="N/A"," ",Inputs!$F$6)</f>
        <v>1.17</v>
      </c>
      <c r="G241" s="48">
        <f>IF(A241="N/A"," ",Inputs!$F$9/IF(AND('Pricing Inputs'!$AA$3&gt;=4,'Pricing Inputs'!$AA$3&lt;=6),16,IF(AND('Pricing Inputs'!$AA$3&gt;=7,'Pricing Inputs'!$AA$3&lt;=9),8,24))/(BA241))</f>
        <v>0.82983193277310929</v>
      </c>
      <c r="H241" s="49">
        <f t="shared" si="375"/>
        <v>56.721631932773107</v>
      </c>
      <c r="I241" s="52">
        <f>VLOOKUP(A241,ScaledPrice,(IF(AND('Pricing Inputs'!$AA$3&gt;=4,'Pricing Inputs'!$AA$3&lt;=6),2,4)))</f>
        <v>31.5</v>
      </c>
      <c r="J241" s="52">
        <f>IF(A241="N/A"," ",IF(AND('Pricing Inputs'!$AA$3&gt;=4,'Pricing Inputs'!$AA$3&lt;=6),I241,(VLOOKUP(A241,ScaledPrice,2))*(2-(VLOOKUP(A241,ScaledPrice,3)))))</f>
        <v>31.5</v>
      </c>
      <c r="K241" s="52">
        <f>IF(A241="N/A"," ",IF(OR('Pricing Inputs'!$AA$3=5,'Pricing Inputs'!$AA$3=6,'Pricing Inputs'!$AA$3=8,'Pricing Inputs'!$AA$3=9),VLOOKUP(A241,ScaledPrice,IF(AND('Pricing Inputs'!$AA$3&gt;=4,'Pricing Inputs'!$AA$3&lt;=6),5,6)),0))</f>
        <v>20</v>
      </c>
      <c r="L241" s="52">
        <f>IF(A241="N/A"," ",IF(OR('Pricing Inputs'!$AA$3=5,'Pricing Inputs'!$AA$3=6,'Pricing Inputs'!$AA$3=8,'Pricing Inputs'!$AA$3=9),IF(AND('Pricing Inputs'!$AA$3&gt;=4,'Pricing Inputs'!$AA$3&lt;=6),K241,(VLOOKUP(A241,ScaledPrice,5))*(2-(VLOOKUP(A241,ScaledPrice,3)))),0))</f>
        <v>20</v>
      </c>
      <c r="M241" s="52">
        <f>IF(A241="N/A"," ",IF(OR('Pricing Inputs'!$AA$3=6,'Pricing Inputs'!$AA$3=9),(VLOOKUP(A241,ScaledPrice,IF(AND('Pricing Inputs'!$AA$3&gt;=4,'Pricing Inputs'!$AA$3&lt;=6),7,8))),0))</f>
        <v>19</v>
      </c>
      <c r="N241" s="52">
        <f>IF(A241="N/A"," ",IF(OR('Pricing Inputs'!$AA$3=6,'Pricing Inputs'!$AA$3=9),IF(AND('Pricing Inputs'!$AA$3&gt;=4,'Pricing Inputs'!$AA$3&lt;=6),M241,(VLOOKUP(A241,ScaledPrice,7))*(2-(VLOOKUP(A241,ScaledPrice,3)))),0))</f>
        <v>19</v>
      </c>
      <c r="O241" s="52">
        <f t="shared" si="376"/>
        <v>24.900001525878906</v>
      </c>
      <c r="P241" s="108">
        <f t="shared" si="377"/>
        <v>0</v>
      </c>
      <c r="Q241" s="108">
        <f t="shared" si="378"/>
        <v>0</v>
      </c>
      <c r="R241" s="108">
        <f t="shared" si="379"/>
        <v>0</v>
      </c>
      <c r="S241" s="108">
        <f t="shared" si="380"/>
        <v>0</v>
      </c>
      <c r="T241" s="108">
        <f t="shared" si="381"/>
        <v>0</v>
      </c>
      <c r="U241" s="108">
        <f t="shared" si="382"/>
        <v>0</v>
      </c>
      <c r="V241" s="56">
        <f t="shared" si="383"/>
        <v>0</v>
      </c>
      <c r="W241" s="99">
        <f t="shared" si="384"/>
        <v>0</v>
      </c>
      <c r="X241" s="99">
        <f t="shared" si="385"/>
        <v>0</v>
      </c>
      <c r="Y241" s="99">
        <f t="shared" si="386"/>
        <v>0</v>
      </c>
      <c r="Z241" s="99">
        <f t="shared" si="387"/>
        <v>0</v>
      </c>
      <c r="AA241" s="99">
        <f t="shared" si="407"/>
        <v>0</v>
      </c>
      <c r="AB241" s="99">
        <f t="shared" si="388"/>
        <v>0</v>
      </c>
      <c r="AC241" s="99">
        <f t="shared" si="389"/>
        <v>0</v>
      </c>
      <c r="AD241" s="71">
        <f t="shared" si="455"/>
        <v>7</v>
      </c>
      <c r="AE241" s="72">
        <f t="shared" si="456"/>
        <v>7</v>
      </c>
      <c r="AF241" s="72">
        <f t="shared" si="457"/>
        <v>7</v>
      </c>
      <c r="AG241" s="72">
        <f t="shared" si="458"/>
        <v>7</v>
      </c>
      <c r="AH241" s="72">
        <f t="shared" si="459"/>
        <v>7</v>
      </c>
      <c r="AI241" s="72">
        <f t="shared" si="460"/>
        <v>7</v>
      </c>
      <c r="AJ241" s="73">
        <f t="shared" si="461"/>
        <v>7</v>
      </c>
      <c r="AK241" s="102">
        <f t="shared" si="409"/>
        <v>0</v>
      </c>
      <c r="AL241" s="103">
        <f t="shared" si="410"/>
        <v>0</v>
      </c>
      <c r="AM241" s="103">
        <f t="shared" si="411"/>
        <v>0</v>
      </c>
      <c r="AN241" s="103">
        <f t="shared" si="412"/>
        <v>0</v>
      </c>
      <c r="AO241" s="103">
        <f t="shared" si="413"/>
        <v>0</v>
      </c>
      <c r="AP241" s="103">
        <f t="shared" si="414"/>
        <v>0</v>
      </c>
      <c r="AQ241" s="103">
        <f t="shared" si="415"/>
        <v>0</v>
      </c>
      <c r="AR241" s="81" t="s">
        <v>46</v>
      </c>
      <c r="AS241" s="109">
        <f t="shared" si="448"/>
        <v>0</v>
      </c>
      <c r="AT241" s="112">
        <f t="shared" si="449"/>
        <v>0</v>
      </c>
      <c r="AU241" s="112">
        <f t="shared" si="450"/>
        <v>0</v>
      </c>
      <c r="AV241" s="112">
        <f t="shared" si="451"/>
        <v>0</v>
      </c>
      <c r="AW241" s="112">
        <f t="shared" si="452"/>
        <v>0</v>
      </c>
      <c r="AX241" s="112">
        <f t="shared" si="453"/>
        <v>0</v>
      </c>
      <c r="AY241" s="112">
        <f t="shared" si="454"/>
        <v>0</v>
      </c>
      <c r="AZ241" s="80" t="s">
        <v>53</v>
      </c>
      <c r="BA241" s="64">
        <f>IF($A241="N/A"," ",(IF(MONTH(A241)&gt;=4,IF(MONTH(A241)&lt;=10,Inputs!$F$13,Inputs!$F$14),Inputs!$F$14)))</f>
        <v>119</v>
      </c>
      <c r="BB241" s="65">
        <f t="shared" si="430"/>
        <v>0</v>
      </c>
      <c r="BC241" s="65">
        <f t="shared" si="431"/>
        <v>0</v>
      </c>
      <c r="BD241" s="65">
        <f t="shared" si="397"/>
        <v>0</v>
      </c>
      <c r="BE241" s="65">
        <f t="shared" si="398"/>
        <v>0</v>
      </c>
      <c r="BF241" s="65">
        <f t="shared" si="399"/>
        <v>0</v>
      </c>
      <c r="BG241" s="65">
        <f t="shared" si="400"/>
        <v>0</v>
      </c>
      <c r="BH241" s="65">
        <f t="shared" si="401"/>
        <v>0</v>
      </c>
      <c r="BI241" s="65">
        <f t="shared" si="402"/>
        <v>0</v>
      </c>
      <c r="BJ241" s="94">
        <f t="shared" si="403"/>
        <v>0</v>
      </c>
      <c r="BK241" s="94">
        <f t="shared" si="404"/>
        <v>0</v>
      </c>
      <c r="BL241" s="94">
        <f t="shared" si="405"/>
        <v>0</v>
      </c>
      <c r="BM241" s="94">
        <f t="shared" si="406"/>
        <v>0</v>
      </c>
    </row>
    <row r="242" spans="1:65">
      <c r="A242" s="45">
        <f>IF(A241="N/A","N/A",IF(EDATE(A241,1)&gt;Inputs!$K$3,"N/A",EDATE(A241,1)))</f>
        <v>43922</v>
      </c>
      <c r="B242" s="59">
        <f t="shared" si="372"/>
        <v>2020</v>
      </c>
      <c r="C242" s="46">
        <f t="shared" si="373"/>
        <v>4.2469999999999999</v>
      </c>
      <c r="D242" s="47">
        <f>IF(A242="N/A"," ",(VLOOKUP(MONTH($A242),Inputs!$A$14:$B$25,2))/1000)</f>
        <v>12.6</v>
      </c>
      <c r="E242" s="97">
        <f t="shared" si="374"/>
        <v>53.5122</v>
      </c>
      <c r="F242" s="48">
        <f>IF(A242="N/A"," ",Inputs!$F$6)</f>
        <v>1.17</v>
      </c>
      <c r="G242" s="48">
        <f>IF(A242="N/A"," ",Inputs!$F$9/IF(AND('Pricing Inputs'!$AA$3&gt;=4,'Pricing Inputs'!$AA$3&lt;=6),16,IF(AND('Pricing Inputs'!$AA$3&gt;=7,'Pricing Inputs'!$AA$3&lt;=9),8,24))/(BA242))</f>
        <v>0.82983193277310929</v>
      </c>
      <c r="H242" s="49">
        <f t="shared" si="375"/>
        <v>55.512031932773112</v>
      </c>
      <c r="I242" s="52">
        <f>VLOOKUP(A242,ScaledPrice,(IF(AND('Pricing Inputs'!$AA$3&gt;=4,'Pricing Inputs'!$AA$3&lt;=6),2,4)))</f>
        <v>32.25</v>
      </c>
      <c r="J242" s="52">
        <f>IF(A242="N/A"," ",IF(AND('Pricing Inputs'!$AA$3&gt;=4,'Pricing Inputs'!$AA$3&lt;=6),I242,(VLOOKUP(A242,ScaledPrice,2))*(2-(VLOOKUP(A242,ScaledPrice,3)))))</f>
        <v>32.25</v>
      </c>
      <c r="K242" s="52">
        <f>IF(A242="N/A"," ",IF(OR('Pricing Inputs'!$AA$3=5,'Pricing Inputs'!$AA$3=6,'Pricing Inputs'!$AA$3=8,'Pricing Inputs'!$AA$3=9),VLOOKUP(A242,ScaledPrice,IF(AND('Pricing Inputs'!$AA$3&gt;=4,'Pricing Inputs'!$AA$3&lt;=6),5,6)),0))</f>
        <v>20</v>
      </c>
      <c r="L242" s="52">
        <f>IF(A242="N/A"," ",IF(OR('Pricing Inputs'!$AA$3=5,'Pricing Inputs'!$AA$3=6,'Pricing Inputs'!$AA$3=8,'Pricing Inputs'!$AA$3=9),IF(AND('Pricing Inputs'!$AA$3&gt;=4,'Pricing Inputs'!$AA$3&lt;=6),K242,(VLOOKUP(A242,ScaledPrice,5))*(2-(VLOOKUP(A242,ScaledPrice,3)))),0))</f>
        <v>20</v>
      </c>
      <c r="M242" s="52">
        <f>IF(A242="N/A"," ",IF(OR('Pricing Inputs'!$AA$3=6,'Pricing Inputs'!$AA$3=9),(VLOOKUP(A242,ScaledPrice,IF(AND('Pricing Inputs'!$AA$3&gt;=4,'Pricing Inputs'!$AA$3&lt;=6),7,8))),0))</f>
        <v>18.995000839233398</v>
      </c>
      <c r="N242" s="52">
        <f>IF(A242="N/A"," ",IF(OR('Pricing Inputs'!$AA$3=6,'Pricing Inputs'!$AA$3=9),IF(AND('Pricing Inputs'!$AA$3&gt;=4,'Pricing Inputs'!$AA$3&lt;=6),M242,(VLOOKUP(A242,ScaledPrice,7))*(2-(VLOOKUP(A242,ScaledPrice,3)))),0))</f>
        <v>18.995000839233398</v>
      </c>
      <c r="O242" s="52">
        <f t="shared" si="376"/>
        <v>24.100000381469727</v>
      </c>
      <c r="P242" s="108">
        <f t="shared" si="377"/>
        <v>0</v>
      </c>
      <c r="Q242" s="108">
        <f t="shared" si="378"/>
        <v>0</v>
      </c>
      <c r="R242" s="108">
        <f t="shared" si="379"/>
        <v>0</v>
      </c>
      <c r="S242" s="108">
        <f t="shared" si="380"/>
        <v>0</v>
      </c>
      <c r="T242" s="108">
        <f t="shared" si="381"/>
        <v>0</v>
      </c>
      <c r="U242" s="108">
        <f t="shared" si="382"/>
        <v>0</v>
      </c>
      <c r="V242" s="56">
        <f t="shared" si="383"/>
        <v>0</v>
      </c>
      <c r="W242" s="99">
        <f t="shared" si="384"/>
        <v>0</v>
      </c>
      <c r="X242" s="99">
        <f t="shared" si="385"/>
        <v>0</v>
      </c>
      <c r="Y242" s="99">
        <f t="shared" si="386"/>
        <v>0</v>
      </c>
      <c r="Z242" s="99">
        <f t="shared" si="387"/>
        <v>0</v>
      </c>
      <c r="AA242" s="99">
        <f t="shared" si="407"/>
        <v>0</v>
      </c>
      <c r="AB242" s="99">
        <f t="shared" si="388"/>
        <v>0</v>
      </c>
      <c r="AC242" s="99">
        <f t="shared" si="389"/>
        <v>0</v>
      </c>
      <c r="AD242" s="71">
        <f t="shared" si="455"/>
        <v>7</v>
      </c>
      <c r="AE242" s="72">
        <f t="shared" si="456"/>
        <v>7</v>
      </c>
      <c r="AF242" s="72">
        <f t="shared" si="457"/>
        <v>7</v>
      </c>
      <c r="AG242" s="72">
        <f t="shared" si="458"/>
        <v>7</v>
      </c>
      <c r="AH242" s="72">
        <f t="shared" si="459"/>
        <v>7</v>
      </c>
      <c r="AI242" s="72">
        <f t="shared" si="460"/>
        <v>7</v>
      </c>
      <c r="AJ242" s="73">
        <f t="shared" si="461"/>
        <v>7</v>
      </c>
      <c r="AK242" s="102">
        <f t="shared" si="409"/>
        <v>0</v>
      </c>
      <c r="AL242" s="103">
        <f t="shared" si="410"/>
        <v>0</v>
      </c>
      <c r="AM242" s="103">
        <f t="shared" si="411"/>
        <v>0</v>
      </c>
      <c r="AN242" s="103">
        <f t="shared" si="412"/>
        <v>0</v>
      </c>
      <c r="AO242" s="103">
        <f t="shared" si="413"/>
        <v>0</v>
      </c>
      <c r="AP242" s="103">
        <f t="shared" si="414"/>
        <v>0</v>
      </c>
      <c r="AQ242" s="103">
        <f t="shared" si="415"/>
        <v>0</v>
      </c>
      <c r="AR242" s="73">
        <f>SUM(AK232:AQ243)</f>
        <v>1024</v>
      </c>
      <c r="AS242" s="109">
        <f t="shared" si="448"/>
        <v>0</v>
      </c>
      <c r="AT242" s="112">
        <f t="shared" si="449"/>
        <v>0</v>
      </c>
      <c r="AU242" s="112">
        <f t="shared" si="450"/>
        <v>0</v>
      </c>
      <c r="AV242" s="112">
        <f t="shared" si="451"/>
        <v>0</v>
      </c>
      <c r="AW242" s="112">
        <f t="shared" si="452"/>
        <v>0</v>
      </c>
      <c r="AX242" s="112">
        <f t="shared" si="453"/>
        <v>0</v>
      </c>
      <c r="AY242" s="112">
        <f t="shared" si="454"/>
        <v>0</v>
      </c>
      <c r="AZ242" s="73">
        <f>SUM(AS232:AY243)</f>
        <v>0</v>
      </c>
      <c r="BA242" s="64">
        <f>IF($A242="N/A"," ",(IF(MONTH(A242)&gt;=4,IF(MONTH(A242)&lt;=10,Inputs!$F$13,Inputs!$F$14),Inputs!$F$14)))</f>
        <v>119</v>
      </c>
      <c r="BB242" s="65">
        <f t="shared" si="430"/>
        <v>0</v>
      </c>
      <c r="BC242" s="65">
        <f t="shared" si="431"/>
        <v>0</v>
      </c>
      <c r="BD242" s="65">
        <f t="shared" si="397"/>
        <v>0</v>
      </c>
      <c r="BE242" s="65">
        <f t="shared" si="398"/>
        <v>0</v>
      </c>
      <c r="BF242" s="65">
        <f t="shared" si="399"/>
        <v>0</v>
      </c>
      <c r="BG242" s="65">
        <f t="shared" si="400"/>
        <v>0</v>
      </c>
      <c r="BH242" s="65">
        <f t="shared" si="401"/>
        <v>0</v>
      </c>
      <c r="BI242" s="65">
        <f t="shared" si="402"/>
        <v>0</v>
      </c>
      <c r="BJ242" s="94">
        <f t="shared" si="403"/>
        <v>0</v>
      </c>
      <c r="BK242" s="94">
        <f t="shared" si="404"/>
        <v>0</v>
      </c>
      <c r="BL242" s="94">
        <f t="shared" si="405"/>
        <v>0</v>
      </c>
      <c r="BM242" s="94">
        <f t="shared" si="406"/>
        <v>0</v>
      </c>
    </row>
    <row r="243" spans="1:65">
      <c r="A243" s="45">
        <f>IF(A242="N/A","N/A",IF(EDATE(A242,1)&gt;Inputs!$K$3,"N/A",EDATE(A242,1)))</f>
        <v>43952</v>
      </c>
      <c r="B243" s="59">
        <f t="shared" si="372"/>
        <v>2020</v>
      </c>
      <c r="C243" s="46">
        <f t="shared" si="373"/>
        <v>4.2279999999999998</v>
      </c>
      <c r="D243" s="47">
        <f>IF(A243="N/A"," ",(VLOOKUP(MONTH($A243),Inputs!$A$14:$B$25,2))/1000)</f>
        <v>12.6</v>
      </c>
      <c r="E243" s="97">
        <f t="shared" si="374"/>
        <v>53.272799999999997</v>
      </c>
      <c r="F243" s="48">
        <f>IF(A243="N/A"," ",Inputs!$F$6)</f>
        <v>1.17</v>
      </c>
      <c r="G243" s="48">
        <f>IF(A243="N/A"," ",Inputs!$F$9/IF(AND('Pricing Inputs'!$AA$3&gt;=4,'Pricing Inputs'!$AA$3&lt;=6),16,IF(AND('Pricing Inputs'!$AA$3&gt;=7,'Pricing Inputs'!$AA$3&lt;=9),8,24))/(BA243))</f>
        <v>0.82983193277310929</v>
      </c>
      <c r="H243" s="49">
        <f t="shared" si="375"/>
        <v>55.272631932773109</v>
      </c>
      <c r="I243" s="52">
        <f>VLOOKUP(A243,ScaledPrice,(IF(AND('Pricing Inputs'!$AA$3&gt;=4,'Pricing Inputs'!$AA$3&lt;=6),2,4)))</f>
        <v>36.75</v>
      </c>
      <c r="J243" s="52">
        <f>IF(A243="N/A"," ",IF(AND('Pricing Inputs'!$AA$3&gt;=4,'Pricing Inputs'!$AA$3&lt;=6),I243,(VLOOKUP(A243,ScaledPrice,2))*(2-(VLOOKUP(A243,ScaledPrice,3)))))</f>
        <v>36.75</v>
      </c>
      <c r="K243" s="52">
        <f>IF(A243="N/A"," ",IF(OR('Pricing Inputs'!$AA$3=5,'Pricing Inputs'!$AA$3=6,'Pricing Inputs'!$AA$3=8,'Pricing Inputs'!$AA$3=9),VLOOKUP(A243,ScaledPrice,IF(AND('Pricing Inputs'!$AA$3&gt;=4,'Pricing Inputs'!$AA$3&lt;=6),5,6)),0))</f>
        <v>21</v>
      </c>
      <c r="L243" s="52">
        <f>IF(A243="N/A"," ",IF(OR('Pricing Inputs'!$AA$3=5,'Pricing Inputs'!$AA$3=6,'Pricing Inputs'!$AA$3=8,'Pricing Inputs'!$AA$3=9),IF(AND('Pricing Inputs'!$AA$3&gt;=4,'Pricing Inputs'!$AA$3&lt;=6),K243,(VLOOKUP(A243,ScaledPrice,5))*(2-(VLOOKUP(A243,ScaledPrice,3)))),0))</f>
        <v>21</v>
      </c>
      <c r="M243" s="52">
        <f>IF(A243="N/A"," ",IF(OR('Pricing Inputs'!$AA$3=6,'Pricing Inputs'!$AA$3=9),(VLOOKUP(A243,ScaledPrice,IF(AND('Pricing Inputs'!$AA$3&gt;=4,'Pricing Inputs'!$AA$3&lt;=6),7,8))),0))</f>
        <v>20.004999160766602</v>
      </c>
      <c r="N243" s="52">
        <f>IF(A243="N/A"," ",IF(OR('Pricing Inputs'!$AA$3=6,'Pricing Inputs'!$AA$3=9),IF(AND('Pricing Inputs'!$AA$3&gt;=4,'Pricing Inputs'!$AA$3&lt;=6),M243,(VLOOKUP(A243,ScaledPrice,7))*(2-(VLOOKUP(A243,ScaledPrice,3)))),0))</f>
        <v>20.004999160766602</v>
      </c>
      <c r="O243" s="52">
        <f t="shared" si="376"/>
        <v>23.950000762939453</v>
      </c>
      <c r="P243" s="108">
        <f t="shared" si="377"/>
        <v>0</v>
      </c>
      <c r="Q243" s="108">
        <f t="shared" si="378"/>
        <v>0</v>
      </c>
      <c r="R243" s="108">
        <f t="shared" si="379"/>
        <v>0</v>
      </c>
      <c r="S243" s="108">
        <f t="shared" si="380"/>
        <v>0</v>
      </c>
      <c r="T243" s="108">
        <f t="shared" si="381"/>
        <v>0</v>
      </c>
      <c r="U243" s="108">
        <f t="shared" si="382"/>
        <v>0</v>
      </c>
      <c r="V243" s="56">
        <f t="shared" si="383"/>
        <v>0</v>
      </c>
      <c r="W243" s="99">
        <f t="shared" si="384"/>
        <v>0</v>
      </c>
      <c r="X243" s="99">
        <f t="shared" si="385"/>
        <v>0</v>
      </c>
      <c r="Y243" s="99">
        <f t="shared" si="386"/>
        <v>0</v>
      </c>
      <c r="Z243" s="99">
        <f t="shared" si="387"/>
        <v>0</v>
      </c>
      <c r="AA243" s="99">
        <f t="shared" si="407"/>
        <v>0</v>
      </c>
      <c r="AB243" s="99">
        <f t="shared" si="388"/>
        <v>0</v>
      </c>
      <c r="AC243" s="99">
        <f t="shared" si="389"/>
        <v>0</v>
      </c>
      <c r="AD243" s="74">
        <f t="shared" si="455"/>
        <v>7</v>
      </c>
      <c r="AE243" s="75">
        <f t="shared" si="456"/>
        <v>7</v>
      </c>
      <c r="AF243" s="75">
        <f t="shared" si="457"/>
        <v>7</v>
      </c>
      <c r="AG243" s="75">
        <f t="shared" si="458"/>
        <v>7</v>
      </c>
      <c r="AH243" s="75">
        <f t="shared" si="459"/>
        <v>7</v>
      </c>
      <c r="AI243" s="75">
        <f t="shared" si="460"/>
        <v>7</v>
      </c>
      <c r="AJ243" s="76">
        <f t="shared" si="461"/>
        <v>7</v>
      </c>
      <c r="AK243" s="104">
        <f t="shared" si="409"/>
        <v>0</v>
      </c>
      <c r="AL243" s="105">
        <f t="shared" si="410"/>
        <v>0</v>
      </c>
      <c r="AM243" s="105">
        <f t="shared" si="411"/>
        <v>0</v>
      </c>
      <c r="AN243" s="105">
        <f t="shared" si="412"/>
        <v>0</v>
      </c>
      <c r="AO243" s="105">
        <f t="shared" si="413"/>
        <v>0</v>
      </c>
      <c r="AP243" s="105">
        <f t="shared" si="414"/>
        <v>0</v>
      </c>
      <c r="AQ243" s="105">
        <f t="shared" si="415"/>
        <v>0</v>
      </c>
      <c r="AR243" s="76">
        <f>IF(($AP$2-AR242)&gt;=0,$AP$2-AR242,0)</f>
        <v>376</v>
      </c>
      <c r="AS243" s="113">
        <f t="shared" si="448"/>
        <v>0</v>
      </c>
      <c r="AT243" s="114">
        <f t="shared" si="449"/>
        <v>0</v>
      </c>
      <c r="AU243" s="114">
        <f t="shared" si="450"/>
        <v>0</v>
      </c>
      <c r="AV243" s="114">
        <f t="shared" si="451"/>
        <v>0</v>
      </c>
      <c r="AW243" s="114">
        <f t="shared" si="452"/>
        <v>0</v>
      </c>
      <c r="AX243" s="114">
        <f t="shared" si="453"/>
        <v>0</v>
      </c>
      <c r="AY243" s="114">
        <f t="shared" si="454"/>
        <v>0</v>
      </c>
      <c r="AZ243" s="82">
        <f>AR242+AZ242</f>
        <v>1024</v>
      </c>
      <c r="BA243" s="64">
        <f>IF($A243="N/A"," ",(IF(MONTH(A243)&gt;=4,IF(MONTH(A243)&lt;=10,Inputs!$F$13,Inputs!$F$14),Inputs!$F$14)))</f>
        <v>119</v>
      </c>
      <c r="BB243" s="65">
        <f t="shared" si="430"/>
        <v>0</v>
      </c>
      <c r="BC243" s="65">
        <f t="shared" si="431"/>
        <v>0</v>
      </c>
      <c r="BD243" s="65">
        <f t="shared" si="397"/>
        <v>0</v>
      </c>
      <c r="BE243" s="65">
        <f t="shared" si="398"/>
        <v>0</v>
      </c>
      <c r="BF243" s="65">
        <f t="shared" si="399"/>
        <v>0</v>
      </c>
      <c r="BG243" s="65">
        <f t="shared" si="400"/>
        <v>0</v>
      </c>
      <c r="BH243" s="65">
        <f t="shared" si="401"/>
        <v>0</v>
      </c>
      <c r="BI243" s="65">
        <f t="shared" si="402"/>
        <v>0</v>
      </c>
      <c r="BJ243" s="94">
        <f t="shared" si="403"/>
        <v>0</v>
      </c>
      <c r="BK243" s="94">
        <f t="shared" si="404"/>
        <v>0</v>
      </c>
      <c r="BL243" s="94">
        <f t="shared" si="405"/>
        <v>0</v>
      </c>
      <c r="BM243" s="94">
        <f t="shared" si="406"/>
        <v>0</v>
      </c>
    </row>
    <row r="244" spans="1:65">
      <c r="A244" s="45">
        <f>IF(A243="N/A","N/A",IF(EDATE(A243,1)&gt;Inputs!$K$3,"N/A",EDATE(A243,1)))</f>
        <v>43983</v>
      </c>
      <c r="B244" s="59">
        <f t="shared" si="372"/>
        <v>2020</v>
      </c>
      <c r="C244" s="46">
        <f t="shared" si="373"/>
        <v>4.2389999999999999</v>
      </c>
      <c r="D244" s="47">
        <f>IF(A244="N/A"," ",(VLOOKUP(MONTH($A244),Inputs!$A$14:$B$25,2))/1000)</f>
        <v>12.6</v>
      </c>
      <c r="E244" s="97">
        <f t="shared" si="374"/>
        <v>53.4114</v>
      </c>
      <c r="F244" s="48">
        <f>IF(A244="N/A"," ",Inputs!$F$6)</f>
        <v>1.17</v>
      </c>
      <c r="G244" s="48">
        <f>IF(A244="N/A"," ",Inputs!$F$9/IF(AND('Pricing Inputs'!$AA$3&gt;=4,'Pricing Inputs'!$AA$3&lt;=6),16,IF(AND('Pricing Inputs'!$AA$3&gt;=7,'Pricing Inputs'!$AA$3&lt;=9),8,24))/(BA244))</f>
        <v>0.82983193277310929</v>
      </c>
      <c r="H244" s="49">
        <f t="shared" si="375"/>
        <v>55.411231932773113</v>
      </c>
      <c r="I244" s="52">
        <f>VLOOKUP(A244,ScaledPrice,(IF(AND('Pricing Inputs'!$AA$3&gt;=4,'Pricing Inputs'!$AA$3&lt;=6),2,4)))</f>
        <v>61.5</v>
      </c>
      <c r="J244" s="52">
        <f>IF(A244="N/A"," ",IF(AND('Pricing Inputs'!$AA$3&gt;=4,'Pricing Inputs'!$AA$3&lt;=6),I244,(VLOOKUP(A244,ScaledPrice,2))*(2-(VLOOKUP(A244,ScaledPrice,3)))))</f>
        <v>61.5</v>
      </c>
      <c r="K244" s="52">
        <f>IF(A244="N/A"," ",IF(OR('Pricing Inputs'!$AA$3=5,'Pricing Inputs'!$AA$3=6,'Pricing Inputs'!$AA$3=8,'Pricing Inputs'!$AA$3=9),VLOOKUP(A244,ScaledPrice,IF(AND('Pricing Inputs'!$AA$3&gt;=4,'Pricing Inputs'!$AA$3&lt;=6),5,6)),0))</f>
        <v>26</v>
      </c>
      <c r="L244" s="52">
        <f>IF(A244="N/A"," ",IF(OR('Pricing Inputs'!$AA$3=5,'Pricing Inputs'!$AA$3=6,'Pricing Inputs'!$AA$3=8,'Pricing Inputs'!$AA$3=9),IF(AND('Pricing Inputs'!$AA$3&gt;=4,'Pricing Inputs'!$AA$3&lt;=6),K244,(VLOOKUP(A244,ScaledPrice,5))*(2-(VLOOKUP(A244,ScaledPrice,3)))),0))</f>
        <v>26</v>
      </c>
      <c r="M244" s="52">
        <f>IF(A244="N/A"," ",IF(OR('Pricing Inputs'!$AA$3=6,'Pricing Inputs'!$AA$3=9),(VLOOKUP(A244,ScaledPrice,IF(AND('Pricing Inputs'!$AA$3&gt;=4,'Pricing Inputs'!$AA$3&lt;=6),7,8))),0))</f>
        <v>24</v>
      </c>
      <c r="N244" s="52">
        <f>IF(A244="N/A"," ",IF(OR('Pricing Inputs'!$AA$3=6,'Pricing Inputs'!$AA$3=9),IF(AND('Pricing Inputs'!$AA$3&gt;=4,'Pricing Inputs'!$AA$3&lt;=6),M244,(VLOOKUP(A244,ScaledPrice,7))*(2-(VLOOKUP(A244,ScaledPrice,3)))),0))</f>
        <v>24</v>
      </c>
      <c r="O244" s="52">
        <f t="shared" si="376"/>
        <v>23.449999809265137</v>
      </c>
      <c r="P244" s="108">
        <f t="shared" si="377"/>
        <v>6.0887680672268871</v>
      </c>
      <c r="Q244" s="108">
        <f t="shared" si="378"/>
        <v>6.0887680672268871</v>
      </c>
      <c r="R244" s="108">
        <f t="shared" si="379"/>
        <v>0</v>
      </c>
      <c r="S244" s="108">
        <f t="shared" si="380"/>
        <v>0</v>
      </c>
      <c r="T244" s="108">
        <f t="shared" si="381"/>
        <v>0</v>
      </c>
      <c r="U244" s="108">
        <f t="shared" si="382"/>
        <v>0</v>
      </c>
      <c r="V244" s="56">
        <f t="shared" si="383"/>
        <v>0</v>
      </c>
      <c r="W244" s="99">
        <f t="shared" si="384"/>
        <v>176</v>
      </c>
      <c r="X244" s="99">
        <f t="shared" si="385"/>
        <v>176</v>
      </c>
      <c r="Y244" s="99">
        <f t="shared" si="386"/>
        <v>0</v>
      </c>
      <c r="Z244" s="99">
        <f t="shared" si="387"/>
        <v>0</v>
      </c>
      <c r="AA244" s="99">
        <f t="shared" si="407"/>
        <v>0</v>
      </c>
      <c r="AB244" s="99">
        <f t="shared" si="388"/>
        <v>0</v>
      </c>
      <c r="AC244" s="99">
        <f t="shared" si="389"/>
        <v>0</v>
      </c>
      <c r="AD244" s="68">
        <f t="shared" ref="AD244:AD255" si="462">IF($A244="N/A"," ",RANK(P244,$P$244:$V$255))</f>
        <v>5</v>
      </c>
      <c r="AE244" s="69">
        <f t="shared" ref="AE244:AE255" si="463">IF($A244="N/A"," ",RANK(Q244,$P$244:$V$255))</f>
        <v>5</v>
      </c>
      <c r="AF244" s="69">
        <f t="shared" ref="AF244:AF255" si="464">IF($A244="N/A"," ",RANK(R244,$P$244:$V$255))</f>
        <v>7</v>
      </c>
      <c r="AG244" s="69">
        <f t="shared" ref="AG244:AG255" si="465">IF($A244="N/A"," ",RANK(S244,$P$244:$V$255))</f>
        <v>7</v>
      </c>
      <c r="AH244" s="69">
        <f t="shared" ref="AH244:AH255" si="466">IF($A244="N/A"," ",RANK(T244,$P$244:$V$255))</f>
        <v>7</v>
      </c>
      <c r="AI244" s="69">
        <f t="shared" ref="AI244:AI255" si="467">IF($A244="N/A"," ",RANK(U244,$P$244:$V$255))</f>
        <v>7</v>
      </c>
      <c r="AJ244" s="70">
        <f t="shared" ref="AJ244:AJ255" si="468">IF($A244="N/A"," ",RANK(V244,$P$244:$V$255))</f>
        <v>7</v>
      </c>
      <c r="AK244" s="100">
        <f t="shared" si="409"/>
        <v>176</v>
      </c>
      <c r="AL244" s="101">
        <f t="shared" si="410"/>
        <v>176</v>
      </c>
      <c r="AM244" s="101">
        <f t="shared" si="411"/>
        <v>0</v>
      </c>
      <c r="AN244" s="101">
        <f t="shared" si="412"/>
        <v>0</v>
      </c>
      <c r="AO244" s="101">
        <f t="shared" si="413"/>
        <v>0</v>
      </c>
      <c r="AP244" s="101">
        <f t="shared" si="414"/>
        <v>0</v>
      </c>
      <c r="AQ244" s="101">
        <f t="shared" si="415"/>
        <v>0</v>
      </c>
      <c r="AR244" s="70"/>
      <c r="AS244" s="115">
        <f t="shared" ref="AS244:AS255" si="469">IF($A244="N/A"," ",IF(AND(AD244=$AJ$2+1,AK244=0),MIN($AR$255,W244),0))</f>
        <v>0</v>
      </c>
      <c r="AT244" s="110">
        <f t="shared" ref="AT244:AT255" si="470">IF($A244="N/A"," ",IF(AND(AE244=$AJ$2+1,AL244=0),MIN($AR$255,X244),0))</f>
        <v>0</v>
      </c>
      <c r="AU244" s="110">
        <f t="shared" ref="AU244:AU255" si="471">IF($A244="N/A"," ",IF(AND(AF244=$AJ$2+1,AM244=0),MIN($AR$255,Y244),0))</f>
        <v>0</v>
      </c>
      <c r="AV244" s="110">
        <f t="shared" ref="AV244:AV255" si="472">IF($A244="N/A"," ",IF(AND(AG244=$AJ$2+1,AN244=0),MIN($AR$255,Z244),0))</f>
        <v>0</v>
      </c>
      <c r="AW244" s="110">
        <f t="shared" ref="AW244:AW255" si="473">IF($A244="N/A"," ",IF(AND(AH244=$AJ$2+1,AO244=0),MIN($AR$255,AA244),0))</f>
        <v>0</v>
      </c>
      <c r="AX244" s="110">
        <f t="shared" ref="AX244:AX255" si="474">IF($A244="N/A"," ",IF(AND(AI244=$AJ$2+1,AP244=0),MIN($AR$255,AB244),0))</f>
        <v>0</v>
      </c>
      <c r="AY244" s="110">
        <f t="shared" ref="AY244:AY255" si="475">IF($A244="N/A"," ",IF(AND(AJ244=$AJ$2+1,AQ244=0),MIN($AR$255,AC244),0))</f>
        <v>0</v>
      </c>
      <c r="AZ244" s="70"/>
      <c r="BA244" s="64">
        <f>IF($A244="N/A"," ",(IF(MONTH(A244)&gt;=4,IF(MONTH(A244)&lt;=10,Inputs!$F$13,Inputs!$F$14),Inputs!$F$14)))</f>
        <v>119</v>
      </c>
      <c r="BB244" s="65">
        <f t="shared" si="430"/>
        <v>127523.15839999993</v>
      </c>
      <c r="BC244" s="65">
        <f t="shared" si="431"/>
        <v>127523.15839999993</v>
      </c>
      <c r="BD244" s="65">
        <f t="shared" si="397"/>
        <v>0</v>
      </c>
      <c r="BE244" s="65">
        <f t="shared" si="398"/>
        <v>0</v>
      </c>
      <c r="BF244" s="65">
        <f t="shared" si="399"/>
        <v>0</v>
      </c>
      <c r="BG244" s="65">
        <f t="shared" si="400"/>
        <v>0</v>
      </c>
      <c r="BH244" s="65">
        <f t="shared" si="401"/>
        <v>0</v>
      </c>
      <c r="BI244" s="65">
        <f t="shared" si="402"/>
        <v>255046.31679999985</v>
      </c>
      <c r="BJ244" s="94">
        <f t="shared" si="403"/>
        <v>2321065.6832000003</v>
      </c>
      <c r="BK244" s="94">
        <f t="shared" si="404"/>
        <v>2237296.7231999999</v>
      </c>
      <c r="BL244" s="94">
        <f t="shared" si="405"/>
        <v>49008.959999999999</v>
      </c>
      <c r="BM244" s="94">
        <f t="shared" si="406"/>
        <v>34760</v>
      </c>
    </row>
    <row r="245" spans="1:65">
      <c r="A245" s="45">
        <f>IF(A244="N/A","N/A",IF(EDATE(A244,1)&gt;Inputs!$K$3,"N/A",EDATE(A244,1)))</f>
        <v>44013</v>
      </c>
      <c r="B245" s="59">
        <f t="shared" si="372"/>
        <v>2020</v>
      </c>
      <c r="C245" s="46">
        <f t="shared" si="373"/>
        <v>4.2450000000000001</v>
      </c>
      <c r="D245" s="47">
        <f>IF(A245="N/A"," ",(VLOOKUP(MONTH($A245),Inputs!$A$14:$B$25,2))/1000)</f>
        <v>12.6</v>
      </c>
      <c r="E245" s="97">
        <f t="shared" si="374"/>
        <v>53.487000000000002</v>
      </c>
      <c r="F245" s="48">
        <f>IF(A245="N/A"," ",Inputs!$F$6)</f>
        <v>1.17</v>
      </c>
      <c r="G245" s="48">
        <f>IF(A245="N/A"," ",Inputs!$F$9/IF(AND('Pricing Inputs'!$AA$3&gt;=4,'Pricing Inputs'!$AA$3&lt;=6),16,IF(AND('Pricing Inputs'!$AA$3&gt;=7,'Pricing Inputs'!$AA$3&lt;=9),8,24))/(BA245))</f>
        <v>0.82983193277310929</v>
      </c>
      <c r="H245" s="49">
        <f t="shared" si="375"/>
        <v>55.486831932773114</v>
      </c>
      <c r="I245" s="52">
        <f>VLOOKUP(A245,ScaledPrice,(IF(AND('Pricing Inputs'!$AA$3&gt;=4,'Pricing Inputs'!$AA$3&lt;=6),2,4)))</f>
        <v>114</v>
      </c>
      <c r="J245" s="52">
        <f>IF(A245="N/A"," ",IF(AND('Pricing Inputs'!$AA$3&gt;=4,'Pricing Inputs'!$AA$3&lt;=6),I245,(VLOOKUP(A245,ScaledPrice,2))*(2-(VLOOKUP(A245,ScaledPrice,3)))))</f>
        <v>114</v>
      </c>
      <c r="K245" s="52">
        <f>IF(A245="N/A"," ",IF(OR('Pricing Inputs'!$AA$3=5,'Pricing Inputs'!$AA$3=6,'Pricing Inputs'!$AA$3=8,'Pricing Inputs'!$AA$3=9),VLOOKUP(A245,ScaledPrice,IF(AND('Pricing Inputs'!$AA$3&gt;=4,'Pricing Inputs'!$AA$3&lt;=6),5,6)),0))</f>
        <v>35</v>
      </c>
      <c r="L245" s="52">
        <f>IF(A245="N/A"," ",IF(OR('Pricing Inputs'!$AA$3=5,'Pricing Inputs'!$AA$3=6,'Pricing Inputs'!$AA$3=8,'Pricing Inputs'!$AA$3=9),IF(AND('Pricing Inputs'!$AA$3&gt;=4,'Pricing Inputs'!$AA$3&lt;=6),K245,(VLOOKUP(A245,ScaledPrice,5))*(2-(VLOOKUP(A245,ScaledPrice,3)))),0))</f>
        <v>35</v>
      </c>
      <c r="M245" s="52">
        <f>IF(A245="N/A"," ",IF(OR('Pricing Inputs'!$AA$3=6,'Pricing Inputs'!$AA$3=9),(VLOOKUP(A245,ScaledPrice,IF(AND('Pricing Inputs'!$AA$3&gt;=4,'Pricing Inputs'!$AA$3&lt;=6),7,8))),0))</f>
        <v>30.999998092651367</v>
      </c>
      <c r="N245" s="52">
        <f>IF(A245="N/A"," ",IF(OR('Pricing Inputs'!$AA$3=6,'Pricing Inputs'!$AA$3=9),IF(AND('Pricing Inputs'!$AA$3&gt;=4,'Pricing Inputs'!$AA$3&lt;=6),M245,(VLOOKUP(A245,ScaledPrice,7))*(2-(VLOOKUP(A245,ScaledPrice,3)))),0))</f>
        <v>30.999998092651367</v>
      </c>
      <c r="O245" s="52">
        <f t="shared" si="376"/>
        <v>24.350000381469727</v>
      </c>
      <c r="P245" s="108">
        <f t="shared" si="377"/>
        <v>58.513168067226886</v>
      </c>
      <c r="Q245" s="108">
        <f t="shared" si="378"/>
        <v>58.513168067226886</v>
      </c>
      <c r="R245" s="108">
        <f t="shared" si="379"/>
        <v>0</v>
      </c>
      <c r="S245" s="108">
        <f t="shared" si="380"/>
        <v>0</v>
      </c>
      <c r="T245" s="108">
        <f t="shared" si="381"/>
        <v>0</v>
      </c>
      <c r="U245" s="108">
        <f t="shared" si="382"/>
        <v>0</v>
      </c>
      <c r="V245" s="56">
        <f t="shared" si="383"/>
        <v>0</v>
      </c>
      <c r="W245" s="99">
        <f t="shared" si="384"/>
        <v>184</v>
      </c>
      <c r="X245" s="99">
        <f t="shared" si="385"/>
        <v>184</v>
      </c>
      <c r="Y245" s="99">
        <f t="shared" si="386"/>
        <v>0</v>
      </c>
      <c r="Z245" s="99">
        <f t="shared" si="387"/>
        <v>0</v>
      </c>
      <c r="AA245" s="99">
        <f t="shared" si="407"/>
        <v>0</v>
      </c>
      <c r="AB245" s="99">
        <f t="shared" si="388"/>
        <v>0</v>
      </c>
      <c r="AC245" s="99">
        <f t="shared" si="389"/>
        <v>0</v>
      </c>
      <c r="AD245" s="71">
        <f t="shared" si="462"/>
        <v>1</v>
      </c>
      <c r="AE245" s="72">
        <f t="shared" si="463"/>
        <v>1</v>
      </c>
      <c r="AF245" s="72">
        <f t="shared" si="464"/>
        <v>7</v>
      </c>
      <c r="AG245" s="72">
        <f t="shared" si="465"/>
        <v>7</v>
      </c>
      <c r="AH245" s="72">
        <f t="shared" si="466"/>
        <v>7</v>
      </c>
      <c r="AI245" s="72">
        <f t="shared" si="467"/>
        <v>7</v>
      </c>
      <c r="AJ245" s="73">
        <f t="shared" si="468"/>
        <v>7</v>
      </c>
      <c r="AK245" s="102">
        <f t="shared" si="409"/>
        <v>184</v>
      </c>
      <c r="AL245" s="103">
        <f t="shared" si="410"/>
        <v>184</v>
      </c>
      <c r="AM245" s="103">
        <f t="shared" si="411"/>
        <v>0</v>
      </c>
      <c r="AN245" s="103">
        <f t="shared" si="412"/>
        <v>0</v>
      </c>
      <c r="AO245" s="103">
        <f t="shared" si="413"/>
        <v>0</v>
      </c>
      <c r="AP245" s="103">
        <f t="shared" si="414"/>
        <v>0</v>
      </c>
      <c r="AQ245" s="103">
        <f t="shared" si="415"/>
        <v>0</v>
      </c>
      <c r="AR245" s="73"/>
      <c r="AS245" s="109">
        <f t="shared" si="469"/>
        <v>0</v>
      </c>
      <c r="AT245" s="112">
        <f t="shared" si="470"/>
        <v>0</v>
      </c>
      <c r="AU245" s="112">
        <f t="shared" si="471"/>
        <v>0</v>
      </c>
      <c r="AV245" s="112">
        <f t="shared" si="472"/>
        <v>0</v>
      </c>
      <c r="AW245" s="112">
        <f t="shared" si="473"/>
        <v>0</v>
      </c>
      <c r="AX245" s="112">
        <f t="shared" si="474"/>
        <v>0</v>
      </c>
      <c r="AY245" s="112">
        <f t="shared" si="475"/>
        <v>0</v>
      </c>
      <c r="AZ245" s="73"/>
      <c r="BA245" s="64">
        <f>IF($A245="N/A"," ",(IF(MONTH(A245)&gt;=4,IF(MONTH(A245)&lt;=10,Inputs!$F$13,Inputs!$F$14),Inputs!$F$14)))</f>
        <v>119</v>
      </c>
      <c r="BB245" s="65">
        <f t="shared" si="430"/>
        <v>1281204.328</v>
      </c>
      <c r="BC245" s="65">
        <f t="shared" si="431"/>
        <v>1281204.328</v>
      </c>
      <c r="BD245" s="65">
        <f t="shared" si="397"/>
        <v>0</v>
      </c>
      <c r="BE245" s="65">
        <f t="shared" si="398"/>
        <v>0</v>
      </c>
      <c r="BF245" s="65">
        <f t="shared" si="399"/>
        <v>0</v>
      </c>
      <c r="BG245" s="65">
        <f t="shared" si="400"/>
        <v>0</v>
      </c>
      <c r="BH245" s="65">
        <f t="shared" si="401"/>
        <v>0</v>
      </c>
      <c r="BI245" s="65">
        <f t="shared" si="402"/>
        <v>2562408.656</v>
      </c>
      <c r="BJ245" s="94">
        <f t="shared" si="403"/>
        <v>2429879.3440000005</v>
      </c>
      <c r="BK245" s="94">
        <f t="shared" si="404"/>
        <v>2342302.7039999999</v>
      </c>
      <c r="BL245" s="94">
        <f t="shared" si="405"/>
        <v>51236.639999999992</v>
      </c>
      <c r="BM245" s="94">
        <f t="shared" si="406"/>
        <v>36340.000000000007</v>
      </c>
    </row>
    <row r="246" spans="1:65">
      <c r="A246" s="45">
        <f>IF(A245="N/A","N/A",IF(EDATE(A245,1)&gt;Inputs!$K$3,"N/A",EDATE(A245,1)))</f>
        <v>44044</v>
      </c>
      <c r="B246" s="59">
        <f t="shared" si="372"/>
        <v>2020</v>
      </c>
      <c r="C246" s="46">
        <f t="shared" si="373"/>
        <v>4.2530000000000001</v>
      </c>
      <c r="D246" s="47">
        <f>IF(A246="N/A"," ",(VLOOKUP(MONTH($A246),Inputs!$A$14:$B$25,2))/1000)</f>
        <v>12.6</v>
      </c>
      <c r="E246" s="97">
        <f t="shared" si="374"/>
        <v>53.587800000000001</v>
      </c>
      <c r="F246" s="48">
        <f>IF(A246="N/A"," ",Inputs!$F$6)</f>
        <v>1.17</v>
      </c>
      <c r="G246" s="48">
        <f>IF(A246="N/A"," ",Inputs!$F$9/IF(AND('Pricing Inputs'!$AA$3&gt;=4,'Pricing Inputs'!$AA$3&lt;=6),16,IF(AND('Pricing Inputs'!$AA$3&gt;=7,'Pricing Inputs'!$AA$3&lt;=9),8,24))/(BA246))</f>
        <v>0.82983193277310929</v>
      </c>
      <c r="H246" s="49">
        <f t="shared" si="375"/>
        <v>55.587631932773114</v>
      </c>
      <c r="I246" s="52">
        <f>VLOOKUP(A246,ScaledPrice,(IF(AND('Pricing Inputs'!$AA$3&gt;=4,'Pricing Inputs'!$AA$3&lt;=6),2,4)))</f>
        <v>114</v>
      </c>
      <c r="J246" s="52">
        <f>IF(A246="N/A"," ",IF(AND('Pricing Inputs'!$AA$3&gt;=4,'Pricing Inputs'!$AA$3&lt;=6),I246,(VLOOKUP(A246,ScaledPrice,2))*(2-(VLOOKUP(A246,ScaledPrice,3)))))</f>
        <v>114</v>
      </c>
      <c r="K246" s="52">
        <f>IF(A246="N/A"," ",IF(OR('Pricing Inputs'!$AA$3=5,'Pricing Inputs'!$AA$3=6,'Pricing Inputs'!$AA$3=8,'Pricing Inputs'!$AA$3=9),VLOOKUP(A246,ScaledPrice,IF(AND('Pricing Inputs'!$AA$3&gt;=4,'Pricing Inputs'!$AA$3&lt;=6),5,6)),0))</f>
        <v>35.000003814697266</v>
      </c>
      <c r="L246" s="52">
        <f>IF(A246="N/A"," ",IF(OR('Pricing Inputs'!$AA$3=5,'Pricing Inputs'!$AA$3=6,'Pricing Inputs'!$AA$3=8,'Pricing Inputs'!$AA$3=9),IF(AND('Pricing Inputs'!$AA$3&gt;=4,'Pricing Inputs'!$AA$3&lt;=6),K246,(VLOOKUP(A246,ScaledPrice,5))*(2-(VLOOKUP(A246,ScaledPrice,3)))),0))</f>
        <v>35.000003814697266</v>
      </c>
      <c r="M246" s="52">
        <f>IF(A246="N/A"," ",IF(OR('Pricing Inputs'!$AA$3=6,'Pricing Inputs'!$AA$3=9),(VLOOKUP(A246,ScaledPrice,IF(AND('Pricing Inputs'!$AA$3&gt;=4,'Pricing Inputs'!$AA$3&lt;=6),7,8))),0))</f>
        <v>31</v>
      </c>
      <c r="N246" s="52">
        <f>IF(A246="N/A"," ",IF(OR('Pricing Inputs'!$AA$3=6,'Pricing Inputs'!$AA$3=9),IF(AND('Pricing Inputs'!$AA$3&gt;=4,'Pricing Inputs'!$AA$3&lt;=6),M246,(VLOOKUP(A246,ScaledPrice,7))*(2-(VLOOKUP(A246,ScaledPrice,3)))),0))</f>
        <v>31</v>
      </c>
      <c r="O246" s="52">
        <f t="shared" si="376"/>
        <v>24.350000381469727</v>
      </c>
      <c r="P246" s="108">
        <f t="shared" si="377"/>
        <v>58.412368067226886</v>
      </c>
      <c r="Q246" s="108">
        <f t="shared" si="378"/>
        <v>58.412368067226886</v>
      </c>
      <c r="R246" s="108">
        <f t="shared" si="379"/>
        <v>0</v>
      </c>
      <c r="S246" s="108">
        <f t="shared" si="380"/>
        <v>0</v>
      </c>
      <c r="T246" s="108">
        <f t="shared" si="381"/>
        <v>0</v>
      </c>
      <c r="U246" s="108">
        <f t="shared" si="382"/>
        <v>0</v>
      </c>
      <c r="V246" s="56">
        <f t="shared" si="383"/>
        <v>0</v>
      </c>
      <c r="W246" s="99">
        <f t="shared" si="384"/>
        <v>168</v>
      </c>
      <c r="X246" s="99">
        <f t="shared" si="385"/>
        <v>168</v>
      </c>
      <c r="Y246" s="99">
        <f t="shared" si="386"/>
        <v>0</v>
      </c>
      <c r="Z246" s="99">
        <f t="shared" si="387"/>
        <v>0</v>
      </c>
      <c r="AA246" s="99">
        <f t="shared" si="407"/>
        <v>0</v>
      </c>
      <c r="AB246" s="99">
        <f t="shared" si="388"/>
        <v>0</v>
      </c>
      <c r="AC246" s="99">
        <f t="shared" si="389"/>
        <v>0</v>
      </c>
      <c r="AD246" s="71">
        <f t="shared" si="462"/>
        <v>3</v>
      </c>
      <c r="AE246" s="72">
        <f t="shared" si="463"/>
        <v>3</v>
      </c>
      <c r="AF246" s="72">
        <f t="shared" si="464"/>
        <v>7</v>
      </c>
      <c r="AG246" s="72">
        <f t="shared" si="465"/>
        <v>7</v>
      </c>
      <c r="AH246" s="72">
        <f t="shared" si="466"/>
        <v>7</v>
      </c>
      <c r="AI246" s="72">
        <f t="shared" si="467"/>
        <v>7</v>
      </c>
      <c r="AJ246" s="73">
        <f t="shared" si="468"/>
        <v>7</v>
      </c>
      <c r="AK246" s="102">
        <f t="shared" si="409"/>
        <v>168</v>
      </c>
      <c r="AL246" s="103">
        <f t="shared" si="410"/>
        <v>168</v>
      </c>
      <c r="AM246" s="103">
        <f t="shared" si="411"/>
        <v>0</v>
      </c>
      <c r="AN246" s="103">
        <f t="shared" si="412"/>
        <v>0</v>
      </c>
      <c r="AO246" s="103">
        <f t="shared" si="413"/>
        <v>0</v>
      </c>
      <c r="AP246" s="103">
        <f t="shared" si="414"/>
        <v>0</v>
      </c>
      <c r="AQ246" s="103">
        <f t="shared" si="415"/>
        <v>0</v>
      </c>
      <c r="AR246" s="73"/>
      <c r="AS246" s="109">
        <f t="shared" si="469"/>
        <v>0</v>
      </c>
      <c r="AT246" s="112">
        <f t="shared" si="470"/>
        <v>0</v>
      </c>
      <c r="AU246" s="112">
        <f t="shared" si="471"/>
        <v>0</v>
      </c>
      <c r="AV246" s="112">
        <f t="shared" si="472"/>
        <v>0</v>
      </c>
      <c r="AW246" s="112">
        <f t="shared" si="473"/>
        <v>0</v>
      </c>
      <c r="AX246" s="112">
        <f t="shared" si="474"/>
        <v>0</v>
      </c>
      <c r="AY246" s="112">
        <f t="shared" si="475"/>
        <v>0</v>
      </c>
      <c r="AZ246" s="73"/>
      <c r="BA246" s="64">
        <f>IF($A246="N/A"," ",(IF(MONTH(A246)&gt;=4,IF(MONTH(A246)&lt;=10,Inputs!$F$13,Inputs!$F$14),Inputs!$F$14)))</f>
        <v>119</v>
      </c>
      <c r="BB246" s="65">
        <f t="shared" si="430"/>
        <v>1167780.0623999999</v>
      </c>
      <c r="BC246" s="65">
        <f t="shared" si="431"/>
        <v>1167780.0623999999</v>
      </c>
      <c r="BD246" s="65">
        <f t="shared" si="397"/>
        <v>0</v>
      </c>
      <c r="BE246" s="65">
        <f t="shared" si="398"/>
        <v>0</v>
      </c>
      <c r="BF246" s="65">
        <f t="shared" si="399"/>
        <v>0</v>
      </c>
      <c r="BG246" s="65">
        <f t="shared" si="400"/>
        <v>0</v>
      </c>
      <c r="BH246" s="65">
        <f t="shared" si="401"/>
        <v>0</v>
      </c>
      <c r="BI246" s="65">
        <f t="shared" si="402"/>
        <v>2335560.1247999999</v>
      </c>
      <c r="BJ246" s="94">
        <f t="shared" si="403"/>
        <v>2222615.8752000001</v>
      </c>
      <c r="BK246" s="94">
        <f t="shared" si="404"/>
        <v>2142654.5952000003</v>
      </c>
      <c r="BL246" s="94">
        <f t="shared" si="405"/>
        <v>46781.279999999999</v>
      </c>
      <c r="BM246" s="94">
        <f t="shared" si="406"/>
        <v>33180</v>
      </c>
    </row>
    <row r="247" spans="1:65">
      <c r="A247" s="45">
        <f>IF(A246="N/A","N/A",IF(EDATE(A246,1)&gt;Inputs!$K$3,"N/A",EDATE(A246,1)))</f>
        <v>44075</v>
      </c>
      <c r="B247" s="59">
        <f t="shared" si="372"/>
        <v>2020</v>
      </c>
      <c r="C247" s="46">
        <f t="shared" si="373"/>
        <v>4.2560000000000002</v>
      </c>
      <c r="D247" s="47">
        <f>IF(A247="N/A"," ",(VLOOKUP(MONTH($A247),Inputs!$A$14:$B$25,2))/1000)</f>
        <v>12.6</v>
      </c>
      <c r="E247" s="97">
        <f t="shared" si="374"/>
        <v>53.625599999999999</v>
      </c>
      <c r="F247" s="48">
        <f>IF(A247="N/A"," ",Inputs!$F$6)</f>
        <v>1.17</v>
      </c>
      <c r="G247" s="48">
        <f>IF(A247="N/A"," ",Inputs!$F$9/IF(AND('Pricing Inputs'!$AA$3&gt;=4,'Pricing Inputs'!$AA$3&lt;=6),16,IF(AND('Pricing Inputs'!$AA$3&gt;=7,'Pricing Inputs'!$AA$3&lt;=9),8,24))/(BA247))</f>
        <v>0.82983193277310929</v>
      </c>
      <c r="H247" s="49">
        <f t="shared" si="375"/>
        <v>55.625431932773111</v>
      </c>
      <c r="I247" s="52">
        <f>VLOOKUP(A247,ScaledPrice,(IF(AND('Pricing Inputs'!$AA$3&gt;=4,'Pricing Inputs'!$AA$3&lt;=6),2,4)))</f>
        <v>38.5</v>
      </c>
      <c r="J247" s="52">
        <f>IF(A247="N/A"," ",IF(AND('Pricing Inputs'!$AA$3&gt;=4,'Pricing Inputs'!$AA$3&lt;=6),I247,(VLOOKUP(A247,ScaledPrice,2))*(2-(VLOOKUP(A247,ScaledPrice,3)))))</f>
        <v>38.5</v>
      </c>
      <c r="K247" s="52">
        <f>IF(A247="N/A"," ",IF(OR('Pricing Inputs'!$AA$3=5,'Pricing Inputs'!$AA$3=6,'Pricing Inputs'!$AA$3=8,'Pricing Inputs'!$AA$3=9),VLOOKUP(A247,ScaledPrice,IF(AND('Pricing Inputs'!$AA$3&gt;=4,'Pricing Inputs'!$AA$3&lt;=6),5,6)),0))</f>
        <v>25</v>
      </c>
      <c r="L247" s="52">
        <f>IF(A247="N/A"," ",IF(OR('Pricing Inputs'!$AA$3=5,'Pricing Inputs'!$AA$3=6,'Pricing Inputs'!$AA$3=8,'Pricing Inputs'!$AA$3=9),IF(AND('Pricing Inputs'!$AA$3&gt;=4,'Pricing Inputs'!$AA$3&lt;=6),K247,(VLOOKUP(A247,ScaledPrice,5))*(2-(VLOOKUP(A247,ScaledPrice,3)))),0))</f>
        <v>25</v>
      </c>
      <c r="M247" s="52">
        <f>IF(A247="N/A"," ",IF(OR('Pricing Inputs'!$AA$3=6,'Pricing Inputs'!$AA$3=9),(VLOOKUP(A247,ScaledPrice,IF(AND('Pricing Inputs'!$AA$3&gt;=4,'Pricing Inputs'!$AA$3&lt;=6),7,8))),0))</f>
        <v>24</v>
      </c>
      <c r="N247" s="52">
        <f>IF(A247="N/A"," ",IF(OR('Pricing Inputs'!$AA$3=6,'Pricing Inputs'!$AA$3=9),IF(AND('Pricing Inputs'!$AA$3&gt;=4,'Pricing Inputs'!$AA$3&lt;=6),M247,(VLOOKUP(A247,ScaledPrice,7))*(2-(VLOOKUP(A247,ScaledPrice,3)))),0))</f>
        <v>24</v>
      </c>
      <c r="O247" s="52">
        <f t="shared" si="376"/>
        <v>24</v>
      </c>
      <c r="P247" s="108">
        <f t="shared" si="377"/>
        <v>0</v>
      </c>
      <c r="Q247" s="108">
        <f t="shared" si="378"/>
        <v>0</v>
      </c>
      <c r="R247" s="108">
        <f t="shared" si="379"/>
        <v>0</v>
      </c>
      <c r="S247" s="108">
        <f t="shared" si="380"/>
        <v>0</v>
      </c>
      <c r="T247" s="108">
        <f t="shared" si="381"/>
        <v>0</v>
      </c>
      <c r="U247" s="108">
        <f t="shared" si="382"/>
        <v>0</v>
      </c>
      <c r="V247" s="56">
        <f t="shared" si="383"/>
        <v>0</v>
      </c>
      <c r="W247" s="99">
        <f t="shared" si="384"/>
        <v>0</v>
      </c>
      <c r="X247" s="99">
        <f t="shared" si="385"/>
        <v>0</v>
      </c>
      <c r="Y247" s="99">
        <f t="shared" si="386"/>
        <v>0</v>
      </c>
      <c r="Z247" s="99">
        <f t="shared" si="387"/>
        <v>0</v>
      </c>
      <c r="AA247" s="99">
        <f t="shared" si="407"/>
        <v>0</v>
      </c>
      <c r="AB247" s="99">
        <f t="shared" si="388"/>
        <v>0</v>
      </c>
      <c r="AC247" s="99">
        <f t="shared" si="389"/>
        <v>0</v>
      </c>
      <c r="AD247" s="71">
        <f t="shared" si="462"/>
        <v>7</v>
      </c>
      <c r="AE247" s="72">
        <f t="shared" si="463"/>
        <v>7</v>
      </c>
      <c r="AF247" s="72">
        <f t="shared" si="464"/>
        <v>7</v>
      </c>
      <c r="AG247" s="72">
        <f t="shared" si="465"/>
        <v>7</v>
      </c>
      <c r="AH247" s="72">
        <f t="shared" si="466"/>
        <v>7</v>
      </c>
      <c r="AI247" s="72">
        <f t="shared" si="467"/>
        <v>7</v>
      </c>
      <c r="AJ247" s="73">
        <f t="shared" si="468"/>
        <v>7</v>
      </c>
      <c r="AK247" s="102">
        <f t="shared" si="409"/>
        <v>0</v>
      </c>
      <c r="AL247" s="103">
        <f t="shared" si="410"/>
        <v>0</v>
      </c>
      <c r="AM247" s="103">
        <f t="shared" si="411"/>
        <v>0</v>
      </c>
      <c r="AN247" s="103">
        <f t="shared" si="412"/>
        <v>0</v>
      </c>
      <c r="AO247" s="103">
        <f t="shared" si="413"/>
        <v>0</v>
      </c>
      <c r="AP247" s="103">
        <f t="shared" si="414"/>
        <v>0</v>
      </c>
      <c r="AQ247" s="103">
        <f t="shared" si="415"/>
        <v>0</v>
      </c>
      <c r="AR247" s="73"/>
      <c r="AS247" s="109">
        <f t="shared" si="469"/>
        <v>0</v>
      </c>
      <c r="AT247" s="112">
        <f t="shared" si="470"/>
        <v>0</v>
      </c>
      <c r="AU247" s="112">
        <f t="shared" si="471"/>
        <v>0</v>
      </c>
      <c r="AV247" s="112">
        <f t="shared" si="472"/>
        <v>0</v>
      </c>
      <c r="AW247" s="112">
        <f t="shared" si="473"/>
        <v>0</v>
      </c>
      <c r="AX247" s="112">
        <f t="shared" si="474"/>
        <v>0</v>
      </c>
      <c r="AY247" s="112">
        <f t="shared" si="475"/>
        <v>0</v>
      </c>
      <c r="AZ247" s="73"/>
      <c r="BA247" s="64">
        <f>IF($A247="N/A"," ",(IF(MONTH(A247)&gt;=4,IF(MONTH(A247)&lt;=10,Inputs!$F$13,Inputs!$F$14),Inputs!$F$14)))</f>
        <v>119</v>
      </c>
      <c r="BB247" s="65">
        <f t="shared" si="430"/>
        <v>0</v>
      </c>
      <c r="BC247" s="65">
        <f t="shared" si="431"/>
        <v>0</v>
      </c>
      <c r="BD247" s="65">
        <f t="shared" si="397"/>
        <v>0</v>
      </c>
      <c r="BE247" s="65">
        <f t="shared" si="398"/>
        <v>0</v>
      </c>
      <c r="BF247" s="65">
        <f t="shared" si="399"/>
        <v>0</v>
      </c>
      <c r="BG247" s="65">
        <f t="shared" si="400"/>
        <v>0</v>
      </c>
      <c r="BH247" s="65">
        <f t="shared" si="401"/>
        <v>0</v>
      </c>
      <c r="BI247" s="65">
        <f t="shared" si="402"/>
        <v>0</v>
      </c>
      <c r="BJ247" s="94">
        <f t="shared" si="403"/>
        <v>0</v>
      </c>
      <c r="BK247" s="94">
        <f t="shared" si="404"/>
        <v>0</v>
      </c>
      <c r="BL247" s="94">
        <f t="shared" si="405"/>
        <v>0</v>
      </c>
      <c r="BM247" s="94">
        <f t="shared" si="406"/>
        <v>0</v>
      </c>
    </row>
    <row r="248" spans="1:65">
      <c r="A248" s="45">
        <f>IF(A247="N/A","N/A",IF(EDATE(A247,1)&gt;Inputs!$K$3,"N/A",EDATE(A247,1)))</f>
        <v>44105</v>
      </c>
      <c r="B248" s="59">
        <f t="shared" si="372"/>
        <v>2020</v>
      </c>
      <c r="C248" s="46">
        <f t="shared" si="373"/>
        <v>4.29</v>
      </c>
      <c r="D248" s="47">
        <f>IF(A248="N/A"," ",(VLOOKUP(MONTH($A248),Inputs!$A$14:$B$25,2))/1000)</f>
        <v>12.6</v>
      </c>
      <c r="E248" s="97">
        <f t="shared" si="374"/>
        <v>54.054000000000002</v>
      </c>
      <c r="F248" s="48">
        <f>IF(A248="N/A"," ",Inputs!$F$6)</f>
        <v>1.17</v>
      </c>
      <c r="G248" s="48">
        <f>IF(A248="N/A"," ",Inputs!$F$9/IF(AND('Pricing Inputs'!$AA$3&gt;=4,'Pricing Inputs'!$AA$3&lt;=6),16,IF(AND('Pricing Inputs'!$AA$3&gt;=7,'Pricing Inputs'!$AA$3&lt;=9),8,24))/(BA248))</f>
        <v>0.82983193277310929</v>
      </c>
      <c r="H248" s="49">
        <f t="shared" si="375"/>
        <v>56.053831932773114</v>
      </c>
      <c r="I248" s="52">
        <f>VLOOKUP(A248,ScaledPrice,(IF(AND('Pricing Inputs'!$AA$3&gt;=4,'Pricing Inputs'!$AA$3&lt;=6),2,4)))</f>
        <v>31.299997329711914</v>
      </c>
      <c r="J248" s="52">
        <f>IF(A248="N/A"," ",IF(AND('Pricing Inputs'!$AA$3&gt;=4,'Pricing Inputs'!$AA$3&lt;=6),I248,(VLOOKUP(A248,ScaledPrice,2))*(2-(VLOOKUP(A248,ScaledPrice,3)))))</f>
        <v>31.299997329711914</v>
      </c>
      <c r="K248" s="52">
        <f>IF(A248="N/A"," ",IF(OR('Pricing Inputs'!$AA$3=5,'Pricing Inputs'!$AA$3=6,'Pricing Inputs'!$AA$3=8,'Pricing Inputs'!$AA$3=9),VLOOKUP(A248,ScaledPrice,IF(AND('Pricing Inputs'!$AA$3&gt;=4,'Pricing Inputs'!$AA$3&lt;=6),5,6)),0))</f>
        <v>19.996000289916992</v>
      </c>
      <c r="L248" s="52">
        <f>IF(A248="N/A"," ",IF(OR('Pricing Inputs'!$AA$3=5,'Pricing Inputs'!$AA$3=6,'Pricing Inputs'!$AA$3=8,'Pricing Inputs'!$AA$3=9),IF(AND('Pricing Inputs'!$AA$3&gt;=4,'Pricing Inputs'!$AA$3&lt;=6),K248,(VLOOKUP(A248,ScaledPrice,5))*(2-(VLOOKUP(A248,ScaledPrice,3)))),0))</f>
        <v>19.996000289916992</v>
      </c>
      <c r="M248" s="52">
        <f>IF(A248="N/A"," ",IF(OR('Pricing Inputs'!$AA$3=6,'Pricing Inputs'!$AA$3=9),(VLOOKUP(A248,ScaledPrice,IF(AND('Pricing Inputs'!$AA$3&gt;=4,'Pricing Inputs'!$AA$3&lt;=6),7,8))),0))</f>
        <v>18.996500015258789</v>
      </c>
      <c r="N248" s="52">
        <f>IF(A248="N/A"," ",IF(OR('Pricing Inputs'!$AA$3=6,'Pricing Inputs'!$AA$3=9),IF(AND('Pricing Inputs'!$AA$3&gt;=4,'Pricing Inputs'!$AA$3&lt;=6),M248,(VLOOKUP(A248,ScaledPrice,7))*(2-(VLOOKUP(A248,ScaledPrice,3)))),0))</f>
        <v>18.996500015258789</v>
      </c>
      <c r="O248" s="52">
        <f t="shared" si="376"/>
        <v>25.400001525878906</v>
      </c>
      <c r="P248" s="108">
        <f t="shared" si="377"/>
        <v>0</v>
      </c>
      <c r="Q248" s="108">
        <f t="shared" si="378"/>
        <v>0</v>
      </c>
      <c r="R248" s="108">
        <f t="shared" si="379"/>
        <v>0</v>
      </c>
      <c r="S248" s="108">
        <f t="shared" si="380"/>
        <v>0</v>
      </c>
      <c r="T248" s="108">
        <f t="shared" si="381"/>
        <v>0</v>
      </c>
      <c r="U248" s="108">
        <f t="shared" si="382"/>
        <v>0</v>
      </c>
      <c r="V248" s="56">
        <f t="shared" si="383"/>
        <v>0</v>
      </c>
      <c r="W248" s="99">
        <f t="shared" si="384"/>
        <v>0</v>
      </c>
      <c r="X248" s="99">
        <f t="shared" si="385"/>
        <v>0</v>
      </c>
      <c r="Y248" s="99">
        <f t="shared" si="386"/>
        <v>0</v>
      </c>
      <c r="Z248" s="99">
        <f t="shared" si="387"/>
        <v>0</v>
      </c>
      <c r="AA248" s="99">
        <f t="shared" si="407"/>
        <v>0</v>
      </c>
      <c r="AB248" s="99">
        <f t="shared" si="388"/>
        <v>0</v>
      </c>
      <c r="AC248" s="99">
        <f t="shared" si="389"/>
        <v>0</v>
      </c>
      <c r="AD248" s="71">
        <f t="shared" si="462"/>
        <v>7</v>
      </c>
      <c r="AE248" s="72">
        <f t="shared" si="463"/>
        <v>7</v>
      </c>
      <c r="AF248" s="72">
        <f t="shared" si="464"/>
        <v>7</v>
      </c>
      <c r="AG248" s="72">
        <f t="shared" si="465"/>
        <v>7</v>
      </c>
      <c r="AH248" s="72">
        <f t="shared" si="466"/>
        <v>7</v>
      </c>
      <c r="AI248" s="72">
        <f t="shared" si="467"/>
        <v>7</v>
      </c>
      <c r="AJ248" s="73">
        <f t="shared" si="468"/>
        <v>7</v>
      </c>
      <c r="AK248" s="102">
        <f t="shared" si="409"/>
        <v>0</v>
      </c>
      <c r="AL248" s="103">
        <f t="shared" si="410"/>
        <v>0</v>
      </c>
      <c r="AM248" s="103">
        <f t="shared" si="411"/>
        <v>0</v>
      </c>
      <c r="AN248" s="103">
        <f t="shared" si="412"/>
        <v>0</v>
      </c>
      <c r="AO248" s="103">
        <f t="shared" si="413"/>
        <v>0</v>
      </c>
      <c r="AP248" s="103">
        <f t="shared" si="414"/>
        <v>0</v>
      </c>
      <c r="AQ248" s="103">
        <f t="shared" si="415"/>
        <v>0</v>
      </c>
      <c r="AR248" s="73"/>
      <c r="AS248" s="109">
        <f t="shared" si="469"/>
        <v>0</v>
      </c>
      <c r="AT248" s="112">
        <f t="shared" si="470"/>
        <v>0</v>
      </c>
      <c r="AU248" s="112">
        <f t="shared" si="471"/>
        <v>0</v>
      </c>
      <c r="AV248" s="112">
        <f t="shared" si="472"/>
        <v>0</v>
      </c>
      <c r="AW248" s="112">
        <f t="shared" si="473"/>
        <v>0</v>
      </c>
      <c r="AX248" s="112">
        <f t="shared" si="474"/>
        <v>0</v>
      </c>
      <c r="AY248" s="112">
        <f t="shared" si="475"/>
        <v>0</v>
      </c>
      <c r="AZ248" s="73"/>
      <c r="BA248" s="64">
        <f>IF($A248="N/A"," ",(IF(MONTH(A248)&gt;=4,IF(MONTH(A248)&lt;=10,Inputs!$F$13,Inputs!$F$14),Inputs!$F$14)))</f>
        <v>119</v>
      </c>
      <c r="BB248" s="65">
        <f t="shared" si="430"/>
        <v>0</v>
      </c>
      <c r="BC248" s="65">
        <f t="shared" si="431"/>
        <v>0</v>
      </c>
      <c r="BD248" s="65">
        <f t="shared" si="397"/>
        <v>0</v>
      </c>
      <c r="BE248" s="65">
        <f t="shared" si="398"/>
        <v>0</v>
      </c>
      <c r="BF248" s="65">
        <f t="shared" si="399"/>
        <v>0</v>
      </c>
      <c r="BG248" s="65">
        <f t="shared" si="400"/>
        <v>0</v>
      </c>
      <c r="BH248" s="65">
        <f t="shared" si="401"/>
        <v>0</v>
      </c>
      <c r="BI248" s="65">
        <f t="shared" si="402"/>
        <v>0</v>
      </c>
      <c r="BJ248" s="94">
        <f t="shared" si="403"/>
        <v>0</v>
      </c>
      <c r="BK248" s="94">
        <f t="shared" si="404"/>
        <v>0</v>
      </c>
      <c r="BL248" s="94">
        <f t="shared" si="405"/>
        <v>0</v>
      </c>
      <c r="BM248" s="94">
        <f t="shared" si="406"/>
        <v>0</v>
      </c>
    </row>
    <row r="249" spans="1:65">
      <c r="A249" s="45">
        <f>IF(A248="N/A","N/A",IF(EDATE(A248,1)&gt;Inputs!$K$3,"N/A",EDATE(A248,1)))</f>
        <v>44136</v>
      </c>
      <c r="B249" s="59">
        <f t="shared" si="372"/>
        <v>2020</v>
      </c>
      <c r="C249" s="46">
        <f t="shared" si="373"/>
        <v>4.4279999999999999</v>
      </c>
      <c r="D249" s="47">
        <f>IF(A249="N/A"," ",(VLOOKUP(MONTH($A249),Inputs!$A$14:$B$25,2))/1000)</f>
        <v>12.6</v>
      </c>
      <c r="E249" s="97">
        <f t="shared" si="374"/>
        <v>55.7928</v>
      </c>
      <c r="F249" s="48">
        <f>IF(A249="N/A"," ",Inputs!$F$6)</f>
        <v>1.17</v>
      </c>
      <c r="G249" s="48">
        <f>IF(A249="N/A"," ",Inputs!$F$9/IF(AND('Pricing Inputs'!$AA$3&gt;=4,'Pricing Inputs'!$AA$3&lt;=6),16,IF(AND('Pricing Inputs'!$AA$3&gt;=7,'Pricing Inputs'!$AA$3&lt;=9),8,24))/(BA249))</f>
        <v>0.82983193277310929</v>
      </c>
      <c r="H249" s="49">
        <f t="shared" si="375"/>
        <v>57.792631932773112</v>
      </c>
      <c r="I249" s="52">
        <f>VLOOKUP(A249,ScaledPrice,(IF(AND('Pricing Inputs'!$AA$3&gt;=4,'Pricing Inputs'!$AA$3&lt;=6),2,4)))</f>
        <v>31.179998397827148</v>
      </c>
      <c r="J249" s="52">
        <f>IF(A249="N/A"," ",IF(AND('Pricing Inputs'!$AA$3&gt;=4,'Pricing Inputs'!$AA$3&lt;=6),I249,(VLOOKUP(A249,ScaledPrice,2))*(2-(VLOOKUP(A249,ScaledPrice,3)))))</f>
        <v>31.179998397827148</v>
      </c>
      <c r="K249" s="52">
        <f>IF(A249="N/A"," ",IF(OR('Pricing Inputs'!$AA$3=5,'Pricing Inputs'!$AA$3=6,'Pricing Inputs'!$AA$3=8,'Pricing Inputs'!$AA$3=9),VLOOKUP(A249,ScaledPrice,IF(AND('Pricing Inputs'!$AA$3&gt;=4,'Pricing Inputs'!$AA$3&lt;=6),5,6)),0))</f>
        <v>20</v>
      </c>
      <c r="L249" s="52">
        <f>IF(A249="N/A"," ",IF(OR('Pricing Inputs'!$AA$3=5,'Pricing Inputs'!$AA$3=6,'Pricing Inputs'!$AA$3=8,'Pricing Inputs'!$AA$3=9),IF(AND('Pricing Inputs'!$AA$3&gt;=4,'Pricing Inputs'!$AA$3&lt;=6),K249,(VLOOKUP(A249,ScaledPrice,5))*(2-(VLOOKUP(A249,ScaledPrice,3)))),0))</f>
        <v>20</v>
      </c>
      <c r="M249" s="52">
        <f>IF(A249="N/A"," ",IF(OR('Pricing Inputs'!$AA$3=6,'Pricing Inputs'!$AA$3=9),(VLOOKUP(A249,ScaledPrice,IF(AND('Pricing Inputs'!$AA$3&gt;=4,'Pricing Inputs'!$AA$3&lt;=6),7,8))),0))</f>
        <v>19</v>
      </c>
      <c r="N249" s="52">
        <f>IF(A249="N/A"," ",IF(OR('Pricing Inputs'!$AA$3=6,'Pricing Inputs'!$AA$3=9),IF(AND('Pricing Inputs'!$AA$3&gt;=4,'Pricing Inputs'!$AA$3&lt;=6),M249,(VLOOKUP(A249,ScaledPrice,7))*(2-(VLOOKUP(A249,ScaledPrice,3)))),0))</f>
        <v>19</v>
      </c>
      <c r="O249" s="52">
        <f t="shared" si="376"/>
        <v>25.799999237060547</v>
      </c>
      <c r="P249" s="108">
        <f t="shared" si="377"/>
        <v>0</v>
      </c>
      <c r="Q249" s="108">
        <f t="shared" si="378"/>
        <v>0</v>
      </c>
      <c r="R249" s="108">
        <f t="shared" si="379"/>
        <v>0</v>
      </c>
      <c r="S249" s="108">
        <f t="shared" si="380"/>
        <v>0</v>
      </c>
      <c r="T249" s="108">
        <f t="shared" si="381"/>
        <v>0</v>
      </c>
      <c r="U249" s="108">
        <f t="shared" si="382"/>
        <v>0</v>
      </c>
      <c r="V249" s="56">
        <f t="shared" si="383"/>
        <v>0</v>
      </c>
      <c r="W249" s="99">
        <f t="shared" si="384"/>
        <v>0</v>
      </c>
      <c r="X249" s="99">
        <f t="shared" si="385"/>
        <v>0</v>
      </c>
      <c r="Y249" s="99">
        <f t="shared" si="386"/>
        <v>0</v>
      </c>
      <c r="Z249" s="99">
        <f t="shared" si="387"/>
        <v>0</v>
      </c>
      <c r="AA249" s="99">
        <f t="shared" si="407"/>
        <v>0</v>
      </c>
      <c r="AB249" s="99">
        <f t="shared" si="388"/>
        <v>0</v>
      </c>
      <c r="AC249" s="99">
        <f t="shared" si="389"/>
        <v>0</v>
      </c>
      <c r="AD249" s="71">
        <f t="shared" si="462"/>
        <v>7</v>
      </c>
      <c r="AE249" s="72">
        <f t="shared" si="463"/>
        <v>7</v>
      </c>
      <c r="AF249" s="72">
        <f t="shared" si="464"/>
        <v>7</v>
      </c>
      <c r="AG249" s="72">
        <f t="shared" si="465"/>
        <v>7</v>
      </c>
      <c r="AH249" s="72">
        <f t="shared" si="466"/>
        <v>7</v>
      </c>
      <c r="AI249" s="72">
        <f t="shared" si="467"/>
        <v>7</v>
      </c>
      <c r="AJ249" s="73">
        <f t="shared" si="468"/>
        <v>7</v>
      </c>
      <c r="AK249" s="102">
        <f t="shared" si="409"/>
        <v>0</v>
      </c>
      <c r="AL249" s="103">
        <f t="shared" si="410"/>
        <v>0</v>
      </c>
      <c r="AM249" s="103">
        <f t="shared" si="411"/>
        <v>0</v>
      </c>
      <c r="AN249" s="103">
        <f t="shared" si="412"/>
        <v>0</v>
      </c>
      <c r="AO249" s="103">
        <f t="shared" si="413"/>
        <v>0</v>
      </c>
      <c r="AP249" s="103">
        <f t="shared" si="414"/>
        <v>0</v>
      </c>
      <c r="AQ249" s="103">
        <f t="shared" si="415"/>
        <v>0</v>
      </c>
      <c r="AR249" s="73"/>
      <c r="AS249" s="109">
        <f t="shared" si="469"/>
        <v>0</v>
      </c>
      <c r="AT249" s="112">
        <f t="shared" si="470"/>
        <v>0</v>
      </c>
      <c r="AU249" s="112">
        <f t="shared" si="471"/>
        <v>0</v>
      </c>
      <c r="AV249" s="112">
        <f t="shared" si="472"/>
        <v>0</v>
      </c>
      <c r="AW249" s="112">
        <f t="shared" si="473"/>
        <v>0</v>
      </c>
      <c r="AX249" s="112">
        <f t="shared" si="474"/>
        <v>0</v>
      </c>
      <c r="AY249" s="112">
        <f t="shared" si="475"/>
        <v>0</v>
      </c>
      <c r="AZ249" s="73"/>
      <c r="BA249" s="64">
        <f>IF($A249="N/A"," ",(IF(MONTH(A249)&gt;=4,IF(MONTH(A249)&lt;=10,Inputs!$F$13,Inputs!$F$14),Inputs!$F$14)))</f>
        <v>119</v>
      </c>
      <c r="BB249" s="65">
        <f t="shared" si="430"/>
        <v>0</v>
      </c>
      <c r="BC249" s="65">
        <f t="shared" si="431"/>
        <v>0</v>
      </c>
      <c r="BD249" s="65">
        <f t="shared" si="397"/>
        <v>0</v>
      </c>
      <c r="BE249" s="65">
        <f t="shared" si="398"/>
        <v>0</v>
      </c>
      <c r="BF249" s="65">
        <f t="shared" si="399"/>
        <v>0</v>
      </c>
      <c r="BG249" s="65">
        <f t="shared" si="400"/>
        <v>0</v>
      </c>
      <c r="BH249" s="65">
        <f t="shared" si="401"/>
        <v>0</v>
      </c>
      <c r="BI249" s="65">
        <f t="shared" si="402"/>
        <v>0</v>
      </c>
      <c r="BJ249" s="94">
        <f t="shared" si="403"/>
        <v>0</v>
      </c>
      <c r="BK249" s="94">
        <f t="shared" si="404"/>
        <v>0</v>
      </c>
      <c r="BL249" s="94">
        <f t="shared" si="405"/>
        <v>0</v>
      </c>
      <c r="BM249" s="94">
        <f t="shared" si="406"/>
        <v>0</v>
      </c>
    </row>
    <row r="250" spans="1:65">
      <c r="A250" s="45">
        <f>IF(A249="N/A","N/A",IF(EDATE(A249,1)&gt;Inputs!$K$3,"N/A",EDATE(A249,1)))</f>
        <v>44166</v>
      </c>
      <c r="B250" s="59">
        <f t="shared" si="372"/>
        <v>2020</v>
      </c>
      <c r="C250" s="46">
        <f t="shared" si="373"/>
        <v>4.5540000000000003</v>
      </c>
      <c r="D250" s="47">
        <f>IF(A250="N/A"," ",(VLOOKUP(MONTH($A250),Inputs!$A$14:$B$25,2))/1000)</f>
        <v>12.6</v>
      </c>
      <c r="E250" s="97">
        <f t="shared" si="374"/>
        <v>57.380400000000002</v>
      </c>
      <c r="F250" s="48">
        <f>IF(A250="N/A"," ",Inputs!$F$6)</f>
        <v>1.17</v>
      </c>
      <c r="G250" s="48">
        <f>IF(A250="N/A"," ",Inputs!$F$9/IF(AND('Pricing Inputs'!$AA$3&gt;=4,'Pricing Inputs'!$AA$3&lt;=6),16,IF(AND('Pricing Inputs'!$AA$3&gt;=7,'Pricing Inputs'!$AA$3&lt;=9),8,24))/(BA250))</f>
        <v>0.82983193277310929</v>
      </c>
      <c r="H250" s="49">
        <f t="shared" si="375"/>
        <v>59.380231932773114</v>
      </c>
      <c r="I250" s="52">
        <f>VLOOKUP(A250,ScaledPrice,(IF(AND('Pricing Inputs'!$AA$3&gt;=4,'Pricing Inputs'!$AA$3&lt;=6),2,4)))</f>
        <v>31.649997711181641</v>
      </c>
      <c r="J250" s="52">
        <f>IF(A250="N/A"," ",IF(AND('Pricing Inputs'!$AA$3&gt;=4,'Pricing Inputs'!$AA$3&lt;=6),I250,(VLOOKUP(A250,ScaledPrice,2))*(2-(VLOOKUP(A250,ScaledPrice,3)))))</f>
        <v>31.649997711181641</v>
      </c>
      <c r="K250" s="52">
        <f>IF(A250="N/A"," ",IF(OR('Pricing Inputs'!$AA$3=5,'Pricing Inputs'!$AA$3=6,'Pricing Inputs'!$AA$3=8,'Pricing Inputs'!$AA$3=9),VLOOKUP(A250,ScaledPrice,IF(AND('Pricing Inputs'!$AA$3&gt;=4,'Pricing Inputs'!$AA$3&lt;=6),5,6)),0))</f>
        <v>20</v>
      </c>
      <c r="L250" s="52">
        <f>IF(A250="N/A"," ",IF(OR('Pricing Inputs'!$AA$3=5,'Pricing Inputs'!$AA$3=6,'Pricing Inputs'!$AA$3=8,'Pricing Inputs'!$AA$3=9),IF(AND('Pricing Inputs'!$AA$3&gt;=4,'Pricing Inputs'!$AA$3&lt;=6),K250,(VLOOKUP(A250,ScaledPrice,5))*(2-(VLOOKUP(A250,ScaledPrice,3)))),0))</f>
        <v>20</v>
      </c>
      <c r="M250" s="52">
        <f>IF(A250="N/A"," ",IF(OR('Pricing Inputs'!$AA$3=6,'Pricing Inputs'!$AA$3=9),(VLOOKUP(A250,ScaledPrice,IF(AND('Pricing Inputs'!$AA$3&gt;=4,'Pricing Inputs'!$AA$3&lt;=6),7,8))),0))</f>
        <v>19</v>
      </c>
      <c r="N250" s="52">
        <f>IF(A250="N/A"," ",IF(OR('Pricing Inputs'!$AA$3=6,'Pricing Inputs'!$AA$3=9),IF(AND('Pricing Inputs'!$AA$3&gt;=4,'Pricing Inputs'!$AA$3&lt;=6),M250,(VLOOKUP(A250,ScaledPrice,7))*(2-(VLOOKUP(A250,ScaledPrice,3)))),0))</f>
        <v>19</v>
      </c>
      <c r="O250" s="52">
        <f t="shared" si="376"/>
        <v>25.950000762939453</v>
      </c>
      <c r="P250" s="108">
        <f t="shared" si="377"/>
        <v>0</v>
      </c>
      <c r="Q250" s="108">
        <f t="shared" si="378"/>
        <v>0</v>
      </c>
      <c r="R250" s="108">
        <f t="shared" si="379"/>
        <v>0</v>
      </c>
      <c r="S250" s="108">
        <f t="shared" si="380"/>
        <v>0</v>
      </c>
      <c r="T250" s="108">
        <f t="shared" si="381"/>
        <v>0</v>
      </c>
      <c r="U250" s="108">
        <f t="shared" si="382"/>
        <v>0</v>
      </c>
      <c r="V250" s="56">
        <f t="shared" si="383"/>
        <v>0</v>
      </c>
      <c r="W250" s="99">
        <f t="shared" si="384"/>
        <v>0</v>
      </c>
      <c r="X250" s="99">
        <f t="shared" si="385"/>
        <v>0</v>
      </c>
      <c r="Y250" s="99">
        <f t="shared" si="386"/>
        <v>0</v>
      </c>
      <c r="Z250" s="99">
        <f t="shared" si="387"/>
        <v>0</v>
      </c>
      <c r="AA250" s="99">
        <f t="shared" si="407"/>
        <v>0</v>
      </c>
      <c r="AB250" s="99">
        <f t="shared" si="388"/>
        <v>0</v>
      </c>
      <c r="AC250" s="99">
        <f t="shared" si="389"/>
        <v>0</v>
      </c>
      <c r="AD250" s="71">
        <f t="shared" si="462"/>
        <v>7</v>
      </c>
      <c r="AE250" s="72">
        <f t="shared" si="463"/>
        <v>7</v>
      </c>
      <c r="AF250" s="72">
        <f t="shared" si="464"/>
        <v>7</v>
      </c>
      <c r="AG250" s="72">
        <f t="shared" si="465"/>
        <v>7</v>
      </c>
      <c r="AH250" s="72">
        <f t="shared" si="466"/>
        <v>7</v>
      </c>
      <c r="AI250" s="72">
        <f t="shared" si="467"/>
        <v>7</v>
      </c>
      <c r="AJ250" s="73">
        <f t="shared" si="468"/>
        <v>7</v>
      </c>
      <c r="AK250" s="102">
        <f t="shared" si="409"/>
        <v>0</v>
      </c>
      <c r="AL250" s="103">
        <f t="shared" si="410"/>
        <v>0</v>
      </c>
      <c r="AM250" s="103">
        <f t="shared" si="411"/>
        <v>0</v>
      </c>
      <c r="AN250" s="103">
        <f t="shared" si="412"/>
        <v>0</v>
      </c>
      <c r="AO250" s="103">
        <f t="shared" si="413"/>
        <v>0</v>
      </c>
      <c r="AP250" s="103">
        <f t="shared" si="414"/>
        <v>0</v>
      </c>
      <c r="AQ250" s="103">
        <f t="shared" si="415"/>
        <v>0</v>
      </c>
      <c r="AR250" s="73"/>
      <c r="AS250" s="109">
        <f t="shared" si="469"/>
        <v>0</v>
      </c>
      <c r="AT250" s="112">
        <f t="shared" si="470"/>
        <v>0</v>
      </c>
      <c r="AU250" s="112">
        <f t="shared" si="471"/>
        <v>0</v>
      </c>
      <c r="AV250" s="112">
        <f t="shared" si="472"/>
        <v>0</v>
      </c>
      <c r="AW250" s="112">
        <f t="shared" si="473"/>
        <v>0</v>
      </c>
      <c r="AX250" s="112">
        <f t="shared" si="474"/>
        <v>0</v>
      </c>
      <c r="AY250" s="112">
        <f t="shared" si="475"/>
        <v>0</v>
      </c>
      <c r="AZ250" s="73"/>
      <c r="BA250" s="64">
        <f>IF($A250="N/A"," ",(IF(MONTH(A250)&gt;=4,IF(MONTH(A250)&lt;=10,Inputs!$F$13,Inputs!$F$14),Inputs!$F$14)))</f>
        <v>119</v>
      </c>
      <c r="BB250" s="65">
        <f t="shared" si="430"/>
        <v>0</v>
      </c>
      <c r="BC250" s="65">
        <f t="shared" si="431"/>
        <v>0</v>
      </c>
      <c r="BD250" s="65">
        <f t="shared" si="397"/>
        <v>0</v>
      </c>
      <c r="BE250" s="65">
        <f t="shared" si="398"/>
        <v>0</v>
      </c>
      <c r="BF250" s="65">
        <f t="shared" si="399"/>
        <v>0</v>
      </c>
      <c r="BG250" s="65">
        <f t="shared" si="400"/>
        <v>0</v>
      </c>
      <c r="BH250" s="65">
        <f t="shared" si="401"/>
        <v>0</v>
      </c>
      <c r="BI250" s="65">
        <f t="shared" si="402"/>
        <v>0</v>
      </c>
      <c r="BJ250" s="94">
        <f t="shared" si="403"/>
        <v>0</v>
      </c>
      <c r="BK250" s="94">
        <f t="shared" si="404"/>
        <v>0</v>
      </c>
      <c r="BL250" s="94">
        <f t="shared" si="405"/>
        <v>0</v>
      </c>
      <c r="BM250" s="94">
        <f t="shared" si="406"/>
        <v>0</v>
      </c>
    </row>
    <row r="251" spans="1:65">
      <c r="A251" s="45">
        <f>IF(A250="N/A","N/A",IF(EDATE(A250,1)&gt;Inputs!$K$3,"N/A",EDATE(A250,1)))</f>
        <v>44197</v>
      </c>
      <c r="B251" s="59">
        <f t="shared" si="372"/>
        <v>2021</v>
      </c>
      <c r="C251" s="46">
        <f t="shared" si="373"/>
        <v>4.6849999999999996</v>
      </c>
      <c r="D251" s="47">
        <f>IF(A251="N/A"," ",(VLOOKUP(MONTH($A251),Inputs!$A$14:$B$25,2))/1000)</f>
        <v>12.6</v>
      </c>
      <c r="E251" s="97">
        <f t="shared" si="374"/>
        <v>59.030999999999992</v>
      </c>
      <c r="F251" s="48">
        <f>IF(A251="N/A"," ",Inputs!$F$6)</f>
        <v>1.17</v>
      </c>
      <c r="G251" s="48">
        <f>IF(A251="N/A"," ",Inputs!$F$9/IF(AND('Pricing Inputs'!$AA$3&gt;=4,'Pricing Inputs'!$AA$3&lt;=6),16,IF(AND('Pricing Inputs'!$AA$3&gt;=7,'Pricing Inputs'!$AA$3&lt;=9),8,24))/(BA251))</f>
        <v>0.82983193277310929</v>
      </c>
      <c r="H251" s="49">
        <f t="shared" si="375"/>
        <v>61.030831932773104</v>
      </c>
      <c r="I251" s="52">
        <f>VLOOKUP(A251,ScaledPrice,(IF(AND('Pricing Inputs'!$AA$3&gt;=4,'Pricing Inputs'!$AA$3&lt;=6),2,4)))</f>
        <v>35.899999618530273</v>
      </c>
      <c r="J251" s="52">
        <f>IF(A251="N/A"," ",IF(AND('Pricing Inputs'!$AA$3&gt;=4,'Pricing Inputs'!$AA$3&lt;=6),I251,(VLOOKUP(A251,ScaledPrice,2))*(2-(VLOOKUP(A251,ScaledPrice,3)))))</f>
        <v>35.899999618530273</v>
      </c>
      <c r="K251" s="52">
        <f>IF(A251="N/A"," ",IF(OR('Pricing Inputs'!$AA$3=5,'Pricing Inputs'!$AA$3=6,'Pricing Inputs'!$AA$3=8,'Pricing Inputs'!$AA$3=9),VLOOKUP(A251,ScaledPrice,IF(AND('Pricing Inputs'!$AA$3&gt;=4,'Pricing Inputs'!$AA$3&lt;=6),5,6)),0))</f>
        <v>22</v>
      </c>
      <c r="L251" s="52">
        <f>IF(A251="N/A"," ",IF(OR('Pricing Inputs'!$AA$3=5,'Pricing Inputs'!$AA$3=6,'Pricing Inputs'!$AA$3=8,'Pricing Inputs'!$AA$3=9),IF(AND('Pricing Inputs'!$AA$3&gt;=4,'Pricing Inputs'!$AA$3&lt;=6),K251,(VLOOKUP(A251,ScaledPrice,5))*(2-(VLOOKUP(A251,ScaledPrice,3)))),0))</f>
        <v>22</v>
      </c>
      <c r="M251" s="52">
        <f>IF(A251="N/A"," ",IF(OR('Pricing Inputs'!$AA$3=6,'Pricing Inputs'!$AA$3=9),(VLOOKUP(A251,ScaledPrice,IF(AND('Pricing Inputs'!$AA$3&gt;=4,'Pricing Inputs'!$AA$3&lt;=6),7,8))),0))</f>
        <v>21</v>
      </c>
      <c r="N251" s="52">
        <f>IF(A251="N/A"," ",IF(OR('Pricing Inputs'!$AA$3=6,'Pricing Inputs'!$AA$3=9),IF(AND('Pricing Inputs'!$AA$3&gt;=4,'Pricing Inputs'!$AA$3&lt;=6),M251,(VLOOKUP(A251,ScaledPrice,7))*(2-(VLOOKUP(A251,ScaledPrice,3)))),0))</f>
        <v>21</v>
      </c>
      <c r="O251" s="52">
        <f t="shared" si="376"/>
        <v>26.200000762939453</v>
      </c>
      <c r="P251" s="108">
        <f t="shared" si="377"/>
        <v>0</v>
      </c>
      <c r="Q251" s="108">
        <f t="shared" si="378"/>
        <v>0</v>
      </c>
      <c r="R251" s="108">
        <f t="shared" si="379"/>
        <v>0</v>
      </c>
      <c r="S251" s="108">
        <f t="shared" si="380"/>
        <v>0</v>
      </c>
      <c r="T251" s="108">
        <f t="shared" si="381"/>
        <v>0</v>
      </c>
      <c r="U251" s="108">
        <f t="shared" si="382"/>
        <v>0</v>
      </c>
      <c r="V251" s="56">
        <f t="shared" si="383"/>
        <v>0</v>
      </c>
      <c r="W251" s="99">
        <f t="shared" si="384"/>
        <v>0</v>
      </c>
      <c r="X251" s="99">
        <f t="shared" si="385"/>
        <v>0</v>
      </c>
      <c r="Y251" s="99">
        <f t="shared" si="386"/>
        <v>0</v>
      </c>
      <c r="Z251" s="99">
        <f t="shared" si="387"/>
        <v>0</v>
      </c>
      <c r="AA251" s="99">
        <f t="shared" si="407"/>
        <v>0</v>
      </c>
      <c r="AB251" s="99">
        <f t="shared" si="388"/>
        <v>0</v>
      </c>
      <c r="AC251" s="99">
        <f t="shared" si="389"/>
        <v>0</v>
      </c>
      <c r="AD251" s="71">
        <f t="shared" si="462"/>
        <v>7</v>
      </c>
      <c r="AE251" s="72">
        <f t="shared" si="463"/>
        <v>7</v>
      </c>
      <c r="AF251" s="72">
        <f t="shared" si="464"/>
        <v>7</v>
      </c>
      <c r="AG251" s="72">
        <f t="shared" si="465"/>
        <v>7</v>
      </c>
      <c r="AH251" s="72">
        <f t="shared" si="466"/>
        <v>7</v>
      </c>
      <c r="AI251" s="72">
        <f t="shared" si="467"/>
        <v>7</v>
      </c>
      <c r="AJ251" s="73">
        <f t="shared" si="468"/>
        <v>7</v>
      </c>
      <c r="AK251" s="102">
        <f t="shared" si="409"/>
        <v>0</v>
      </c>
      <c r="AL251" s="103">
        <f t="shared" si="410"/>
        <v>0</v>
      </c>
      <c r="AM251" s="103">
        <f t="shared" si="411"/>
        <v>0</v>
      </c>
      <c r="AN251" s="103">
        <f t="shared" si="412"/>
        <v>0</v>
      </c>
      <c r="AO251" s="103">
        <f t="shared" si="413"/>
        <v>0</v>
      </c>
      <c r="AP251" s="103">
        <f t="shared" si="414"/>
        <v>0</v>
      </c>
      <c r="AQ251" s="103">
        <f t="shared" si="415"/>
        <v>0</v>
      </c>
      <c r="AR251" s="73"/>
      <c r="AS251" s="109">
        <f t="shared" si="469"/>
        <v>0</v>
      </c>
      <c r="AT251" s="112">
        <f t="shared" si="470"/>
        <v>0</v>
      </c>
      <c r="AU251" s="112">
        <f t="shared" si="471"/>
        <v>0</v>
      </c>
      <c r="AV251" s="112">
        <f t="shared" si="472"/>
        <v>0</v>
      </c>
      <c r="AW251" s="112">
        <f t="shared" si="473"/>
        <v>0</v>
      </c>
      <c r="AX251" s="112">
        <f t="shared" si="474"/>
        <v>0</v>
      </c>
      <c r="AY251" s="112">
        <f t="shared" si="475"/>
        <v>0</v>
      </c>
      <c r="AZ251" s="73"/>
      <c r="BA251" s="64">
        <f>IF($A251="N/A"," ",(IF(MONTH(A251)&gt;=4,IF(MONTH(A251)&lt;=10,Inputs!$F$13,Inputs!$F$14),Inputs!$F$14)))</f>
        <v>119</v>
      </c>
      <c r="BB251" s="65">
        <f t="shared" si="430"/>
        <v>0</v>
      </c>
      <c r="BC251" s="65">
        <f t="shared" si="431"/>
        <v>0</v>
      </c>
      <c r="BD251" s="65">
        <f t="shared" si="397"/>
        <v>0</v>
      </c>
      <c r="BE251" s="65">
        <f t="shared" si="398"/>
        <v>0</v>
      </c>
      <c r="BF251" s="65">
        <f t="shared" si="399"/>
        <v>0</v>
      </c>
      <c r="BG251" s="65">
        <f t="shared" si="400"/>
        <v>0</v>
      </c>
      <c r="BH251" s="65">
        <f t="shared" si="401"/>
        <v>0</v>
      </c>
      <c r="BI251" s="65">
        <f t="shared" si="402"/>
        <v>0</v>
      </c>
      <c r="BJ251" s="94">
        <f t="shared" si="403"/>
        <v>0</v>
      </c>
      <c r="BK251" s="94">
        <f t="shared" si="404"/>
        <v>0</v>
      </c>
      <c r="BL251" s="94">
        <f t="shared" si="405"/>
        <v>0</v>
      </c>
      <c r="BM251" s="94">
        <f t="shared" si="406"/>
        <v>0</v>
      </c>
    </row>
    <row r="252" spans="1:65">
      <c r="A252" s="45">
        <f>IF(A251="N/A","N/A",IF(EDATE(A251,1)&gt;Inputs!$K$3,"N/A",EDATE(A251,1)))</f>
        <v>44228</v>
      </c>
      <c r="B252" s="59">
        <f t="shared" si="372"/>
        <v>2021</v>
      </c>
      <c r="C252" s="46">
        <f t="shared" si="373"/>
        <v>4.5669999999999993</v>
      </c>
      <c r="D252" s="47">
        <f>IF(A252="N/A"," ",(VLOOKUP(MONTH($A252),Inputs!$A$14:$B$25,2))/1000)</f>
        <v>12.6</v>
      </c>
      <c r="E252" s="97">
        <f t="shared" si="374"/>
        <v>57.544199999999989</v>
      </c>
      <c r="F252" s="48">
        <f>IF(A252="N/A"," ",Inputs!$F$6)</f>
        <v>1.17</v>
      </c>
      <c r="G252" s="48">
        <f>IF(A252="N/A"," ",Inputs!$F$9/IF(AND('Pricing Inputs'!$AA$3&gt;=4,'Pricing Inputs'!$AA$3&lt;=6),16,IF(AND('Pricing Inputs'!$AA$3&gt;=7,'Pricing Inputs'!$AA$3&lt;=9),8,24))/(BA252))</f>
        <v>0.82983193277310929</v>
      </c>
      <c r="H252" s="49">
        <f t="shared" si="375"/>
        <v>59.544031932773102</v>
      </c>
      <c r="I252" s="52">
        <f>VLOOKUP(A252,ScaledPrice,(IF(AND('Pricing Inputs'!$AA$3&gt;=4,'Pricing Inputs'!$AA$3&lt;=6),2,4)))</f>
        <v>36</v>
      </c>
      <c r="J252" s="52">
        <f>IF(A252="N/A"," ",IF(AND('Pricing Inputs'!$AA$3&gt;=4,'Pricing Inputs'!$AA$3&lt;=6),I252,(VLOOKUP(A252,ScaledPrice,2))*(2-(VLOOKUP(A252,ScaledPrice,3)))))</f>
        <v>36</v>
      </c>
      <c r="K252" s="52">
        <f>IF(A252="N/A"," ",IF(OR('Pricing Inputs'!$AA$3=5,'Pricing Inputs'!$AA$3=6,'Pricing Inputs'!$AA$3=8,'Pricing Inputs'!$AA$3=9),VLOOKUP(A252,ScaledPrice,IF(AND('Pricing Inputs'!$AA$3&gt;=4,'Pricing Inputs'!$AA$3&lt;=6),5,6)),0))</f>
        <v>21.996000289916992</v>
      </c>
      <c r="L252" s="52">
        <f>IF(A252="N/A"," ",IF(OR('Pricing Inputs'!$AA$3=5,'Pricing Inputs'!$AA$3=6,'Pricing Inputs'!$AA$3=8,'Pricing Inputs'!$AA$3=9),IF(AND('Pricing Inputs'!$AA$3&gt;=4,'Pricing Inputs'!$AA$3&lt;=6),K252,(VLOOKUP(A252,ScaledPrice,5))*(2-(VLOOKUP(A252,ScaledPrice,3)))),0))</f>
        <v>21.996000289916992</v>
      </c>
      <c r="M252" s="52">
        <f>IF(A252="N/A"," ",IF(OR('Pricing Inputs'!$AA$3=6,'Pricing Inputs'!$AA$3=9),(VLOOKUP(A252,ScaledPrice,IF(AND('Pricing Inputs'!$AA$3&gt;=4,'Pricing Inputs'!$AA$3&lt;=6),7,8))),0))</f>
        <v>20.996501922607422</v>
      </c>
      <c r="N252" s="52">
        <f>IF(A252="N/A"," ",IF(OR('Pricing Inputs'!$AA$3=6,'Pricing Inputs'!$AA$3=9),IF(AND('Pricing Inputs'!$AA$3&gt;=4,'Pricing Inputs'!$AA$3&lt;=6),M252,(VLOOKUP(A252,ScaledPrice,7))*(2-(VLOOKUP(A252,ScaledPrice,3)))),0))</f>
        <v>20.996501922607422</v>
      </c>
      <c r="O252" s="52">
        <f t="shared" si="376"/>
        <v>24.5</v>
      </c>
      <c r="P252" s="108">
        <f t="shared" si="377"/>
        <v>0</v>
      </c>
      <c r="Q252" s="108">
        <f t="shared" si="378"/>
        <v>0</v>
      </c>
      <c r="R252" s="108">
        <f t="shared" si="379"/>
        <v>0</v>
      </c>
      <c r="S252" s="108">
        <f t="shared" si="380"/>
        <v>0</v>
      </c>
      <c r="T252" s="108">
        <f t="shared" si="381"/>
        <v>0</v>
      </c>
      <c r="U252" s="108">
        <f t="shared" si="382"/>
        <v>0</v>
      </c>
      <c r="V252" s="56">
        <f t="shared" si="383"/>
        <v>0</v>
      </c>
      <c r="W252" s="99">
        <f t="shared" si="384"/>
        <v>0</v>
      </c>
      <c r="X252" s="99">
        <f t="shared" si="385"/>
        <v>0</v>
      </c>
      <c r="Y252" s="99">
        <f t="shared" si="386"/>
        <v>0</v>
      </c>
      <c r="Z252" s="99">
        <f t="shared" si="387"/>
        <v>0</v>
      </c>
      <c r="AA252" s="99">
        <f t="shared" si="407"/>
        <v>0</v>
      </c>
      <c r="AB252" s="99">
        <f t="shared" si="388"/>
        <v>0</v>
      </c>
      <c r="AC252" s="99">
        <f t="shared" si="389"/>
        <v>0</v>
      </c>
      <c r="AD252" s="71">
        <f t="shared" si="462"/>
        <v>7</v>
      </c>
      <c r="AE252" s="72">
        <f t="shared" si="463"/>
        <v>7</v>
      </c>
      <c r="AF252" s="72">
        <f t="shared" si="464"/>
        <v>7</v>
      </c>
      <c r="AG252" s="72">
        <f t="shared" si="465"/>
        <v>7</v>
      </c>
      <c r="AH252" s="72">
        <f t="shared" si="466"/>
        <v>7</v>
      </c>
      <c r="AI252" s="72">
        <f t="shared" si="467"/>
        <v>7</v>
      </c>
      <c r="AJ252" s="73">
        <f t="shared" si="468"/>
        <v>7</v>
      </c>
      <c r="AK252" s="102">
        <f t="shared" si="409"/>
        <v>0</v>
      </c>
      <c r="AL252" s="103">
        <f t="shared" si="410"/>
        <v>0</v>
      </c>
      <c r="AM252" s="103">
        <f t="shared" si="411"/>
        <v>0</v>
      </c>
      <c r="AN252" s="103">
        <f t="shared" si="412"/>
        <v>0</v>
      </c>
      <c r="AO252" s="103">
        <f t="shared" si="413"/>
        <v>0</v>
      </c>
      <c r="AP252" s="103">
        <f t="shared" si="414"/>
        <v>0</v>
      </c>
      <c r="AQ252" s="103">
        <f t="shared" si="415"/>
        <v>0</v>
      </c>
      <c r="AR252" s="80"/>
      <c r="AS252" s="109">
        <f t="shared" si="469"/>
        <v>0</v>
      </c>
      <c r="AT252" s="112">
        <f t="shared" si="470"/>
        <v>0</v>
      </c>
      <c r="AU252" s="112">
        <f t="shared" si="471"/>
        <v>0</v>
      </c>
      <c r="AV252" s="112">
        <f t="shared" si="472"/>
        <v>0</v>
      </c>
      <c r="AW252" s="112">
        <f t="shared" si="473"/>
        <v>0</v>
      </c>
      <c r="AX252" s="112">
        <f t="shared" si="474"/>
        <v>0</v>
      </c>
      <c r="AY252" s="112">
        <f t="shared" si="475"/>
        <v>0</v>
      </c>
      <c r="AZ252" s="73"/>
      <c r="BA252" s="64">
        <f>IF($A252="N/A"," ",(IF(MONTH(A252)&gt;=4,IF(MONTH(A252)&lt;=10,Inputs!$F$13,Inputs!$F$14),Inputs!$F$14)))</f>
        <v>119</v>
      </c>
      <c r="BB252" s="65">
        <f t="shared" si="430"/>
        <v>0</v>
      </c>
      <c r="BC252" s="65">
        <f t="shared" si="431"/>
        <v>0</v>
      </c>
      <c r="BD252" s="65">
        <f t="shared" si="397"/>
        <v>0</v>
      </c>
      <c r="BE252" s="65">
        <f t="shared" si="398"/>
        <v>0</v>
      </c>
      <c r="BF252" s="65">
        <f t="shared" si="399"/>
        <v>0</v>
      </c>
      <c r="BG252" s="65">
        <f t="shared" si="400"/>
        <v>0</v>
      </c>
      <c r="BH252" s="65">
        <f t="shared" si="401"/>
        <v>0</v>
      </c>
      <c r="BI252" s="65">
        <f t="shared" si="402"/>
        <v>0</v>
      </c>
      <c r="BJ252" s="94">
        <f t="shared" si="403"/>
        <v>0</v>
      </c>
      <c r="BK252" s="94">
        <f t="shared" si="404"/>
        <v>0</v>
      </c>
      <c r="BL252" s="94">
        <f t="shared" si="405"/>
        <v>0</v>
      </c>
      <c r="BM252" s="94">
        <f t="shared" si="406"/>
        <v>0</v>
      </c>
    </row>
    <row r="253" spans="1:65">
      <c r="A253" s="45">
        <f>IF(A252="N/A","N/A",IF(EDATE(A252,1)&gt;Inputs!$K$3,"N/A",EDATE(A252,1)))</f>
        <v>44256</v>
      </c>
      <c r="B253" s="59">
        <f t="shared" si="372"/>
        <v>2021</v>
      </c>
      <c r="C253" s="46">
        <f t="shared" si="373"/>
        <v>4.4855</v>
      </c>
      <c r="D253" s="47">
        <f>IF(A253="N/A"," ",(VLOOKUP(MONTH($A253),Inputs!$A$14:$B$25,2))/1000)</f>
        <v>12.6</v>
      </c>
      <c r="E253" s="97">
        <f t="shared" si="374"/>
        <v>56.517299999999999</v>
      </c>
      <c r="F253" s="48">
        <f>IF(A253="N/A"," ",Inputs!$F$6)</f>
        <v>1.17</v>
      </c>
      <c r="G253" s="48">
        <f>IF(A253="N/A"," ",Inputs!$F$9/IF(AND('Pricing Inputs'!$AA$3&gt;=4,'Pricing Inputs'!$AA$3&lt;=6),16,IF(AND('Pricing Inputs'!$AA$3&gt;=7,'Pricing Inputs'!$AA$3&lt;=9),8,24))/(BA253))</f>
        <v>0.82983193277310929</v>
      </c>
      <c r="H253" s="49">
        <f t="shared" si="375"/>
        <v>58.517131932773111</v>
      </c>
      <c r="I253" s="52">
        <f>VLOOKUP(A253,ScaledPrice,(IF(AND('Pricing Inputs'!$AA$3&gt;=4,'Pricing Inputs'!$AA$3&lt;=6),2,4)))</f>
        <v>31.5</v>
      </c>
      <c r="J253" s="52">
        <f>IF(A253="N/A"," ",IF(AND('Pricing Inputs'!$AA$3&gt;=4,'Pricing Inputs'!$AA$3&lt;=6),I253,(VLOOKUP(A253,ScaledPrice,2))*(2-(VLOOKUP(A253,ScaledPrice,3)))))</f>
        <v>31.5</v>
      </c>
      <c r="K253" s="52">
        <f>IF(A253="N/A"," ",IF(OR('Pricing Inputs'!$AA$3=5,'Pricing Inputs'!$AA$3=6,'Pricing Inputs'!$AA$3=8,'Pricing Inputs'!$AA$3=9),VLOOKUP(A253,ScaledPrice,IF(AND('Pricing Inputs'!$AA$3&gt;=4,'Pricing Inputs'!$AA$3&lt;=6),5,6)),0))</f>
        <v>20</v>
      </c>
      <c r="L253" s="52">
        <f>IF(A253="N/A"," ",IF(OR('Pricing Inputs'!$AA$3=5,'Pricing Inputs'!$AA$3=6,'Pricing Inputs'!$AA$3=8,'Pricing Inputs'!$AA$3=9),IF(AND('Pricing Inputs'!$AA$3&gt;=4,'Pricing Inputs'!$AA$3&lt;=6),K253,(VLOOKUP(A253,ScaledPrice,5))*(2-(VLOOKUP(A253,ScaledPrice,3)))),0))</f>
        <v>20</v>
      </c>
      <c r="M253" s="52">
        <f>IF(A253="N/A"," ",IF(OR('Pricing Inputs'!$AA$3=6,'Pricing Inputs'!$AA$3=9),(VLOOKUP(A253,ScaledPrice,IF(AND('Pricing Inputs'!$AA$3&gt;=4,'Pricing Inputs'!$AA$3&lt;=6),7,8))),0))</f>
        <v>19</v>
      </c>
      <c r="N253" s="52">
        <f>IF(A253="N/A"," ",IF(OR('Pricing Inputs'!$AA$3=6,'Pricing Inputs'!$AA$3=9),IF(AND('Pricing Inputs'!$AA$3&gt;=4,'Pricing Inputs'!$AA$3&lt;=6),M253,(VLOOKUP(A253,ScaledPrice,7))*(2-(VLOOKUP(A253,ScaledPrice,3)))),0))</f>
        <v>19</v>
      </c>
      <c r="O253" s="52">
        <f t="shared" si="376"/>
        <v>24.900001525878906</v>
      </c>
      <c r="P253" s="108">
        <f t="shared" si="377"/>
        <v>0</v>
      </c>
      <c r="Q253" s="108">
        <f t="shared" si="378"/>
        <v>0</v>
      </c>
      <c r="R253" s="108">
        <f t="shared" si="379"/>
        <v>0</v>
      </c>
      <c r="S253" s="108">
        <f t="shared" si="380"/>
        <v>0</v>
      </c>
      <c r="T253" s="108">
        <f t="shared" si="381"/>
        <v>0</v>
      </c>
      <c r="U253" s="108">
        <f t="shared" si="382"/>
        <v>0</v>
      </c>
      <c r="V253" s="56">
        <f t="shared" si="383"/>
        <v>0</v>
      </c>
      <c r="W253" s="99">
        <f t="shared" si="384"/>
        <v>0</v>
      </c>
      <c r="X253" s="99">
        <f t="shared" si="385"/>
        <v>0</v>
      </c>
      <c r="Y253" s="99">
        <f t="shared" si="386"/>
        <v>0</v>
      </c>
      <c r="Z253" s="99">
        <f t="shared" si="387"/>
        <v>0</v>
      </c>
      <c r="AA253" s="99">
        <f t="shared" si="407"/>
        <v>0</v>
      </c>
      <c r="AB253" s="99">
        <f t="shared" si="388"/>
        <v>0</v>
      </c>
      <c r="AC253" s="99">
        <f t="shared" si="389"/>
        <v>0</v>
      </c>
      <c r="AD253" s="71">
        <f t="shared" si="462"/>
        <v>7</v>
      </c>
      <c r="AE253" s="72">
        <f t="shared" si="463"/>
        <v>7</v>
      </c>
      <c r="AF253" s="72">
        <f t="shared" si="464"/>
        <v>7</v>
      </c>
      <c r="AG253" s="72">
        <f t="shared" si="465"/>
        <v>7</v>
      </c>
      <c r="AH253" s="72">
        <f t="shared" si="466"/>
        <v>7</v>
      </c>
      <c r="AI253" s="72">
        <f t="shared" si="467"/>
        <v>7</v>
      </c>
      <c r="AJ253" s="73">
        <f t="shared" si="468"/>
        <v>7</v>
      </c>
      <c r="AK253" s="102">
        <f t="shared" si="409"/>
        <v>0</v>
      </c>
      <c r="AL253" s="103">
        <f t="shared" si="410"/>
        <v>0</v>
      </c>
      <c r="AM253" s="103">
        <f t="shared" si="411"/>
        <v>0</v>
      </c>
      <c r="AN253" s="103">
        <f t="shared" si="412"/>
        <v>0</v>
      </c>
      <c r="AO253" s="103">
        <f t="shared" si="413"/>
        <v>0</v>
      </c>
      <c r="AP253" s="103">
        <f t="shared" si="414"/>
        <v>0</v>
      </c>
      <c r="AQ253" s="103">
        <f t="shared" si="415"/>
        <v>0</v>
      </c>
      <c r="AR253" s="81" t="s">
        <v>46</v>
      </c>
      <c r="AS253" s="109">
        <f t="shared" si="469"/>
        <v>0</v>
      </c>
      <c r="AT253" s="112">
        <f t="shared" si="470"/>
        <v>0</v>
      </c>
      <c r="AU253" s="112">
        <f t="shared" si="471"/>
        <v>0</v>
      </c>
      <c r="AV253" s="112">
        <f t="shared" si="472"/>
        <v>0</v>
      </c>
      <c r="AW253" s="112">
        <f t="shared" si="473"/>
        <v>0</v>
      </c>
      <c r="AX253" s="112">
        <f t="shared" si="474"/>
        <v>0</v>
      </c>
      <c r="AY253" s="112">
        <f t="shared" si="475"/>
        <v>0</v>
      </c>
      <c r="AZ253" s="80" t="s">
        <v>53</v>
      </c>
      <c r="BA253" s="64">
        <f>IF($A253="N/A"," ",(IF(MONTH(A253)&gt;=4,IF(MONTH(A253)&lt;=10,Inputs!$F$13,Inputs!$F$14),Inputs!$F$14)))</f>
        <v>119</v>
      </c>
      <c r="BB253" s="65">
        <f t="shared" si="430"/>
        <v>0</v>
      </c>
      <c r="BC253" s="65">
        <f t="shared" si="431"/>
        <v>0</v>
      </c>
      <c r="BD253" s="65">
        <f t="shared" si="397"/>
        <v>0</v>
      </c>
      <c r="BE253" s="65">
        <f t="shared" si="398"/>
        <v>0</v>
      </c>
      <c r="BF253" s="65">
        <f t="shared" si="399"/>
        <v>0</v>
      </c>
      <c r="BG253" s="65">
        <f t="shared" si="400"/>
        <v>0</v>
      </c>
      <c r="BH253" s="65">
        <f t="shared" si="401"/>
        <v>0</v>
      </c>
      <c r="BI253" s="65">
        <f t="shared" si="402"/>
        <v>0</v>
      </c>
      <c r="BJ253" s="94">
        <f t="shared" si="403"/>
        <v>0</v>
      </c>
      <c r="BK253" s="94">
        <f t="shared" si="404"/>
        <v>0</v>
      </c>
      <c r="BL253" s="94">
        <f t="shared" si="405"/>
        <v>0</v>
      </c>
      <c r="BM253" s="94">
        <f t="shared" si="406"/>
        <v>0</v>
      </c>
    </row>
    <row r="254" spans="1:65">
      <c r="A254" s="45">
        <f>IF(A253="N/A","N/A",IF(EDATE(A253,1)&gt;Inputs!$K$3,"N/A",EDATE(A253,1)))</f>
        <v>44287</v>
      </c>
      <c r="B254" s="59">
        <f t="shared" si="372"/>
        <v>2021</v>
      </c>
      <c r="C254" s="46">
        <f t="shared" si="373"/>
        <v>4.3895</v>
      </c>
      <c r="D254" s="47">
        <f>IF(A254="N/A"," ",(VLOOKUP(MONTH($A254),Inputs!$A$14:$B$25,2))/1000)</f>
        <v>12.6</v>
      </c>
      <c r="E254" s="97">
        <f t="shared" si="374"/>
        <v>55.307699999999997</v>
      </c>
      <c r="F254" s="48">
        <f>IF(A254="N/A"," ",Inputs!$F$6)</f>
        <v>1.17</v>
      </c>
      <c r="G254" s="48">
        <f>IF(A254="N/A"," ",Inputs!$F$9/IF(AND('Pricing Inputs'!$AA$3&gt;=4,'Pricing Inputs'!$AA$3&lt;=6),16,IF(AND('Pricing Inputs'!$AA$3&gt;=7,'Pricing Inputs'!$AA$3&lt;=9),8,24))/(BA254))</f>
        <v>0.82983193277310929</v>
      </c>
      <c r="H254" s="49">
        <f t="shared" si="375"/>
        <v>57.307531932773109</v>
      </c>
      <c r="I254" s="52">
        <f>VLOOKUP(A254,ScaledPrice,(IF(AND('Pricing Inputs'!$AA$3&gt;=4,'Pricing Inputs'!$AA$3&lt;=6),2,4)))</f>
        <v>32.25</v>
      </c>
      <c r="J254" s="52">
        <f>IF(A254="N/A"," ",IF(AND('Pricing Inputs'!$AA$3&gt;=4,'Pricing Inputs'!$AA$3&lt;=6),I254,(VLOOKUP(A254,ScaledPrice,2))*(2-(VLOOKUP(A254,ScaledPrice,3)))))</f>
        <v>32.25</v>
      </c>
      <c r="K254" s="52">
        <f>IF(A254="N/A"," ",IF(OR('Pricing Inputs'!$AA$3=5,'Pricing Inputs'!$AA$3=6,'Pricing Inputs'!$AA$3=8,'Pricing Inputs'!$AA$3=9),VLOOKUP(A254,ScaledPrice,IF(AND('Pricing Inputs'!$AA$3&gt;=4,'Pricing Inputs'!$AA$3&lt;=6),5,6)),0))</f>
        <v>20</v>
      </c>
      <c r="L254" s="52">
        <f>IF(A254="N/A"," ",IF(OR('Pricing Inputs'!$AA$3=5,'Pricing Inputs'!$AA$3=6,'Pricing Inputs'!$AA$3=8,'Pricing Inputs'!$AA$3=9),IF(AND('Pricing Inputs'!$AA$3&gt;=4,'Pricing Inputs'!$AA$3&lt;=6),K254,(VLOOKUP(A254,ScaledPrice,5))*(2-(VLOOKUP(A254,ScaledPrice,3)))),0))</f>
        <v>20</v>
      </c>
      <c r="M254" s="52">
        <f>IF(A254="N/A"," ",IF(OR('Pricing Inputs'!$AA$3=6,'Pricing Inputs'!$AA$3=9),(VLOOKUP(A254,ScaledPrice,IF(AND('Pricing Inputs'!$AA$3&gt;=4,'Pricing Inputs'!$AA$3&lt;=6),7,8))),0))</f>
        <v>18.995000839233398</v>
      </c>
      <c r="N254" s="52">
        <f>IF(A254="N/A"," ",IF(OR('Pricing Inputs'!$AA$3=6,'Pricing Inputs'!$AA$3=9),IF(AND('Pricing Inputs'!$AA$3&gt;=4,'Pricing Inputs'!$AA$3&lt;=6),M254,(VLOOKUP(A254,ScaledPrice,7))*(2-(VLOOKUP(A254,ScaledPrice,3)))),0))</f>
        <v>18.995000839233398</v>
      </c>
      <c r="O254" s="52">
        <f t="shared" si="376"/>
        <v>24.100000381469727</v>
      </c>
      <c r="P254" s="108">
        <f t="shared" si="377"/>
        <v>0</v>
      </c>
      <c r="Q254" s="108">
        <f t="shared" si="378"/>
        <v>0</v>
      </c>
      <c r="R254" s="108">
        <f t="shared" si="379"/>
        <v>0</v>
      </c>
      <c r="S254" s="108">
        <f t="shared" si="380"/>
        <v>0</v>
      </c>
      <c r="T254" s="108">
        <f t="shared" si="381"/>
        <v>0</v>
      </c>
      <c r="U254" s="108">
        <f t="shared" si="382"/>
        <v>0</v>
      </c>
      <c r="V254" s="56">
        <f t="shared" si="383"/>
        <v>0</v>
      </c>
      <c r="W254" s="99">
        <f t="shared" si="384"/>
        <v>0</v>
      </c>
      <c r="X254" s="99">
        <f t="shared" si="385"/>
        <v>0</v>
      </c>
      <c r="Y254" s="99">
        <f t="shared" si="386"/>
        <v>0</v>
      </c>
      <c r="Z254" s="99">
        <f t="shared" si="387"/>
        <v>0</v>
      </c>
      <c r="AA254" s="99">
        <f t="shared" si="407"/>
        <v>0</v>
      </c>
      <c r="AB254" s="99">
        <f t="shared" si="388"/>
        <v>0</v>
      </c>
      <c r="AC254" s="99">
        <f t="shared" si="389"/>
        <v>0</v>
      </c>
      <c r="AD254" s="71">
        <f t="shared" si="462"/>
        <v>7</v>
      </c>
      <c r="AE254" s="72">
        <f t="shared" si="463"/>
        <v>7</v>
      </c>
      <c r="AF254" s="72">
        <f t="shared" si="464"/>
        <v>7</v>
      </c>
      <c r="AG254" s="72">
        <f t="shared" si="465"/>
        <v>7</v>
      </c>
      <c r="AH254" s="72">
        <f t="shared" si="466"/>
        <v>7</v>
      </c>
      <c r="AI254" s="72">
        <f t="shared" si="467"/>
        <v>7</v>
      </c>
      <c r="AJ254" s="73">
        <f t="shared" si="468"/>
        <v>7</v>
      </c>
      <c r="AK254" s="102">
        <f t="shared" si="409"/>
        <v>0</v>
      </c>
      <c r="AL254" s="103">
        <f t="shared" si="410"/>
        <v>0</v>
      </c>
      <c r="AM254" s="103">
        <f t="shared" si="411"/>
        <v>0</v>
      </c>
      <c r="AN254" s="103">
        <f t="shared" si="412"/>
        <v>0</v>
      </c>
      <c r="AO254" s="103">
        <f t="shared" si="413"/>
        <v>0</v>
      </c>
      <c r="AP254" s="103">
        <f t="shared" si="414"/>
        <v>0</v>
      </c>
      <c r="AQ254" s="103">
        <f t="shared" si="415"/>
        <v>0</v>
      </c>
      <c r="AR254" s="73">
        <f>SUM(AK244:AQ255)</f>
        <v>1056</v>
      </c>
      <c r="AS254" s="109">
        <f t="shared" si="469"/>
        <v>0</v>
      </c>
      <c r="AT254" s="112">
        <f t="shared" si="470"/>
        <v>0</v>
      </c>
      <c r="AU254" s="112">
        <f t="shared" si="471"/>
        <v>0</v>
      </c>
      <c r="AV254" s="112">
        <f t="shared" si="472"/>
        <v>0</v>
      </c>
      <c r="AW254" s="112">
        <f t="shared" si="473"/>
        <v>0</v>
      </c>
      <c r="AX254" s="112">
        <f t="shared" si="474"/>
        <v>0</v>
      </c>
      <c r="AY254" s="112">
        <f t="shared" si="475"/>
        <v>0</v>
      </c>
      <c r="AZ254" s="73">
        <f>SUM(AS244:AY255)</f>
        <v>0</v>
      </c>
      <c r="BA254" s="64">
        <f>IF($A254="N/A"," ",(IF(MONTH(A254)&gt;=4,IF(MONTH(A254)&lt;=10,Inputs!$F$13,Inputs!$F$14),Inputs!$F$14)))</f>
        <v>119</v>
      </c>
      <c r="BB254" s="65">
        <f t="shared" si="430"/>
        <v>0</v>
      </c>
      <c r="BC254" s="65">
        <f t="shared" si="431"/>
        <v>0</v>
      </c>
      <c r="BD254" s="65">
        <f t="shared" si="397"/>
        <v>0</v>
      </c>
      <c r="BE254" s="65">
        <f t="shared" si="398"/>
        <v>0</v>
      </c>
      <c r="BF254" s="65">
        <f t="shared" si="399"/>
        <v>0</v>
      </c>
      <c r="BG254" s="65">
        <f t="shared" si="400"/>
        <v>0</v>
      </c>
      <c r="BH254" s="65">
        <f t="shared" si="401"/>
        <v>0</v>
      </c>
      <c r="BI254" s="65">
        <f t="shared" si="402"/>
        <v>0</v>
      </c>
      <c r="BJ254" s="94">
        <f t="shared" si="403"/>
        <v>0</v>
      </c>
      <c r="BK254" s="94">
        <f t="shared" si="404"/>
        <v>0</v>
      </c>
      <c r="BL254" s="94">
        <f t="shared" si="405"/>
        <v>0</v>
      </c>
      <c r="BM254" s="94">
        <f t="shared" si="406"/>
        <v>0</v>
      </c>
    </row>
    <row r="255" spans="1:65">
      <c r="A255" s="45">
        <f>IF(A254="N/A","N/A",IF(EDATE(A254,1)&gt;Inputs!$K$3,"N/A",EDATE(A254,1)))</f>
        <v>44317</v>
      </c>
      <c r="B255" s="59">
        <f t="shared" si="372"/>
        <v>2021</v>
      </c>
      <c r="C255" s="46">
        <f t="shared" si="373"/>
        <v>4.3704999999999998</v>
      </c>
      <c r="D255" s="47">
        <f>IF(A255="N/A"," ",(VLOOKUP(MONTH($A255),Inputs!$A$14:$B$25,2))/1000)</f>
        <v>12.6</v>
      </c>
      <c r="E255" s="97">
        <f t="shared" si="374"/>
        <v>55.068299999999994</v>
      </c>
      <c r="F255" s="48">
        <f>IF(A255="N/A"," ",Inputs!$F$6)</f>
        <v>1.17</v>
      </c>
      <c r="G255" s="48">
        <f>IF(A255="N/A"," ",Inputs!$F$9/IF(AND('Pricing Inputs'!$AA$3&gt;=4,'Pricing Inputs'!$AA$3&lt;=6),16,IF(AND('Pricing Inputs'!$AA$3&gt;=7,'Pricing Inputs'!$AA$3&lt;=9),8,24))/(BA255))</f>
        <v>0.82983193277310929</v>
      </c>
      <c r="H255" s="49">
        <f t="shared" si="375"/>
        <v>57.068131932773106</v>
      </c>
      <c r="I255" s="52">
        <f>VLOOKUP(A255,ScaledPrice,(IF(AND('Pricing Inputs'!$AA$3&gt;=4,'Pricing Inputs'!$AA$3&lt;=6),2,4)))</f>
        <v>36.75</v>
      </c>
      <c r="J255" s="52">
        <f>IF(A255="N/A"," ",IF(AND('Pricing Inputs'!$AA$3&gt;=4,'Pricing Inputs'!$AA$3&lt;=6),I255,(VLOOKUP(A255,ScaledPrice,2))*(2-(VLOOKUP(A255,ScaledPrice,3)))))</f>
        <v>36.75</v>
      </c>
      <c r="K255" s="52">
        <f>IF(A255="N/A"," ",IF(OR('Pricing Inputs'!$AA$3=5,'Pricing Inputs'!$AA$3=6,'Pricing Inputs'!$AA$3=8,'Pricing Inputs'!$AA$3=9),VLOOKUP(A255,ScaledPrice,IF(AND('Pricing Inputs'!$AA$3&gt;=4,'Pricing Inputs'!$AA$3&lt;=6),5,6)),0))</f>
        <v>21</v>
      </c>
      <c r="L255" s="52">
        <f>IF(A255="N/A"," ",IF(OR('Pricing Inputs'!$AA$3=5,'Pricing Inputs'!$AA$3=6,'Pricing Inputs'!$AA$3=8,'Pricing Inputs'!$AA$3=9),IF(AND('Pricing Inputs'!$AA$3&gt;=4,'Pricing Inputs'!$AA$3&lt;=6),K255,(VLOOKUP(A255,ScaledPrice,5))*(2-(VLOOKUP(A255,ScaledPrice,3)))),0))</f>
        <v>21</v>
      </c>
      <c r="M255" s="52">
        <f>IF(A255="N/A"," ",IF(OR('Pricing Inputs'!$AA$3=6,'Pricing Inputs'!$AA$3=9),(VLOOKUP(A255,ScaledPrice,IF(AND('Pricing Inputs'!$AA$3&gt;=4,'Pricing Inputs'!$AA$3&lt;=6),7,8))),0))</f>
        <v>20.004999160766602</v>
      </c>
      <c r="N255" s="52">
        <f>IF(A255="N/A"," ",IF(OR('Pricing Inputs'!$AA$3=6,'Pricing Inputs'!$AA$3=9),IF(AND('Pricing Inputs'!$AA$3&gt;=4,'Pricing Inputs'!$AA$3&lt;=6),M255,(VLOOKUP(A255,ScaledPrice,7))*(2-(VLOOKUP(A255,ScaledPrice,3)))),0))</f>
        <v>20.004999160766602</v>
      </c>
      <c r="O255" s="52">
        <f t="shared" si="376"/>
        <v>23.950000762939453</v>
      </c>
      <c r="P255" s="108">
        <f t="shared" si="377"/>
        <v>0</v>
      </c>
      <c r="Q255" s="108">
        <f t="shared" si="378"/>
        <v>0</v>
      </c>
      <c r="R255" s="108">
        <f t="shared" si="379"/>
        <v>0</v>
      </c>
      <c r="S255" s="108">
        <f t="shared" si="380"/>
        <v>0</v>
      </c>
      <c r="T255" s="108">
        <f t="shared" si="381"/>
        <v>0</v>
      </c>
      <c r="U255" s="108">
        <f t="shared" si="382"/>
        <v>0</v>
      </c>
      <c r="V255" s="56">
        <f t="shared" si="383"/>
        <v>0</v>
      </c>
      <c r="W255" s="99">
        <f t="shared" si="384"/>
        <v>0</v>
      </c>
      <c r="X255" s="99">
        <f t="shared" si="385"/>
        <v>0</v>
      </c>
      <c r="Y255" s="99">
        <f t="shared" si="386"/>
        <v>0</v>
      </c>
      <c r="Z255" s="99">
        <f t="shared" si="387"/>
        <v>0</v>
      </c>
      <c r="AA255" s="99">
        <f t="shared" si="407"/>
        <v>0</v>
      </c>
      <c r="AB255" s="99">
        <f t="shared" si="388"/>
        <v>0</v>
      </c>
      <c r="AC255" s="99">
        <f t="shared" si="389"/>
        <v>0</v>
      </c>
      <c r="AD255" s="74">
        <f t="shared" si="462"/>
        <v>7</v>
      </c>
      <c r="AE255" s="75">
        <f t="shared" si="463"/>
        <v>7</v>
      </c>
      <c r="AF255" s="75">
        <f t="shared" si="464"/>
        <v>7</v>
      </c>
      <c r="AG255" s="75">
        <f t="shared" si="465"/>
        <v>7</v>
      </c>
      <c r="AH255" s="75">
        <f t="shared" si="466"/>
        <v>7</v>
      </c>
      <c r="AI255" s="75">
        <f t="shared" si="467"/>
        <v>7</v>
      </c>
      <c r="AJ255" s="76">
        <f t="shared" si="468"/>
        <v>7</v>
      </c>
      <c r="AK255" s="104">
        <f t="shared" si="409"/>
        <v>0</v>
      </c>
      <c r="AL255" s="105">
        <f t="shared" si="410"/>
        <v>0</v>
      </c>
      <c r="AM255" s="105">
        <f t="shared" si="411"/>
        <v>0</v>
      </c>
      <c r="AN255" s="105">
        <f t="shared" si="412"/>
        <v>0</v>
      </c>
      <c r="AO255" s="105">
        <f t="shared" si="413"/>
        <v>0</v>
      </c>
      <c r="AP255" s="105">
        <f t="shared" si="414"/>
        <v>0</v>
      </c>
      <c r="AQ255" s="105">
        <f t="shared" si="415"/>
        <v>0</v>
      </c>
      <c r="AR255" s="76">
        <f>IF(($AP$2-AR254)&gt;=0,$AP$2-AR254,0)</f>
        <v>344</v>
      </c>
      <c r="AS255" s="113">
        <f t="shared" si="469"/>
        <v>0</v>
      </c>
      <c r="AT255" s="114">
        <f t="shared" si="470"/>
        <v>0</v>
      </c>
      <c r="AU255" s="114">
        <f t="shared" si="471"/>
        <v>0</v>
      </c>
      <c r="AV255" s="114">
        <f t="shared" si="472"/>
        <v>0</v>
      </c>
      <c r="AW255" s="114">
        <f t="shared" si="473"/>
        <v>0</v>
      </c>
      <c r="AX255" s="114">
        <f t="shared" si="474"/>
        <v>0</v>
      </c>
      <c r="AY255" s="114">
        <f t="shared" si="475"/>
        <v>0</v>
      </c>
      <c r="AZ255" s="82">
        <f>AR254+AZ254</f>
        <v>1056</v>
      </c>
      <c r="BA255" s="64">
        <f>IF($A255="N/A"," ",(IF(MONTH(A255)&gt;=4,IF(MONTH(A255)&lt;=10,Inputs!$F$13,Inputs!$F$14),Inputs!$F$14)))</f>
        <v>119</v>
      </c>
      <c r="BB255" s="65">
        <f t="shared" si="430"/>
        <v>0</v>
      </c>
      <c r="BC255" s="65">
        <f t="shared" si="431"/>
        <v>0</v>
      </c>
      <c r="BD255" s="65">
        <f t="shared" si="397"/>
        <v>0</v>
      </c>
      <c r="BE255" s="65">
        <f t="shared" si="398"/>
        <v>0</v>
      </c>
      <c r="BF255" s="65">
        <f t="shared" si="399"/>
        <v>0</v>
      </c>
      <c r="BG255" s="65">
        <f t="shared" si="400"/>
        <v>0</v>
      </c>
      <c r="BH255" s="65">
        <f t="shared" si="401"/>
        <v>0</v>
      </c>
      <c r="BI255" s="65">
        <f t="shared" si="402"/>
        <v>0</v>
      </c>
      <c r="BJ255" s="94">
        <f t="shared" si="403"/>
        <v>0</v>
      </c>
      <c r="BK255" s="94">
        <f t="shared" si="404"/>
        <v>0</v>
      </c>
      <c r="BL255" s="94">
        <f t="shared" si="405"/>
        <v>0</v>
      </c>
      <c r="BM255" s="94">
        <f t="shared" si="406"/>
        <v>0</v>
      </c>
    </row>
    <row r="256" spans="1:65">
      <c r="A256" s="45">
        <f>IF(A255="N/A","N/A",IF(EDATE(A255,1)&gt;Inputs!$K$3,"N/A",EDATE(A255,1)))</f>
        <v>44348</v>
      </c>
      <c r="B256" s="59">
        <f t="shared" si="372"/>
        <v>2021</v>
      </c>
      <c r="C256" s="46">
        <f t="shared" si="373"/>
        <v>4.3704999999999998</v>
      </c>
      <c r="D256" s="47">
        <f>IF(A256="N/A"," ",(VLOOKUP(MONTH($A256),Inputs!$A$14:$B$25,2))/1000)</f>
        <v>12.6</v>
      </c>
      <c r="E256" s="97">
        <f t="shared" si="374"/>
        <v>55.068299999999994</v>
      </c>
      <c r="F256" s="48">
        <f>IF(A256="N/A"," ",Inputs!$F$6)</f>
        <v>1.17</v>
      </c>
      <c r="G256" s="48">
        <f>IF(A256="N/A"," ",Inputs!$F$9/IF(AND('Pricing Inputs'!$AA$3&gt;=4,'Pricing Inputs'!$AA$3&lt;=6),16,IF(AND('Pricing Inputs'!$AA$3&gt;=7,'Pricing Inputs'!$AA$3&lt;=9),8,24))/(BA256))</f>
        <v>0.82983193277310929</v>
      </c>
      <c r="H256" s="49">
        <f t="shared" si="375"/>
        <v>57.068131932773106</v>
      </c>
      <c r="I256" s="52">
        <f>VLOOKUP(A256,ScaledPrice,(IF(AND('Pricing Inputs'!$AA$3&gt;=4,'Pricing Inputs'!$AA$3&lt;=6),2,4)))</f>
        <v>61.5</v>
      </c>
      <c r="J256" s="52">
        <f>IF(A256="N/A"," ",IF(AND('Pricing Inputs'!$AA$3&gt;=4,'Pricing Inputs'!$AA$3&lt;=6),I256,(VLOOKUP(A256,ScaledPrice,2))*(2-(VLOOKUP(A256,ScaledPrice,3)))))</f>
        <v>61.5</v>
      </c>
      <c r="K256" s="52">
        <f>IF(A256="N/A"," ",IF(OR('Pricing Inputs'!$AA$3=5,'Pricing Inputs'!$AA$3=6,'Pricing Inputs'!$AA$3=8,'Pricing Inputs'!$AA$3=9),VLOOKUP(A256,ScaledPrice,IF(AND('Pricing Inputs'!$AA$3&gt;=4,'Pricing Inputs'!$AA$3&lt;=6),5,6)),0))</f>
        <v>26</v>
      </c>
      <c r="L256" s="52">
        <f>IF(A256="N/A"," ",IF(OR('Pricing Inputs'!$AA$3=5,'Pricing Inputs'!$AA$3=6,'Pricing Inputs'!$AA$3=8,'Pricing Inputs'!$AA$3=9),IF(AND('Pricing Inputs'!$AA$3&gt;=4,'Pricing Inputs'!$AA$3&lt;=6),K256,(VLOOKUP(A256,ScaledPrice,5))*(2-(VLOOKUP(A256,ScaledPrice,3)))),0))</f>
        <v>26</v>
      </c>
      <c r="M256" s="52">
        <f>IF(A256="N/A"," ",IF(OR('Pricing Inputs'!$AA$3=6,'Pricing Inputs'!$AA$3=9),(VLOOKUP(A256,ScaledPrice,IF(AND('Pricing Inputs'!$AA$3&gt;=4,'Pricing Inputs'!$AA$3&lt;=6),7,8))),0))</f>
        <v>24</v>
      </c>
      <c r="N256" s="52">
        <f>IF(A256="N/A"," ",IF(OR('Pricing Inputs'!$AA$3=6,'Pricing Inputs'!$AA$3=9),IF(AND('Pricing Inputs'!$AA$3&gt;=4,'Pricing Inputs'!$AA$3&lt;=6),M256,(VLOOKUP(A256,ScaledPrice,7))*(2-(VLOOKUP(A256,ScaledPrice,3)))),0))</f>
        <v>24</v>
      </c>
      <c r="O256" s="52">
        <f t="shared" si="376"/>
        <v>23.449999809265137</v>
      </c>
      <c r="P256" s="108">
        <f t="shared" si="377"/>
        <v>4.431868067226894</v>
      </c>
      <c r="Q256" s="108">
        <f t="shared" si="378"/>
        <v>4.431868067226894</v>
      </c>
      <c r="R256" s="108">
        <f t="shared" si="379"/>
        <v>0</v>
      </c>
      <c r="S256" s="108">
        <f t="shared" si="380"/>
        <v>0</v>
      </c>
      <c r="T256" s="108">
        <f t="shared" si="381"/>
        <v>0</v>
      </c>
      <c r="U256" s="108">
        <f t="shared" si="382"/>
        <v>0</v>
      </c>
      <c r="V256" s="56">
        <f t="shared" si="383"/>
        <v>0</v>
      </c>
      <c r="W256" s="99">
        <f t="shared" si="384"/>
        <v>176</v>
      </c>
      <c r="X256" s="99">
        <f t="shared" si="385"/>
        <v>176</v>
      </c>
      <c r="Y256" s="99">
        <f t="shared" si="386"/>
        <v>0</v>
      </c>
      <c r="Z256" s="99">
        <f t="shared" si="387"/>
        <v>0</v>
      </c>
      <c r="AA256" s="99">
        <f t="shared" si="407"/>
        <v>0</v>
      </c>
      <c r="AB256" s="99">
        <f t="shared" si="388"/>
        <v>0</v>
      </c>
      <c r="AC256" s="99">
        <f t="shared" si="389"/>
        <v>0</v>
      </c>
      <c r="AD256" s="77">
        <f t="shared" ref="AD256:AJ256" si="476">IF($A256="N/A"," ",RANK(P256,$P$256:$V$256))</f>
        <v>1</v>
      </c>
      <c r="AE256" s="78">
        <f t="shared" si="476"/>
        <v>1</v>
      </c>
      <c r="AF256" s="78">
        <f t="shared" si="476"/>
        <v>3</v>
      </c>
      <c r="AG256" s="78">
        <f t="shared" si="476"/>
        <v>3</v>
      </c>
      <c r="AH256" s="78">
        <f t="shared" si="476"/>
        <v>3</v>
      </c>
      <c r="AI256" s="78">
        <f t="shared" si="476"/>
        <v>3</v>
      </c>
      <c r="AJ256" s="79">
        <f t="shared" si="476"/>
        <v>3</v>
      </c>
      <c r="AK256" s="106">
        <f t="shared" si="409"/>
        <v>176</v>
      </c>
      <c r="AL256" s="107">
        <f t="shared" si="410"/>
        <v>176</v>
      </c>
      <c r="AM256" s="107">
        <f t="shared" si="411"/>
        <v>0</v>
      </c>
      <c r="AN256" s="107">
        <f t="shared" si="412"/>
        <v>0</v>
      </c>
      <c r="AO256" s="107">
        <f t="shared" si="413"/>
        <v>0</v>
      </c>
      <c r="AP256" s="107">
        <f t="shared" si="414"/>
        <v>0</v>
      </c>
      <c r="AQ256" s="107">
        <f t="shared" si="415"/>
        <v>0</v>
      </c>
      <c r="AR256" s="79"/>
      <c r="AS256" s="60"/>
      <c r="AT256" s="60"/>
      <c r="AU256" s="60"/>
      <c r="AV256" s="60"/>
      <c r="AW256" s="60"/>
      <c r="AX256" s="60"/>
      <c r="AY256" s="60"/>
      <c r="AZ256" s="60"/>
      <c r="BA256" s="64">
        <f>IF($A256="N/A"," ",(IF(MONTH(A256)&gt;=4,IF(MONTH(A256)&lt;=10,Inputs!$F$13,Inputs!$F$14),Inputs!$F$14)))</f>
        <v>119</v>
      </c>
      <c r="BB256" s="65">
        <f t="shared" si="430"/>
        <v>92821.044800000062</v>
      </c>
      <c r="BC256" s="65">
        <f t="shared" si="431"/>
        <v>92821.044800000062</v>
      </c>
      <c r="BD256" s="65">
        <f t="shared" si="397"/>
        <v>0</v>
      </c>
      <c r="BE256" s="65">
        <f t="shared" si="398"/>
        <v>0</v>
      </c>
      <c r="BF256" s="65">
        <f t="shared" si="399"/>
        <v>0</v>
      </c>
      <c r="BG256" s="65">
        <f t="shared" si="400"/>
        <v>0</v>
      </c>
      <c r="BH256" s="65">
        <f t="shared" si="401"/>
        <v>0</v>
      </c>
      <c r="BI256" s="65">
        <f t="shared" si="402"/>
        <v>185642.08960000012</v>
      </c>
      <c r="BJ256" s="94">
        <f t="shared" si="403"/>
        <v>2390469.9103999999</v>
      </c>
      <c r="BK256" s="94">
        <f t="shared" si="404"/>
        <v>2306700.9503999995</v>
      </c>
      <c r="BL256" s="94">
        <f t="shared" si="405"/>
        <v>49008.959999999999</v>
      </c>
      <c r="BM256" s="94">
        <f t="shared" si="406"/>
        <v>34760</v>
      </c>
    </row>
    <row r="257" spans="1:53">
      <c r="A257" s="45">
        <f>IF(A256="N/A","N/A",IF(EDATE(A256,1)&gt;Inputs!$K$3,"N/A",EDATE(A256,1)))</f>
        <v>44378</v>
      </c>
      <c r="B257" s="59">
        <f t="shared" si="372"/>
        <v>2021</v>
      </c>
      <c r="N257" s="2"/>
      <c r="O257" s="53"/>
      <c r="BA257" s="149"/>
    </row>
    <row r="258" spans="1:53">
      <c r="A258" s="45">
        <f>IF(A257="N/A","N/A",IF(EDATE(A257,1)&gt;Inputs!$K$3,"N/A",EDATE(A257,1)))</f>
        <v>44409</v>
      </c>
      <c r="B258" s="59">
        <f t="shared" si="372"/>
        <v>2021</v>
      </c>
      <c r="N258" s="2"/>
      <c r="O258" s="53"/>
      <c r="BA258" s="149"/>
    </row>
    <row r="259" spans="1:53">
      <c r="A259" s="45">
        <f>IF(A258="N/A","N/A",IF(EDATE(A258,1)&gt;Inputs!$K$3,"N/A",EDATE(A258,1)))</f>
        <v>44440</v>
      </c>
      <c r="B259" s="59">
        <f t="shared" si="372"/>
        <v>2021</v>
      </c>
      <c r="N259" s="2"/>
      <c r="O259" s="53"/>
      <c r="BA259" s="149"/>
    </row>
    <row r="260" spans="1:53">
      <c r="A260" s="45">
        <f>IF(A259="N/A","N/A",IF(EDATE(A259,1)&gt;Inputs!$K$3,"N/A",EDATE(A259,1)))</f>
        <v>44470</v>
      </c>
      <c r="B260" s="59">
        <f t="shared" si="372"/>
        <v>2021</v>
      </c>
      <c r="N260" s="2"/>
      <c r="O260" s="53"/>
      <c r="BA260" s="149"/>
    </row>
    <row r="261" spans="1:53">
      <c r="A261" s="45">
        <f>IF(A260="N/A","N/A",IF(EDATE(A260,1)&gt;Inputs!$K$3,"N/A",EDATE(A260,1)))</f>
        <v>44501</v>
      </c>
      <c r="B261" s="59">
        <f t="shared" ref="B261:B324" si="477">IF(A261="N/A"," ",YEAR(A261))</f>
        <v>2021</v>
      </c>
      <c r="N261" s="2"/>
      <c r="O261" s="53"/>
      <c r="BA261" s="149"/>
    </row>
    <row r="262" spans="1:53">
      <c r="A262" s="45">
        <f>IF(A261="N/A","N/A",IF(EDATE(A261,1)&gt;Inputs!$K$3,"N/A",EDATE(A261,1)))</f>
        <v>44531</v>
      </c>
      <c r="B262" s="59">
        <f t="shared" si="477"/>
        <v>2021</v>
      </c>
      <c r="N262" s="2"/>
      <c r="O262" s="53"/>
      <c r="BA262" s="149"/>
    </row>
    <row r="263" spans="1:53">
      <c r="A263" s="45">
        <f>IF(A262="N/A","N/A",IF(EDATE(A262,1)&gt;Inputs!$K$3,"N/A",EDATE(A262,1)))</f>
        <v>44562</v>
      </c>
      <c r="B263" s="59">
        <f t="shared" si="477"/>
        <v>2022</v>
      </c>
      <c r="N263" s="2"/>
      <c r="O263" s="53"/>
      <c r="BA263" s="149"/>
    </row>
    <row r="264" spans="1:53">
      <c r="A264" s="45">
        <f>IF(A263="N/A","N/A",IF(EDATE(A263,1)&gt;Inputs!$K$3,"N/A",EDATE(A263,1)))</f>
        <v>44593</v>
      </c>
      <c r="B264" s="59">
        <f t="shared" si="477"/>
        <v>2022</v>
      </c>
      <c r="N264" s="2"/>
      <c r="O264" s="53"/>
      <c r="BA264" s="149"/>
    </row>
    <row r="265" spans="1:53">
      <c r="A265" s="45">
        <f>IF(A264="N/A","N/A",IF(EDATE(A264,1)&gt;Inputs!$K$3,"N/A",EDATE(A264,1)))</f>
        <v>44621</v>
      </c>
      <c r="B265" s="59">
        <f t="shared" si="477"/>
        <v>2022</v>
      </c>
      <c r="N265" s="2"/>
      <c r="O265" s="53"/>
      <c r="BA265" s="149"/>
    </row>
    <row r="266" spans="1:53">
      <c r="A266" s="45">
        <f>IF(A265="N/A","N/A",IF(EDATE(A265,1)&gt;Inputs!$K$3,"N/A",EDATE(A265,1)))</f>
        <v>44652</v>
      </c>
      <c r="B266" s="59">
        <f t="shared" si="477"/>
        <v>2022</v>
      </c>
      <c r="N266" s="2"/>
      <c r="O266" s="53"/>
      <c r="BA266" s="149"/>
    </row>
    <row r="267" spans="1:53">
      <c r="A267" s="45">
        <f>IF(A266="N/A","N/A",IF(EDATE(A266,1)&gt;Inputs!$K$3,"N/A",EDATE(A266,1)))</f>
        <v>44682</v>
      </c>
      <c r="B267" s="59">
        <f t="shared" si="477"/>
        <v>2022</v>
      </c>
      <c r="N267" s="2"/>
      <c r="O267" s="53"/>
      <c r="BA267" s="149"/>
    </row>
    <row r="268" spans="1:53">
      <c r="A268" s="45">
        <f>IF(A267="N/A","N/A",IF(EDATE(A267,1)&gt;Inputs!$K$3,"N/A",EDATE(A267,1)))</f>
        <v>44713</v>
      </c>
      <c r="B268" s="59">
        <f t="shared" si="477"/>
        <v>2022</v>
      </c>
      <c r="N268" s="2"/>
      <c r="O268" s="53"/>
      <c r="BA268" s="149"/>
    </row>
    <row r="269" spans="1:53">
      <c r="A269" s="45">
        <f>IF(A268="N/A","N/A",IF(EDATE(A268,1)&gt;Inputs!$K$3,"N/A",EDATE(A268,1)))</f>
        <v>44743</v>
      </c>
      <c r="B269" s="59">
        <f t="shared" si="477"/>
        <v>2022</v>
      </c>
      <c r="N269" s="2"/>
      <c r="O269" s="53"/>
      <c r="BA269" s="149"/>
    </row>
    <row r="270" spans="1:53">
      <c r="A270" s="45">
        <f>IF(A269="N/A","N/A",IF(EDATE(A269,1)&gt;Inputs!$K$3,"N/A",EDATE(A269,1)))</f>
        <v>44774</v>
      </c>
      <c r="B270" s="59">
        <f t="shared" si="477"/>
        <v>2022</v>
      </c>
      <c r="N270" s="2"/>
      <c r="O270" s="53"/>
      <c r="BA270" s="149"/>
    </row>
    <row r="271" spans="1:53">
      <c r="A271" s="45">
        <f>IF(A270="N/A","N/A",IF(EDATE(A270,1)&gt;Inputs!$K$3,"N/A",EDATE(A270,1)))</f>
        <v>44805</v>
      </c>
      <c r="B271" s="59">
        <f t="shared" si="477"/>
        <v>2022</v>
      </c>
      <c r="N271" s="2"/>
      <c r="O271" s="53"/>
      <c r="BA271" s="149"/>
    </row>
    <row r="272" spans="1:53">
      <c r="A272" s="45">
        <f>IF(A271="N/A","N/A",IF(EDATE(A271,1)&gt;Inputs!$K$3,"N/A",EDATE(A271,1)))</f>
        <v>44835</v>
      </c>
      <c r="B272" s="59">
        <f t="shared" si="477"/>
        <v>2022</v>
      </c>
      <c r="N272" s="2"/>
      <c r="O272" s="53"/>
      <c r="BA272" s="149"/>
    </row>
    <row r="273" spans="1:53">
      <c r="A273" s="45">
        <f>IF(A272="N/A","N/A",IF(EDATE(A272,1)&gt;Inputs!$K$3,"N/A",EDATE(A272,1)))</f>
        <v>44866</v>
      </c>
      <c r="B273" s="59">
        <f t="shared" si="477"/>
        <v>2022</v>
      </c>
      <c r="N273" s="2"/>
      <c r="O273" s="53"/>
      <c r="BA273" s="149"/>
    </row>
    <row r="274" spans="1:53">
      <c r="A274" s="45">
        <f>IF(A273="N/A","N/A",IF(EDATE(A273,1)&gt;Inputs!$K$3,"N/A",EDATE(A273,1)))</f>
        <v>44896</v>
      </c>
      <c r="B274" s="59">
        <f t="shared" si="477"/>
        <v>2022</v>
      </c>
      <c r="N274" s="2"/>
      <c r="O274" s="53"/>
      <c r="BA274" s="149"/>
    </row>
    <row r="275" spans="1:53">
      <c r="A275" s="45">
        <f>IF(A274="N/A","N/A",IF(EDATE(A274,1)&gt;Inputs!$K$3,"N/A",EDATE(A274,1)))</f>
        <v>44927</v>
      </c>
      <c r="B275" s="59">
        <f t="shared" si="477"/>
        <v>2023</v>
      </c>
      <c r="N275" s="2"/>
      <c r="O275" s="53"/>
      <c r="BA275" s="149"/>
    </row>
    <row r="276" spans="1:53">
      <c r="A276" s="45">
        <f>IF(A275="N/A","N/A",IF(EDATE(A275,1)&gt;Inputs!$K$3,"N/A",EDATE(A275,1)))</f>
        <v>44958</v>
      </c>
      <c r="B276" s="59">
        <f t="shared" si="477"/>
        <v>2023</v>
      </c>
      <c r="N276" s="2"/>
      <c r="O276" s="53"/>
      <c r="BA276" s="149"/>
    </row>
    <row r="277" spans="1:53">
      <c r="A277" s="45">
        <f>IF(A276="N/A","N/A",IF(EDATE(A276,1)&gt;Inputs!$K$3,"N/A",EDATE(A276,1)))</f>
        <v>44986</v>
      </c>
      <c r="B277" s="59">
        <f t="shared" si="477"/>
        <v>2023</v>
      </c>
      <c r="N277" s="2"/>
      <c r="O277" s="53"/>
      <c r="BA277" s="149"/>
    </row>
    <row r="278" spans="1:53">
      <c r="A278" s="45">
        <f>IF(A277="N/A","N/A",IF(EDATE(A277,1)&gt;Inputs!$K$3,"N/A",EDATE(A277,1)))</f>
        <v>45017</v>
      </c>
      <c r="B278" s="59">
        <f t="shared" si="477"/>
        <v>2023</v>
      </c>
      <c r="N278" s="2"/>
      <c r="O278" s="53"/>
      <c r="BA278" s="149"/>
    </row>
    <row r="279" spans="1:53">
      <c r="A279" s="45">
        <f>IF(A278="N/A","N/A",IF(EDATE(A278,1)&gt;Inputs!$K$3,"N/A",EDATE(A278,1)))</f>
        <v>45047</v>
      </c>
      <c r="B279" s="59">
        <f t="shared" si="477"/>
        <v>2023</v>
      </c>
      <c r="N279" s="2"/>
      <c r="O279" s="53"/>
      <c r="BA279" s="149"/>
    </row>
    <row r="280" spans="1:53">
      <c r="A280" s="45">
        <f>IF(A279="N/A","N/A",IF(EDATE(A279,1)&gt;Inputs!$K$3,"N/A",EDATE(A279,1)))</f>
        <v>45078</v>
      </c>
      <c r="B280" s="59">
        <f t="shared" si="477"/>
        <v>2023</v>
      </c>
      <c r="N280" s="2"/>
      <c r="O280" s="53"/>
      <c r="BA280" s="149"/>
    </row>
    <row r="281" spans="1:53">
      <c r="A281" s="45">
        <f>IF(A280="N/A","N/A",IF(EDATE(A280,1)&gt;Inputs!$K$3,"N/A",EDATE(A280,1)))</f>
        <v>45108</v>
      </c>
      <c r="B281" s="59">
        <f t="shared" si="477"/>
        <v>2023</v>
      </c>
      <c r="N281" s="2"/>
      <c r="O281" s="53"/>
      <c r="BA281" s="149"/>
    </row>
    <row r="282" spans="1:53">
      <c r="A282" s="45">
        <f>IF(A281="N/A","N/A",IF(EDATE(A281,1)&gt;Inputs!$K$3,"N/A",EDATE(A281,1)))</f>
        <v>45139</v>
      </c>
      <c r="B282" s="59">
        <f t="shared" si="477"/>
        <v>2023</v>
      </c>
      <c r="N282" s="2"/>
      <c r="O282" s="53"/>
      <c r="BA282" s="149"/>
    </row>
    <row r="283" spans="1:53">
      <c r="A283" s="45">
        <f>IF(A282="N/A","N/A",IF(EDATE(A282,1)&gt;Inputs!$K$3,"N/A",EDATE(A282,1)))</f>
        <v>45170</v>
      </c>
      <c r="B283" s="59">
        <f t="shared" si="477"/>
        <v>2023</v>
      </c>
      <c r="N283" s="2"/>
      <c r="O283" s="53"/>
      <c r="BA283" s="149"/>
    </row>
    <row r="284" spans="1:53">
      <c r="A284" s="45">
        <f>IF(A283="N/A","N/A",IF(EDATE(A283,1)&gt;Inputs!$K$3,"N/A",EDATE(A283,1)))</f>
        <v>45200</v>
      </c>
      <c r="B284" s="59">
        <f t="shared" si="477"/>
        <v>2023</v>
      </c>
      <c r="N284" s="2"/>
      <c r="O284" s="53"/>
      <c r="BA284" s="149"/>
    </row>
    <row r="285" spans="1:53">
      <c r="A285" s="45">
        <f>IF(A284="N/A","N/A",IF(EDATE(A284,1)&gt;Inputs!$K$3,"N/A",EDATE(A284,1)))</f>
        <v>45231</v>
      </c>
      <c r="B285" s="59">
        <f t="shared" si="477"/>
        <v>2023</v>
      </c>
      <c r="N285" s="2"/>
      <c r="O285" s="53"/>
      <c r="BA285" s="149"/>
    </row>
    <row r="286" spans="1:53">
      <c r="A286" s="45">
        <f>IF(A285="N/A","N/A",IF(EDATE(A285,1)&gt;Inputs!$K$3,"N/A",EDATE(A285,1)))</f>
        <v>45261</v>
      </c>
      <c r="B286" s="59">
        <f t="shared" si="477"/>
        <v>2023</v>
      </c>
      <c r="N286" s="2"/>
      <c r="O286" s="53"/>
      <c r="BA286" s="149"/>
    </row>
    <row r="287" spans="1:53">
      <c r="A287" s="45">
        <f>IF(A286="N/A","N/A",IF(EDATE(A286,1)&gt;Inputs!$K$3,"N/A",EDATE(A286,1)))</f>
        <v>45292</v>
      </c>
      <c r="B287" s="59">
        <f t="shared" si="477"/>
        <v>2024</v>
      </c>
      <c r="N287" s="2"/>
      <c r="O287" s="53"/>
      <c r="BA287" s="149"/>
    </row>
    <row r="288" spans="1:53">
      <c r="A288" s="45">
        <f>IF(A287="N/A","N/A",IF(EDATE(A287,1)&gt;Inputs!$K$3,"N/A",EDATE(A287,1)))</f>
        <v>45323</v>
      </c>
      <c r="B288" s="59">
        <f t="shared" si="477"/>
        <v>2024</v>
      </c>
      <c r="N288" s="2"/>
      <c r="O288" s="53"/>
      <c r="BA288" s="149"/>
    </row>
    <row r="289" spans="1:53">
      <c r="A289" s="45">
        <f>IF(A288="N/A","N/A",IF(EDATE(A288,1)&gt;Inputs!$K$3,"N/A",EDATE(A288,1)))</f>
        <v>45352</v>
      </c>
      <c r="B289" s="59">
        <f t="shared" si="477"/>
        <v>2024</v>
      </c>
      <c r="N289" s="2"/>
      <c r="O289" s="53"/>
      <c r="BA289" s="149"/>
    </row>
    <row r="290" spans="1:53">
      <c r="A290" s="45">
        <f>IF(A289="N/A","N/A",IF(EDATE(A289,1)&gt;Inputs!$K$3,"N/A",EDATE(A289,1)))</f>
        <v>45383</v>
      </c>
      <c r="B290" s="59">
        <f t="shared" si="477"/>
        <v>2024</v>
      </c>
      <c r="N290" s="2"/>
      <c r="O290" s="53"/>
      <c r="BA290" s="149"/>
    </row>
    <row r="291" spans="1:53">
      <c r="A291" s="45">
        <f>IF(A290="N/A","N/A",IF(EDATE(A290,1)&gt;Inputs!$K$3,"N/A",EDATE(A290,1)))</f>
        <v>45413</v>
      </c>
      <c r="B291" s="59">
        <f t="shared" si="477"/>
        <v>2024</v>
      </c>
      <c r="N291" s="2"/>
      <c r="O291" s="53"/>
      <c r="BA291" s="149"/>
    </row>
    <row r="292" spans="1:53">
      <c r="A292" s="45">
        <f>IF(A291="N/A","N/A",IF(EDATE(A291,1)&gt;Inputs!$K$3,"N/A",EDATE(A291,1)))</f>
        <v>45444</v>
      </c>
      <c r="B292" s="59">
        <f t="shared" si="477"/>
        <v>2024</v>
      </c>
      <c r="N292" s="2"/>
      <c r="O292" s="53"/>
      <c r="BA292" s="149"/>
    </row>
    <row r="293" spans="1:53">
      <c r="A293" s="45">
        <f>IF(A292="N/A","N/A",IF(EDATE(A292,1)&gt;Inputs!$K$3,"N/A",EDATE(A292,1)))</f>
        <v>45474</v>
      </c>
      <c r="B293" s="59">
        <f t="shared" si="477"/>
        <v>2024</v>
      </c>
      <c r="N293" s="2"/>
      <c r="O293" s="53"/>
      <c r="BA293" s="149"/>
    </row>
    <row r="294" spans="1:53">
      <c r="A294" s="45">
        <f>IF(A293="N/A","N/A",IF(EDATE(A293,1)&gt;Inputs!$K$3,"N/A",EDATE(A293,1)))</f>
        <v>45505</v>
      </c>
      <c r="B294" s="59">
        <f t="shared" si="477"/>
        <v>2024</v>
      </c>
      <c r="N294" s="2"/>
      <c r="O294" s="53"/>
      <c r="BA294" s="149"/>
    </row>
    <row r="295" spans="1:53">
      <c r="A295" s="45">
        <f>IF(A294="N/A","N/A",IF(EDATE(A294,1)&gt;Inputs!$K$3,"N/A",EDATE(A294,1)))</f>
        <v>45536</v>
      </c>
      <c r="B295" s="59">
        <f t="shared" si="477"/>
        <v>2024</v>
      </c>
      <c r="N295" s="2"/>
      <c r="O295" s="53"/>
      <c r="BA295" s="149"/>
    </row>
    <row r="296" spans="1:53">
      <c r="A296" s="45">
        <f>IF(A295="N/A","N/A",IF(EDATE(A295,1)&gt;Inputs!$K$3,"N/A",EDATE(A295,1)))</f>
        <v>45566</v>
      </c>
      <c r="B296" s="59">
        <f t="shared" si="477"/>
        <v>2024</v>
      </c>
      <c r="N296" s="2"/>
      <c r="O296" s="53"/>
      <c r="BA296" s="149"/>
    </row>
    <row r="297" spans="1:53">
      <c r="A297" s="45">
        <f>IF(A296="N/A","N/A",IF(EDATE(A296,1)&gt;Inputs!$K$3,"N/A",EDATE(A296,1)))</f>
        <v>45597</v>
      </c>
      <c r="B297" s="59">
        <f t="shared" si="477"/>
        <v>2024</v>
      </c>
      <c r="N297" s="2"/>
      <c r="O297" s="53"/>
      <c r="BA297" s="149"/>
    </row>
    <row r="298" spans="1:53">
      <c r="A298" s="45">
        <f>IF(A297="N/A","N/A",IF(EDATE(A297,1)&gt;Inputs!$K$3,"N/A",EDATE(A297,1)))</f>
        <v>45627</v>
      </c>
      <c r="B298" s="59">
        <f t="shared" si="477"/>
        <v>2024</v>
      </c>
      <c r="N298" s="2"/>
      <c r="O298" s="53"/>
      <c r="BA298" s="149"/>
    </row>
    <row r="299" spans="1:53">
      <c r="A299" s="45">
        <f>IF(A298="N/A","N/A",IF(EDATE(A298,1)&gt;Inputs!$K$3,"N/A",EDATE(A298,1)))</f>
        <v>45658</v>
      </c>
      <c r="B299" s="59">
        <f t="shared" si="477"/>
        <v>2025</v>
      </c>
      <c r="N299" s="2"/>
      <c r="O299" s="53"/>
      <c r="BA299" s="149"/>
    </row>
    <row r="300" spans="1:53">
      <c r="A300" s="45">
        <f>IF(A299="N/A","N/A",IF(EDATE(A299,1)&gt;Inputs!$K$3,"N/A",EDATE(A299,1)))</f>
        <v>45689</v>
      </c>
      <c r="B300" s="59">
        <f t="shared" si="477"/>
        <v>2025</v>
      </c>
      <c r="N300" s="2"/>
      <c r="O300" s="53"/>
      <c r="BA300" s="149"/>
    </row>
    <row r="301" spans="1:53">
      <c r="A301" s="45">
        <f>IF(A300="N/A","N/A",IF(EDATE(A300,1)&gt;Inputs!$K$3,"N/A",EDATE(A300,1)))</f>
        <v>45717</v>
      </c>
      <c r="B301" s="59">
        <f t="shared" si="477"/>
        <v>2025</v>
      </c>
      <c r="N301" s="2"/>
      <c r="O301" s="53"/>
      <c r="BA301" s="149"/>
    </row>
    <row r="302" spans="1:53">
      <c r="A302" s="45">
        <f>IF(A301="N/A","N/A",IF(EDATE(A301,1)&gt;Inputs!$K$3,"N/A",EDATE(A301,1)))</f>
        <v>45748</v>
      </c>
      <c r="B302" s="59">
        <f t="shared" si="477"/>
        <v>2025</v>
      </c>
      <c r="N302" s="2"/>
      <c r="O302" s="53"/>
      <c r="BA302" s="149"/>
    </row>
    <row r="303" spans="1:53">
      <c r="A303" s="45">
        <f>IF(A302="N/A","N/A",IF(EDATE(A302,1)&gt;Inputs!$K$3,"N/A",EDATE(A302,1)))</f>
        <v>45778</v>
      </c>
      <c r="B303" s="59">
        <f t="shared" si="477"/>
        <v>2025</v>
      </c>
      <c r="N303" s="2"/>
      <c r="O303" s="53"/>
      <c r="BA303" s="149"/>
    </row>
    <row r="304" spans="1:53">
      <c r="A304" s="45">
        <f>IF(A303="N/A","N/A",IF(EDATE(A303,1)&gt;Inputs!$K$3,"N/A",EDATE(A303,1)))</f>
        <v>45809</v>
      </c>
      <c r="B304" s="59">
        <f t="shared" si="477"/>
        <v>2025</v>
      </c>
      <c r="N304" s="2"/>
      <c r="O304" s="53"/>
      <c r="BA304" s="149"/>
    </row>
    <row r="305" spans="1:53">
      <c r="A305" s="45">
        <f>IF(A304="N/A","N/A",IF(EDATE(A304,1)&gt;Inputs!$K$3,"N/A",EDATE(A304,1)))</f>
        <v>45839</v>
      </c>
      <c r="B305" s="59">
        <f t="shared" si="477"/>
        <v>2025</v>
      </c>
      <c r="N305" s="2"/>
      <c r="O305" s="53"/>
      <c r="BA305" s="149"/>
    </row>
    <row r="306" spans="1:53">
      <c r="A306" s="45">
        <f>IF(A305="N/A","N/A",IF(EDATE(A305,1)&gt;Inputs!$K$3,"N/A",EDATE(A305,1)))</f>
        <v>45870</v>
      </c>
      <c r="B306" s="59">
        <f t="shared" si="477"/>
        <v>2025</v>
      </c>
      <c r="N306" s="2"/>
      <c r="O306" s="53"/>
      <c r="BA306" s="149"/>
    </row>
    <row r="307" spans="1:53">
      <c r="A307" s="45">
        <f>IF(A306="N/A","N/A",IF(EDATE(A306,1)&gt;Inputs!$K$3,"N/A",EDATE(A306,1)))</f>
        <v>45901</v>
      </c>
      <c r="B307" s="59">
        <f t="shared" si="477"/>
        <v>2025</v>
      </c>
      <c r="N307" s="2"/>
      <c r="O307" s="53"/>
      <c r="BA307" s="149"/>
    </row>
    <row r="308" spans="1:53">
      <c r="A308" s="45">
        <f>IF(A307="N/A","N/A",IF(EDATE(A307,1)&gt;Inputs!$K$3,"N/A",EDATE(A307,1)))</f>
        <v>45931</v>
      </c>
      <c r="B308" s="59">
        <f t="shared" si="477"/>
        <v>2025</v>
      </c>
      <c r="N308" s="2"/>
      <c r="O308" s="53"/>
      <c r="BA308" s="149"/>
    </row>
    <row r="309" spans="1:53">
      <c r="A309" s="45">
        <f>IF(A308="N/A","N/A",IF(EDATE(A308,1)&gt;Inputs!$K$3,"N/A",EDATE(A308,1)))</f>
        <v>45962</v>
      </c>
      <c r="B309" s="59">
        <f t="shared" si="477"/>
        <v>2025</v>
      </c>
      <c r="N309" s="2"/>
      <c r="O309" s="53"/>
      <c r="BA309" s="149"/>
    </row>
    <row r="310" spans="1:53">
      <c r="A310" s="45">
        <f>IF(A309="N/A","N/A",IF(EDATE(A309,1)&gt;Inputs!$K$3,"N/A",EDATE(A309,1)))</f>
        <v>45992</v>
      </c>
      <c r="B310" s="59">
        <f t="shared" si="477"/>
        <v>2025</v>
      </c>
      <c r="N310" s="2"/>
      <c r="O310" s="53"/>
      <c r="BA310" s="149"/>
    </row>
    <row r="311" spans="1:53">
      <c r="A311" s="45">
        <f>IF(A310="N/A","N/A",IF(EDATE(A310,1)&gt;Inputs!$K$3,"N/A",EDATE(A310,1)))</f>
        <v>46023</v>
      </c>
      <c r="B311" s="59">
        <f t="shared" si="477"/>
        <v>2026</v>
      </c>
      <c r="N311" s="2"/>
      <c r="O311" s="53"/>
      <c r="BA311" s="149"/>
    </row>
    <row r="312" spans="1:53">
      <c r="A312" s="45">
        <f>IF(A311="N/A","N/A",IF(EDATE(A311,1)&gt;Inputs!$K$3,"N/A",EDATE(A311,1)))</f>
        <v>46054</v>
      </c>
      <c r="B312" s="59">
        <f t="shared" si="477"/>
        <v>2026</v>
      </c>
      <c r="N312" s="2"/>
      <c r="O312" s="53"/>
      <c r="BA312" s="149"/>
    </row>
    <row r="313" spans="1:53">
      <c r="A313" s="45">
        <f>IF(A312="N/A","N/A",IF(EDATE(A312,1)&gt;Inputs!$K$3,"N/A",EDATE(A312,1)))</f>
        <v>46082</v>
      </c>
      <c r="B313" s="59">
        <f t="shared" si="477"/>
        <v>2026</v>
      </c>
      <c r="N313" s="2"/>
      <c r="O313" s="53"/>
      <c r="BA313" s="149"/>
    </row>
    <row r="314" spans="1:53">
      <c r="A314" s="45">
        <f>IF(A313="N/A","N/A",IF(EDATE(A313,1)&gt;Inputs!$K$3,"N/A",EDATE(A313,1)))</f>
        <v>46113</v>
      </c>
      <c r="B314" s="59">
        <f t="shared" si="477"/>
        <v>2026</v>
      </c>
      <c r="N314" s="2"/>
      <c r="O314" s="53"/>
      <c r="BA314" s="149"/>
    </row>
    <row r="315" spans="1:53">
      <c r="A315" s="45">
        <f>IF(A314="N/A","N/A",IF(EDATE(A314,1)&gt;Inputs!$K$3,"N/A",EDATE(A314,1)))</f>
        <v>46143</v>
      </c>
      <c r="B315" s="59">
        <f t="shared" si="477"/>
        <v>2026</v>
      </c>
      <c r="N315" s="2"/>
      <c r="O315" s="53"/>
      <c r="BA315" s="149"/>
    </row>
    <row r="316" spans="1:53">
      <c r="A316" s="45">
        <f>IF(A315="N/A","N/A",IF(EDATE(A315,1)&gt;Inputs!$K$3,"N/A",EDATE(A315,1)))</f>
        <v>46174</v>
      </c>
      <c r="B316" s="59">
        <f t="shared" si="477"/>
        <v>2026</v>
      </c>
      <c r="N316" s="2"/>
      <c r="O316" s="53"/>
      <c r="BA316" s="149"/>
    </row>
    <row r="317" spans="1:53">
      <c r="A317" s="45">
        <f>IF(A316="N/A","N/A",IF(EDATE(A316,1)&gt;Inputs!$K$3,"N/A",EDATE(A316,1)))</f>
        <v>46204</v>
      </c>
      <c r="B317" s="59">
        <f t="shared" si="477"/>
        <v>2026</v>
      </c>
      <c r="N317" s="2"/>
      <c r="O317" s="53"/>
      <c r="BA317" s="149"/>
    </row>
    <row r="318" spans="1:53">
      <c r="A318" s="45">
        <f>IF(A317="N/A","N/A",IF(EDATE(A317,1)&gt;Inputs!$K$3,"N/A",EDATE(A317,1)))</f>
        <v>46235</v>
      </c>
      <c r="B318" s="59">
        <f t="shared" si="477"/>
        <v>2026</v>
      </c>
      <c r="N318" s="2"/>
      <c r="O318" s="53"/>
      <c r="BA318" s="149"/>
    </row>
    <row r="319" spans="1:53">
      <c r="A319" s="45">
        <f>IF(A318="N/A","N/A",IF(EDATE(A318,1)&gt;Inputs!$K$3,"N/A",EDATE(A318,1)))</f>
        <v>46266</v>
      </c>
      <c r="B319" s="59">
        <f t="shared" si="477"/>
        <v>2026</v>
      </c>
      <c r="N319" s="2"/>
      <c r="O319" s="53"/>
      <c r="BA319" s="149"/>
    </row>
    <row r="320" spans="1:53">
      <c r="A320" s="45">
        <f>IF(A319="N/A","N/A",IF(EDATE(A319,1)&gt;Inputs!$K$3,"N/A",EDATE(A319,1)))</f>
        <v>46296</v>
      </c>
      <c r="B320" s="59">
        <f t="shared" si="477"/>
        <v>2026</v>
      </c>
      <c r="N320" s="2"/>
      <c r="O320" s="53"/>
      <c r="BA320" s="149"/>
    </row>
    <row r="321" spans="1:53">
      <c r="A321" s="45">
        <f>IF(A320="N/A","N/A",IF(EDATE(A320,1)&gt;Inputs!$K$3,"N/A",EDATE(A320,1)))</f>
        <v>46327</v>
      </c>
      <c r="B321" s="59">
        <f t="shared" si="477"/>
        <v>2026</v>
      </c>
      <c r="N321" s="2"/>
      <c r="O321" s="53"/>
      <c r="BA321" s="149"/>
    </row>
    <row r="322" spans="1:53">
      <c r="A322" s="45">
        <f>IF(A321="N/A","N/A",IF(EDATE(A321,1)&gt;Inputs!$K$3,"N/A",EDATE(A321,1)))</f>
        <v>46357</v>
      </c>
      <c r="B322" s="59">
        <f t="shared" si="477"/>
        <v>2026</v>
      </c>
      <c r="N322" s="2"/>
      <c r="O322" s="53"/>
      <c r="BA322" s="149"/>
    </row>
    <row r="323" spans="1:53">
      <c r="A323" s="45">
        <f>IF(A322="N/A","N/A",IF(EDATE(A322,1)&gt;Inputs!$K$3,"N/A",EDATE(A322,1)))</f>
        <v>46388</v>
      </c>
      <c r="B323" s="59">
        <f t="shared" si="477"/>
        <v>2027</v>
      </c>
      <c r="N323" s="2"/>
      <c r="O323" s="53"/>
      <c r="BA323" s="149"/>
    </row>
    <row r="324" spans="1:53">
      <c r="A324" s="45">
        <f>IF(A323="N/A","N/A",IF(EDATE(A323,1)&gt;Inputs!$K$3,"N/A",EDATE(A323,1)))</f>
        <v>46419</v>
      </c>
      <c r="B324" s="59">
        <f t="shared" si="477"/>
        <v>2027</v>
      </c>
      <c r="N324" s="2"/>
      <c r="O324" s="53"/>
      <c r="BA324" s="149"/>
    </row>
    <row r="325" spans="1:53">
      <c r="A325" s="45">
        <f>IF(A324="N/A","N/A",IF(EDATE(A324,1)&gt;Inputs!$K$3,"N/A",EDATE(A324,1)))</f>
        <v>46447</v>
      </c>
      <c r="B325" s="59">
        <f t="shared" ref="B325:B382" si="478">IF(A325="N/A"," ",YEAR(A325))</f>
        <v>2027</v>
      </c>
      <c r="N325" s="2"/>
      <c r="O325" s="53"/>
      <c r="BA325" s="149"/>
    </row>
    <row r="326" spans="1:53">
      <c r="A326" s="45">
        <f>IF(A325="N/A","N/A",IF(EDATE(A325,1)&gt;Inputs!$K$3,"N/A",EDATE(A325,1)))</f>
        <v>46478</v>
      </c>
      <c r="B326" s="59">
        <f t="shared" si="478"/>
        <v>2027</v>
      </c>
      <c r="N326" s="2"/>
      <c r="O326" s="53"/>
      <c r="BA326" s="149"/>
    </row>
    <row r="327" spans="1:53">
      <c r="A327" s="45">
        <f>IF(A326="N/A","N/A",IF(EDATE(A326,1)&gt;Inputs!$K$3,"N/A",EDATE(A326,1)))</f>
        <v>46508</v>
      </c>
      <c r="B327" s="59">
        <f t="shared" si="478"/>
        <v>2027</v>
      </c>
      <c r="N327" s="2"/>
      <c r="O327" s="53"/>
      <c r="BA327" s="149"/>
    </row>
    <row r="328" spans="1:53">
      <c r="A328" s="45">
        <f>IF(A327="N/A","N/A",IF(EDATE(A327,1)&gt;Inputs!$K$3,"N/A",EDATE(A327,1)))</f>
        <v>46539</v>
      </c>
      <c r="B328" s="59">
        <f t="shared" si="478"/>
        <v>2027</v>
      </c>
      <c r="N328" s="2"/>
      <c r="O328" s="53"/>
      <c r="BA328" s="149"/>
    </row>
    <row r="329" spans="1:53">
      <c r="A329" s="45">
        <f>IF(A328="N/A","N/A",IF(EDATE(A328,1)&gt;Inputs!$K$3,"N/A",EDATE(A328,1)))</f>
        <v>46569</v>
      </c>
      <c r="B329" s="59">
        <f t="shared" si="478"/>
        <v>2027</v>
      </c>
      <c r="N329" s="2"/>
      <c r="O329" s="53"/>
      <c r="BA329" s="149"/>
    </row>
    <row r="330" spans="1:53">
      <c r="A330" s="45">
        <f>IF(A329="N/A","N/A",IF(EDATE(A329,1)&gt;Inputs!$K$3,"N/A",EDATE(A329,1)))</f>
        <v>46600</v>
      </c>
      <c r="B330" s="59">
        <f t="shared" si="478"/>
        <v>2027</v>
      </c>
      <c r="N330" s="2"/>
      <c r="O330" s="53"/>
      <c r="BA330" s="149"/>
    </row>
    <row r="331" spans="1:53">
      <c r="A331" s="45">
        <f>IF(A330="N/A","N/A",IF(EDATE(A330,1)&gt;Inputs!$K$3,"N/A",EDATE(A330,1)))</f>
        <v>46631</v>
      </c>
      <c r="B331" s="59">
        <f t="shared" si="478"/>
        <v>2027</v>
      </c>
      <c r="N331" s="2"/>
      <c r="O331" s="53"/>
      <c r="BA331" s="149"/>
    </row>
    <row r="332" spans="1:53">
      <c r="A332" s="45">
        <f>IF(A331="N/A","N/A",IF(EDATE(A331,1)&gt;Inputs!$K$3,"N/A",EDATE(A331,1)))</f>
        <v>46661</v>
      </c>
      <c r="B332" s="59">
        <f t="shared" si="478"/>
        <v>2027</v>
      </c>
      <c r="N332" s="2"/>
      <c r="O332" s="53"/>
      <c r="BA332" s="149"/>
    </row>
    <row r="333" spans="1:53">
      <c r="A333" s="45">
        <f>IF(A332="N/A","N/A",IF(EDATE(A332,1)&gt;Inputs!$K$3,"N/A",EDATE(A332,1)))</f>
        <v>46692</v>
      </c>
      <c r="B333" s="59">
        <f t="shared" si="478"/>
        <v>2027</v>
      </c>
      <c r="N333" s="2"/>
      <c r="O333" s="53"/>
      <c r="BA333" s="149"/>
    </row>
    <row r="334" spans="1:53">
      <c r="A334" s="45">
        <f>IF(A333="N/A","N/A",IF(EDATE(A333,1)&gt;Inputs!$K$3,"N/A",EDATE(A333,1)))</f>
        <v>46722</v>
      </c>
      <c r="B334" s="59">
        <f t="shared" si="478"/>
        <v>2027</v>
      </c>
      <c r="N334" s="2"/>
      <c r="O334" s="53"/>
      <c r="BA334" s="149"/>
    </row>
    <row r="335" spans="1:53">
      <c r="A335" s="45">
        <f>IF(A334="N/A","N/A",IF(EDATE(A334,1)&gt;Inputs!$K$3,"N/A",EDATE(A334,1)))</f>
        <v>46753</v>
      </c>
      <c r="B335" s="59">
        <f t="shared" si="478"/>
        <v>2028</v>
      </c>
      <c r="N335" s="2"/>
      <c r="O335" s="53"/>
      <c r="BA335" s="149"/>
    </row>
    <row r="336" spans="1:53">
      <c r="A336" s="45">
        <f>IF(A335="N/A","N/A",IF(EDATE(A335,1)&gt;Inputs!$K$3,"N/A",EDATE(A335,1)))</f>
        <v>46784</v>
      </c>
      <c r="B336" s="59">
        <f t="shared" si="478"/>
        <v>2028</v>
      </c>
      <c r="N336" s="2"/>
      <c r="O336" s="53"/>
      <c r="BA336" s="149"/>
    </row>
    <row r="337" spans="1:53">
      <c r="A337" s="45">
        <f>IF(A336="N/A","N/A",IF(EDATE(A336,1)&gt;Inputs!$K$3,"N/A",EDATE(A336,1)))</f>
        <v>46813</v>
      </c>
      <c r="B337" s="59">
        <f t="shared" si="478"/>
        <v>2028</v>
      </c>
      <c r="N337" s="2"/>
      <c r="O337" s="53"/>
      <c r="BA337" s="149"/>
    </row>
    <row r="338" spans="1:53">
      <c r="A338" s="45">
        <f>IF(A337="N/A","N/A",IF(EDATE(A337,1)&gt;Inputs!$K$3,"N/A",EDATE(A337,1)))</f>
        <v>46844</v>
      </c>
      <c r="B338" s="59">
        <f t="shared" si="478"/>
        <v>2028</v>
      </c>
      <c r="N338" s="2"/>
      <c r="O338" s="53"/>
      <c r="BA338" s="149"/>
    </row>
    <row r="339" spans="1:53">
      <c r="A339" s="45">
        <f>IF(A338="N/A","N/A",IF(EDATE(A338,1)&gt;Inputs!$K$3,"N/A",EDATE(A338,1)))</f>
        <v>46874</v>
      </c>
      <c r="B339" s="59">
        <f t="shared" si="478"/>
        <v>2028</v>
      </c>
      <c r="N339" s="2"/>
      <c r="O339" s="53"/>
      <c r="BA339" s="149"/>
    </row>
    <row r="340" spans="1:53">
      <c r="A340" s="45">
        <f>IF(A339="N/A","N/A",IF(EDATE(A339,1)&gt;Inputs!$K$3,"N/A",EDATE(A339,1)))</f>
        <v>46905</v>
      </c>
      <c r="B340" s="59">
        <f t="shared" si="478"/>
        <v>2028</v>
      </c>
      <c r="N340" s="2"/>
      <c r="O340" s="53"/>
      <c r="BA340" s="149"/>
    </row>
    <row r="341" spans="1:53">
      <c r="A341" s="45">
        <f>IF(A340="N/A","N/A",IF(EDATE(A340,1)&gt;Inputs!$K$3,"N/A",EDATE(A340,1)))</f>
        <v>46935</v>
      </c>
      <c r="B341" s="59">
        <f t="shared" si="478"/>
        <v>2028</v>
      </c>
      <c r="N341" s="2"/>
      <c r="O341" s="53"/>
      <c r="BA341" s="149"/>
    </row>
    <row r="342" spans="1:53">
      <c r="A342" s="45">
        <f>IF(A341="N/A","N/A",IF(EDATE(A341,1)&gt;Inputs!$K$3,"N/A",EDATE(A341,1)))</f>
        <v>46966</v>
      </c>
      <c r="B342" s="59">
        <f t="shared" si="478"/>
        <v>2028</v>
      </c>
      <c r="N342" s="2"/>
      <c r="O342" s="53"/>
      <c r="BA342" s="149"/>
    </row>
    <row r="343" spans="1:53">
      <c r="A343" s="45">
        <f>IF(A342="N/A","N/A",IF(EDATE(A342,1)&gt;Inputs!$K$3,"N/A",EDATE(A342,1)))</f>
        <v>46997</v>
      </c>
      <c r="B343" s="59">
        <f t="shared" si="478"/>
        <v>2028</v>
      </c>
      <c r="N343" s="2"/>
      <c r="O343" s="53"/>
      <c r="BA343" s="149"/>
    </row>
    <row r="344" spans="1:53">
      <c r="A344" s="45">
        <f>IF(A343="N/A","N/A",IF(EDATE(A343,1)&gt;Inputs!$K$3,"N/A",EDATE(A343,1)))</f>
        <v>47027</v>
      </c>
      <c r="B344" s="59">
        <f t="shared" si="478"/>
        <v>2028</v>
      </c>
      <c r="N344" s="2"/>
      <c r="O344" s="53"/>
      <c r="BA344" s="149"/>
    </row>
    <row r="345" spans="1:53">
      <c r="A345" s="45">
        <f>IF(A344="N/A","N/A",IF(EDATE(A344,1)&gt;Inputs!$K$3,"N/A",EDATE(A344,1)))</f>
        <v>47058</v>
      </c>
      <c r="B345" s="59">
        <f t="shared" si="478"/>
        <v>2028</v>
      </c>
      <c r="N345" s="2"/>
      <c r="O345" s="53"/>
      <c r="BA345" s="149"/>
    </row>
    <row r="346" spans="1:53">
      <c r="A346" s="45">
        <f>IF(A345="N/A","N/A",IF(EDATE(A345,1)&gt;Inputs!$K$3,"N/A",EDATE(A345,1)))</f>
        <v>47088</v>
      </c>
      <c r="B346" s="59">
        <f t="shared" si="478"/>
        <v>2028</v>
      </c>
      <c r="N346" s="2"/>
      <c r="O346" s="53"/>
      <c r="BA346" s="149"/>
    </row>
    <row r="347" spans="1:53">
      <c r="A347" s="45">
        <f>IF(A346="N/A","N/A",IF(EDATE(A346,1)&gt;Inputs!$K$3,"N/A",EDATE(A346,1)))</f>
        <v>47119</v>
      </c>
      <c r="B347" s="59">
        <f t="shared" si="478"/>
        <v>2029</v>
      </c>
      <c r="N347" s="2"/>
      <c r="O347" s="53"/>
      <c r="BA347" s="149"/>
    </row>
    <row r="348" spans="1:53">
      <c r="A348" s="45">
        <f>IF(A347="N/A","N/A",IF(EDATE(A347,1)&gt;Inputs!$K$3,"N/A",EDATE(A347,1)))</f>
        <v>47150</v>
      </c>
      <c r="B348" s="59">
        <f t="shared" si="478"/>
        <v>2029</v>
      </c>
      <c r="N348" s="2"/>
      <c r="O348" s="53"/>
      <c r="BA348" s="149"/>
    </row>
    <row r="349" spans="1:53">
      <c r="A349" s="45">
        <f>IF(A348="N/A","N/A",IF(EDATE(A348,1)&gt;Inputs!$K$3,"N/A",EDATE(A348,1)))</f>
        <v>47178</v>
      </c>
      <c r="B349" s="59">
        <f t="shared" si="478"/>
        <v>2029</v>
      </c>
      <c r="N349" s="2"/>
      <c r="O349" s="53"/>
      <c r="BA349" s="149"/>
    </row>
    <row r="350" spans="1:53">
      <c r="A350" s="45">
        <f>IF(A349="N/A","N/A",IF(EDATE(A349,1)&gt;Inputs!$K$3,"N/A",EDATE(A349,1)))</f>
        <v>47209</v>
      </c>
      <c r="B350" s="59">
        <f t="shared" si="478"/>
        <v>2029</v>
      </c>
      <c r="N350" s="2"/>
      <c r="O350" s="53"/>
      <c r="BA350" s="149"/>
    </row>
    <row r="351" spans="1:53">
      <c r="A351" s="45">
        <f>IF(A350="N/A","N/A",IF(EDATE(A350,1)&gt;Inputs!$K$3,"N/A",EDATE(A350,1)))</f>
        <v>47239</v>
      </c>
      <c r="B351" s="59">
        <f t="shared" si="478"/>
        <v>2029</v>
      </c>
      <c r="N351" s="2"/>
      <c r="O351" s="53"/>
      <c r="BA351" s="149"/>
    </row>
    <row r="352" spans="1:53">
      <c r="A352" s="45">
        <f>IF(A351="N/A","N/A",IF(EDATE(A351,1)&gt;Inputs!$K$3,"N/A",EDATE(A351,1)))</f>
        <v>47270</v>
      </c>
      <c r="B352" s="59">
        <f t="shared" si="478"/>
        <v>2029</v>
      </c>
      <c r="N352" s="2"/>
      <c r="O352" s="53"/>
      <c r="BA352" s="149"/>
    </row>
    <row r="353" spans="1:53">
      <c r="A353" s="45">
        <f>IF(A352="N/A","N/A",IF(EDATE(A352,1)&gt;Inputs!$K$3,"N/A",EDATE(A352,1)))</f>
        <v>47300</v>
      </c>
      <c r="B353" s="59">
        <f t="shared" si="478"/>
        <v>2029</v>
      </c>
      <c r="N353" s="2"/>
      <c r="O353" s="53"/>
      <c r="BA353" s="149"/>
    </row>
    <row r="354" spans="1:53">
      <c r="A354" s="45">
        <f>IF(A353="N/A","N/A",IF(EDATE(A353,1)&gt;Inputs!$K$3,"N/A",EDATE(A353,1)))</f>
        <v>47331</v>
      </c>
      <c r="B354" s="59">
        <f t="shared" si="478"/>
        <v>2029</v>
      </c>
      <c r="N354" s="2"/>
      <c r="O354" s="53"/>
      <c r="BA354" s="149"/>
    </row>
    <row r="355" spans="1:53">
      <c r="A355" s="45">
        <f>IF(A354="N/A","N/A",IF(EDATE(A354,1)&gt;Inputs!$K$3,"N/A",EDATE(A354,1)))</f>
        <v>47362</v>
      </c>
      <c r="B355" s="59">
        <f t="shared" si="478"/>
        <v>2029</v>
      </c>
      <c r="N355" s="2"/>
      <c r="O355" s="53"/>
      <c r="BA355" s="149"/>
    </row>
    <row r="356" spans="1:53">
      <c r="A356" s="45">
        <f>IF(A355="N/A","N/A",IF(EDATE(A355,1)&gt;Inputs!$K$3,"N/A",EDATE(A355,1)))</f>
        <v>47392</v>
      </c>
      <c r="B356" s="59">
        <f t="shared" si="478"/>
        <v>2029</v>
      </c>
      <c r="N356" s="2"/>
      <c r="O356" s="53"/>
      <c r="BA356" s="149"/>
    </row>
    <row r="357" spans="1:53">
      <c r="A357" s="45">
        <f>IF(A356="N/A","N/A",IF(EDATE(A356,1)&gt;Inputs!$K$3,"N/A",EDATE(A356,1)))</f>
        <v>47423</v>
      </c>
      <c r="B357" s="59">
        <f t="shared" si="478"/>
        <v>2029</v>
      </c>
      <c r="N357" s="2"/>
      <c r="O357" s="53"/>
      <c r="BA357" s="149"/>
    </row>
    <row r="358" spans="1:53">
      <c r="A358" s="45">
        <f>IF(A357="N/A","N/A",IF(EDATE(A357,1)&gt;Inputs!$K$3,"N/A",EDATE(A357,1)))</f>
        <v>47453</v>
      </c>
      <c r="B358" s="59">
        <f t="shared" si="478"/>
        <v>2029</v>
      </c>
      <c r="N358" s="2"/>
      <c r="O358" s="53"/>
      <c r="BA358" s="149"/>
    </row>
    <row r="359" spans="1:53">
      <c r="A359" s="45">
        <f>IF(A358="N/A","N/A",IF(EDATE(A358,1)&gt;Inputs!$K$3,"N/A",EDATE(A358,1)))</f>
        <v>47484</v>
      </c>
      <c r="B359" s="59">
        <f t="shared" si="478"/>
        <v>2030</v>
      </c>
      <c r="N359" s="2"/>
      <c r="O359" s="53"/>
      <c r="BA359" s="149"/>
    </row>
    <row r="360" spans="1:53">
      <c r="A360" s="45">
        <f>IF(A359="N/A","N/A",IF(EDATE(A359,1)&gt;Inputs!$K$3,"N/A",EDATE(A359,1)))</f>
        <v>47515</v>
      </c>
      <c r="B360" s="59">
        <f t="shared" si="478"/>
        <v>2030</v>
      </c>
      <c r="N360" s="2"/>
      <c r="O360" s="53"/>
      <c r="BA360" s="149"/>
    </row>
    <row r="361" spans="1:53">
      <c r="A361" s="45">
        <f>IF(A360="N/A","N/A",IF(EDATE(A360,1)&gt;Inputs!$K$3,"N/A",EDATE(A360,1)))</f>
        <v>47543</v>
      </c>
      <c r="B361" s="59">
        <f t="shared" si="478"/>
        <v>2030</v>
      </c>
      <c r="N361" s="2"/>
      <c r="O361" s="53"/>
      <c r="BA361" s="149"/>
    </row>
    <row r="362" spans="1:53">
      <c r="A362" s="45">
        <f>IF(A361="N/A","N/A",IF(EDATE(A361,1)&gt;Inputs!$K$3,"N/A",EDATE(A361,1)))</f>
        <v>47574</v>
      </c>
      <c r="B362" s="59">
        <f t="shared" si="478"/>
        <v>2030</v>
      </c>
      <c r="N362" s="2"/>
      <c r="O362" s="53"/>
      <c r="BA362" s="149"/>
    </row>
    <row r="363" spans="1:53">
      <c r="A363" s="45">
        <f>IF(A362="N/A","N/A",IF(EDATE(A362,1)&gt;Inputs!$K$3,"N/A",EDATE(A362,1)))</f>
        <v>47604</v>
      </c>
      <c r="B363" s="59">
        <f t="shared" si="478"/>
        <v>2030</v>
      </c>
      <c r="N363" s="2"/>
      <c r="O363" s="53"/>
      <c r="BA363" s="149"/>
    </row>
    <row r="364" spans="1:53">
      <c r="A364" s="45">
        <f>IF(A363="N/A","N/A",IF(EDATE(A363,1)&gt;Inputs!$K$3,"N/A",EDATE(A363,1)))</f>
        <v>47635</v>
      </c>
      <c r="B364" s="59">
        <f t="shared" si="478"/>
        <v>2030</v>
      </c>
      <c r="N364" s="2"/>
      <c r="O364" s="53"/>
      <c r="BA364" s="149"/>
    </row>
    <row r="365" spans="1:53">
      <c r="A365" s="45">
        <f>IF(A364="N/A","N/A",IF(EDATE(A364,1)&gt;Inputs!$K$3,"N/A",EDATE(A364,1)))</f>
        <v>47665</v>
      </c>
      <c r="B365" s="59">
        <f t="shared" si="478"/>
        <v>2030</v>
      </c>
      <c r="N365" s="2"/>
      <c r="O365" s="53"/>
      <c r="BA365" s="149"/>
    </row>
    <row r="366" spans="1:53">
      <c r="A366" s="45">
        <f>IF(A365="N/A","N/A",IF(EDATE(A365,1)&gt;Inputs!$K$3,"N/A",EDATE(A365,1)))</f>
        <v>47696</v>
      </c>
      <c r="B366" s="59">
        <f t="shared" si="478"/>
        <v>2030</v>
      </c>
      <c r="N366" s="2"/>
      <c r="O366" s="53"/>
      <c r="BA366" s="149"/>
    </row>
    <row r="367" spans="1:53">
      <c r="A367" s="45">
        <f>IF(A366="N/A","N/A",IF(EDATE(A366,1)&gt;Inputs!$K$3,"N/A",EDATE(A366,1)))</f>
        <v>47727</v>
      </c>
      <c r="B367" s="59">
        <f t="shared" si="478"/>
        <v>2030</v>
      </c>
      <c r="N367" s="2"/>
      <c r="O367" s="53"/>
      <c r="BA367" s="149"/>
    </row>
    <row r="368" spans="1:53">
      <c r="A368" s="45">
        <f>IF(A367="N/A","N/A",IF(EDATE(A367,1)&gt;Inputs!$K$3,"N/A",EDATE(A367,1)))</f>
        <v>47757</v>
      </c>
      <c r="B368" s="59">
        <f t="shared" si="478"/>
        <v>2030</v>
      </c>
      <c r="N368" s="2"/>
      <c r="O368" s="53"/>
      <c r="BA368" s="149"/>
    </row>
    <row r="369" spans="1:53">
      <c r="A369" s="45">
        <f>IF(A368="N/A","N/A",IF(EDATE(A368,1)&gt;Inputs!$K$3,"N/A",EDATE(A368,1)))</f>
        <v>47788</v>
      </c>
      <c r="B369" s="59">
        <f t="shared" si="478"/>
        <v>2030</v>
      </c>
      <c r="N369" s="2"/>
      <c r="O369" s="53"/>
      <c r="BA369" s="149"/>
    </row>
    <row r="370" spans="1:53">
      <c r="A370" s="45">
        <f>IF(A369="N/A","N/A",IF(EDATE(A369,1)&gt;Inputs!$K$3,"N/A",EDATE(A369,1)))</f>
        <v>47818</v>
      </c>
      <c r="B370" s="59">
        <f t="shared" si="478"/>
        <v>2030</v>
      </c>
      <c r="N370" s="2"/>
      <c r="O370" s="53"/>
      <c r="BA370" s="149"/>
    </row>
    <row r="371" spans="1:53">
      <c r="A371" s="45">
        <f>IF(A370="N/A","N/A",IF(EDATE(A370,1)&gt;Inputs!$K$3,"N/A",EDATE(A370,1)))</f>
        <v>47849</v>
      </c>
      <c r="B371" s="59">
        <f t="shared" si="478"/>
        <v>2031</v>
      </c>
      <c r="N371" s="2"/>
      <c r="O371" s="53"/>
      <c r="BA371" s="149"/>
    </row>
    <row r="372" spans="1:53">
      <c r="A372" s="45">
        <f>IF(A371="N/A","N/A",IF(EDATE(A371,1)&gt;Inputs!$K$3,"N/A",EDATE(A371,1)))</f>
        <v>47880</v>
      </c>
      <c r="B372" s="59">
        <f t="shared" si="478"/>
        <v>2031</v>
      </c>
      <c r="N372" s="2"/>
      <c r="O372" s="53"/>
      <c r="BA372" s="149"/>
    </row>
    <row r="373" spans="1:53">
      <c r="A373" s="45">
        <f>IF(A372="N/A","N/A",IF(EDATE(A372,1)&gt;Inputs!$K$3,"N/A",EDATE(A372,1)))</f>
        <v>47908</v>
      </c>
      <c r="B373" s="59">
        <f t="shared" si="478"/>
        <v>2031</v>
      </c>
      <c r="N373" s="2"/>
      <c r="O373" s="53"/>
      <c r="BA373" s="149"/>
    </row>
    <row r="374" spans="1:53">
      <c r="A374" s="45">
        <f>IF(A373="N/A","N/A",IF(EDATE(A373,1)&gt;Inputs!$K$3,"N/A",EDATE(A373,1)))</f>
        <v>47939</v>
      </c>
      <c r="B374" s="59">
        <f t="shared" si="478"/>
        <v>2031</v>
      </c>
      <c r="N374" s="2"/>
      <c r="O374" s="53"/>
      <c r="BA374" s="149"/>
    </row>
    <row r="375" spans="1:53">
      <c r="A375" s="45">
        <f>IF(A374="N/A","N/A",IF(EDATE(A374,1)&gt;Inputs!$K$3,"N/A",EDATE(A374,1)))</f>
        <v>47969</v>
      </c>
      <c r="B375" s="59">
        <f t="shared" si="478"/>
        <v>2031</v>
      </c>
      <c r="N375" s="2"/>
      <c r="O375" s="53"/>
      <c r="BA375" s="149"/>
    </row>
    <row r="376" spans="1:53">
      <c r="A376" s="45">
        <f>IF(A375="N/A","N/A",IF(EDATE(A375,1)&gt;Inputs!$K$3,"N/A",EDATE(A375,1)))</f>
        <v>48000</v>
      </c>
      <c r="B376" s="59">
        <f t="shared" si="478"/>
        <v>2031</v>
      </c>
      <c r="N376" s="2"/>
      <c r="O376" s="53"/>
      <c r="BA376" s="149"/>
    </row>
    <row r="377" spans="1:53">
      <c r="A377" s="45">
        <f>IF(A376="N/A","N/A",IF(EDATE(A376,1)&gt;Inputs!$K$3,"N/A",EDATE(A376,1)))</f>
        <v>48030</v>
      </c>
      <c r="B377" s="59">
        <f t="shared" si="478"/>
        <v>2031</v>
      </c>
      <c r="N377" s="2"/>
      <c r="O377" s="53"/>
      <c r="BA377" s="149"/>
    </row>
    <row r="378" spans="1:53">
      <c r="A378" s="45">
        <f>IF(A377="N/A","N/A",IF(EDATE(A377,1)&gt;Inputs!$K$3,"N/A",EDATE(A377,1)))</f>
        <v>48061</v>
      </c>
      <c r="B378" s="59">
        <f t="shared" si="478"/>
        <v>2031</v>
      </c>
      <c r="N378" s="2"/>
      <c r="O378" s="53"/>
      <c r="BA378" s="149"/>
    </row>
    <row r="379" spans="1:53">
      <c r="A379" s="45">
        <f>IF(A378="N/A","N/A",IF(EDATE(A378,1)&gt;Inputs!$K$3,"N/A",EDATE(A378,1)))</f>
        <v>48092</v>
      </c>
      <c r="B379" s="59">
        <f t="shared" si="478"/>
        <v>2031</v>
      </c>
      <c r="N379" s="2"/>
      <c r="O379" s="53"/>
      <c r="BA379" s="149"/>
    </row>
    <row r="380" spans="1:53">
      <c r="A380" s="45">
        <f>IF(A379="N/A","N/A",IF(EDATE(A379,1)&gt;Inputs!$K$3,"N/A",EDATE(A379,1)))</f>
        <v>48122</v>
      </c>
      <c r="B380" s="59">
        <f t="shared" si="478"/>
        <v>2031</v>
      </c>
      <c r="N380" s="2"/>
      <c r="O380" s="53"/>
      <c r="BA380" s="149"/>
    </row>
    <row r="381" spans="1:53">
      <c r="A381" s="45">
        <f>IF(A380="N/A","N/A",IF(EDATE(A380,1)&gt;Inputs!$K$3,"N/A",EDATE(A380,1)))</f>
        <v>48153</v>
      </c>
      <c r="B381" s="59">
        <f t="shared" si="478"/>
        <v>2031</v>
      </c>
      <c r="N381" s="2"/>
      <c r="O381" s="53"/>
      <c r="BA381" s="149"/>
    </row>
    <row r="382" spans="1:53">
      <c r="A382" s="45">
        <f>IF(A381="N/A","N/A",IF(EDATE(A381,1)&gt;Inputs!$K$3,"N/A",EDATE(A381,1)))</f>
        <v>48183</v>
      </c>
      <c r="B382" s="59">
        <f t="shared" si="478"/>
        <v>2031</v>
      </c>
      <c r="N382" s="2"/>
      <c r="O382" s="53"/>
      <c r="BA382" s="149"/>
    </row>
    <row r="383" spans="1:53">
      <c r="A383" s="16"/>
      <c r="B383" s="16"/>
      <c r="N383" s="2"/>
      <c r="O383" s="53"/>
      <c r="BA383" s="149"/>
    </row>
    <row r="384" spans="1:53">
      <c r="A384" s="16"/>
      <c r="B384" s="16"/>
      <c r="N384" s="2"/>
      <c r="O384" s="53"/>
      <c r="BA384" s="149"/>
    </row>
    <row r="385" spans="1:53">
      <c r="A385" s="16"/>
      <c r="B385" s="16"/>
      <c r="N385" s="2"/>
      <c r="O385" s="53"/>
      <c r="BA385" s="149"/>
    </row>
    <row r="386" spans="1:53">
      <c r="A386" s="16"/>
      <c r="B386" s="16"/>
      <c r="N386" s="2"/>
      <c r="O386" s="53"/>
      <c r="BA386" s="149"/>
    </row>
    <row r="387" spans="1:53">
      <c r="A387" s="16"/>
      <c r="B387" s="16"/>
      <c r="N387" s="2"/>
      <c r="O387" s="53"/>
      <c r="BA387" s="149"/>
    </row>
    <row r="388" spans="1:53">
      <c r="A388" s="16"/>
      <c r="B388" s="16"/>
      <c r="N388" s="2"/>
      <c r="O388" s="53"/>
      <c r="BA388" s="149"/>
    </row>
    <row r="389" spans="1:53">
      <c r="A389" s="16"/>
      <c r="B389" s="16"/>
      <c r="N389" s="2"/>
      <c r="O389" s="53"/>
      <c r="BA389" s="149"/>
    </row>
    <row r="390" spans="1:53">
      <c r="A390" s="16"/>
      <c r="B390" s="16"/>
      <c r="N390" s="2"/>
      <c r="O390" s="53"/>
      <c r="BA390" s="149"/>
    </row>
    <row r="391" spans="1:53">
      <c r="A391" s="16"/>
      <c r="B391" s="16"/>
      <c r="N391" s="2"/>
      <c r="O391" s="53"/>
      <c r="BA391" s="149"/>
    </row>
    <row r="392" spans="1:53">
      <c r="A392" s="16"/>
      <c r="B392" s="16"/>
      <c r="N392" s="2"/>
      <c r="O392" s="53"/>
      <c r="BA392" s="149"/>
    </row>
    <row r="393" spans="1:53">
      <c r="A393" s="16"/>
      <c r="B393" s="16"/>
      <c r="N393" s="2"/>
      <c r="O393" s="53"/>
      <c r="BA393" s="149"/>
    </row>
    <row r="394" spans="1:53">
      <c r="A394" s="16"/>
      <c r="B394" s="16"/>
      <c r="N394" s="2"/>
      <c r="O394" s="53"/>
      <c r="BA394" s="149"/>
    </row>
    <row r="395" spans="1:53">
      <c r="A395" s="16"/>
      <c r="B395" s="16"/>
      <c r="N395" s="2"/>
      <c r="O395" s="53"/>
      <c r="BA395" s="149"/>
    </row>
    <row r="396" spans="1:53">
      <c r="A396" s="16"/>
      <c r="B396" s="16"/>
      <c r="N396" s="2"/>
      <c r="O396" s="53"/>
      <c r="BA396" s="149"/>
    </row>
    <row r="397" spans="1:53">
      <c r="A397" s="16"/>
      <c r="B397" s="16"/>
      <c r="N397" s="2"/>
      <c r="O397" s="53"/>
      <c r="BA397" s="149"/>
    </row>
    <row r="398" spans="1:53">
      <c r="A398" s="16"/>
      <c r="B398" s="16"/>
      <c r="N398" s="2"/>
      <c r="O398" s="53"/>
      <c r="BA398" s="149"/>
    </row>
    <row r="399" spans="1:53">
      <c r="A399" s="16"/>
      <c r="B399" s="16"/>
      <c r="N399" s="2"/>
      <c r="O399" s="53"/>
      <c r="BA399" s="149"/>
    </row>
    <row r="400" spans="1:53">
      <c r="A400" s="16"/>
      <c r="B400" s="16"/>
      <c r="N400" s="2"/>
      <c r="O400" s="53"/>
      <c r="BA400" s="149"/>
    </row>
    <row r="401" spans="1:53">
      <c r="A401" s="16"/>
      <c r="B401" s="16"/>
      <c r="N401" s="2"/>
      <c r="O401" s="53"/>
      <c r="BA401" s="149"/>
    </row>
    <row r="402" spans="1:53">
      <c r="A402" s="16"/>
      <c r="B402" s="16"/>
      <c r="N402" s="2"/>
      <c r="O402" s="53"/>
      <c r="BA402" s="149"/>
    </row>
    <row r="403" spans="1:53">
      <c r="A403" s="16"/>
      <c r="B403" s="16"/>
      <c r="N403" s="2"/>
      <c r="O403" s="53"/>
      <c r="BA403" s="149"/>
    </row>
    <row r="404" spans="1:53">
      <c r="A404" s="16"/>
      <c r="B404" s="16"/>
      <c r="N404" s="2"/>
      <c r="O404" s="53"/>
      <c r="BA404" s="149"/>
    </row>
    <row r="405" spans="1:53">
      <c r="A405" s="16"/>
      <c r="B405" s="16"/>
      <c r="N405" s="2"/>
      <c r="O405" s="53"/>
      <c r="BA405" s="149"/>
    </row>
    <row r="406" spans="1:53">
      <c r="A406" s="16"/>
      <c r="B406" s="16"/>
      <c r="N406" s="2"/>
      <c r="O406" s="53"/>
      <c r="BA406" s="149"/>
    </row>
    <row r="407" spans="1:53">
      <c r="A407" s="16"/>
      <c r="B407" s="16"/>
      <c r="N407" s="2"/>
      <c r="O407" s="53"/>
      <c r="BA407" s="149"/>
    </row>
    <row r="408" spans="1:53">
      <c r="A408" s="16"/>
      <c r="B408" s="16"/>
      <c r="N408" s="2"/>
      <c r="O408" s="53"/>
      <c r="BA408" s="149"/>
    </row>
    <row r="409" spans="1:53">
      <c r="A409" s="16"/>
      <c r="B409" s="16"/>
      <c r="N409" s="2"/>
      <c r="O409" s="53"/>
      <c r="BA409" s="149"/>
    </row>
    <row r="410" spans="1:53">
      <c r="A410" s="16"/>
      <c r="B410" s="16"/>
      <c r="N410" s="2"/>
      <c r="O410" s="53"/>
      <c r="BA410" s="149"/>
    </row>
    <row r="411" spans="1:53">
      <c r="A411" s="16"/>
      <c r="B411" s="16"/>
      <c r="N411" s="2"/>
      <c r="O411" s="53"/>
      <c r="BA411" s="149"/>
    </row>
    <row r="412" spans="1:53">
      <c r="A412" s="16"/>
      <c r="B412" s="16"/>
      <c r="N412" s="2"/>
      <c r="O412" s="53"/>
      <c r="BA412" s="149"/>
    </row>
    <row r="413" spans="1:53">
      <c r="A413" s="16"/>
      <c r="B413" s="16"/>
      <c r="N413" s="2"/>
      <c r="O413" s="53"/>
      <c r="BA413" s="149"/>
    </row>
    <row r="414" spans="1:53">
      <c r="A414" s="16"/>
      <c r="B414" s="16"/>
      <c r="N414" s="2"/>
      <c r="O414" s="53"/>
      <c r="BA414" s="149"/>
    </row>
    <row r="415" spans="1:53">
      <c r="A415" s="16"/>
      <c r="B415" s="16"/>
      <c r="N415" s="2"/>
      <c r="O415" s="53"/>
      <c r="BA415" s="149"/>
    </row>
    <row r="416" spans="1:53">
      <c r="A416" s="16"/>
      <c r="B416" s="16"/>
      <c r="N416" s="2"/>
      <c r="O416" s="53"/>
      <c r="BA416" s="149"/>
    </row>
    <row r="417" spans="1:53">
      <c r="A417" s="16"/>
      <c r="B417" s="16"/>
      <c r="N417" s="2"/>
      <c r="O417" s="53"/>
      <c r="BA417" s="149"/>
    </row>
    <row r="418" spans="1:53">
      <c r="A418" s="16"/>
      <c r="B418" s="16"/>
      <c r="N418" s="2"/>
      <c r="O418" s="53"/>
      <c r="BA418" s="149"/>
    </row>
    <row r="419" spans="1:53">
      <c r="A419" s="16"/>
      <c r="B419" s="16"/>
      <c r="N419" s="2"/>
      <c r="O419" s="53"/>
      <c r="BA419" s="149"/>
    </row>
    <row r="420" spans="1:53">
      <c r="A420" s="16"/>
      <c r="B420" s="16"/>
      <c r="N420" s="2"/>
      <c r="O420" s="53"/>
      <c r="BA420" s="149"/>
    </row>
    <row r="421" spans="1:53">
      <c r="A421" s="16"/>
      <c r="B421" s="16"/>
      <c r="N421" s="2"/>
      <c r="O421" s="53"/>
      <c r="BA421" s="149"/>
    </row>
    <row r="422" spans="1:53">
      <c r="A422" s="16"/>
      <c r="B422" s="16"/>
      <c r="N422" s="2"/>
      <c r="O422" s="53"/>
      <c r="BA422" s="149"/>
    </row>
    <row r="423" spans="1:53">
      <c r="A423" s="16"/>
      <c r="B423" s="16"/>
      <c r="N423" s="2"/>
      <c r="O423" s="53"/>
      <c r="BA423" s="149"/>
    </row>
    <row r="424" spans="1:53">
      <c r="A424" s="16"/>
      <c r="B424" s="16"/>
      <c r="N424" s="2"/>
      <c r="O424" s="53"/>
      <c r="BA424" s="149"/>
    </row>
    <row r="425" spans="1:53">
      <c r="A425" s="16"/>
      <c r="B425" s="16"/>
      <c r="N425" s="2"/>
      <c r="O425" s="53"/>
      <c r="BA425" s="149"/>
    </row>
    <row r="426" spans="1:53">
      <c r="A426" s="16"/>
      <c r="B426" s="16"/>
      <c r="N426" s="2"/>
      <c r="O426" s="53"/>
      <c r="BA426" s="149"/>
    </row>
    <row r="427" spans="1:53">
      <c r="A427" s="16"/>
      <c r="B427" s="16"/>
      <c r="N427" s="2"/>
      <c r="O427" s="53"/>
      <c r="BA427" s="149"/>
    </row>
    <row r="428" spans="1:53">
      <c r="A428" s="16"/>
      <c r="B428" s="16"/>
      <c r="N428" s="2"/>
      <c r="O428" s="53"/>
      <c r="BA428" s="149"/>
    </row>
    <row r="429" spans="1:53">
      <c r="A429" s="16"/>
      <c r="B429" s="16"/>
      <c r="N429" s="2"/>
      <c r="O429" s="53"/>
      <c r="BA429" s="149"/>
    </row>
    <row r="430" spans="1:53">
      <c r="A430" s="16"/>
      <c r="B430" s="16"/>
      <c r="N430" s="2"/>
      <c r="O430" s="53"/>
      <c r="BA430" s="149"/>
    </row>
    <row r="431" spans="1:53">
      <c r="A431" s="16"/>
      <c r="B431" s="16"/>
      <c r="N431" s="2"/>
      <c r="O431" s="53"/>
      <c r="BA431" s="149"/>
    </row>
    <row r="432" spans="1:53">
      <c r="A432" s="16"/>
      <c r="B432" s="16"/>
      <c r="N432" s="2"/>
      <c r="O432" s="53"/>
      <c r="BA432" s="149"/>
    </row>
    <row r="433" spans="1:53">
      <c r="A433" s="16"/>
      <c r="B433" s="16"/>
      <c r="N433" s="2"/>
      <c r="O433" s="53"/>
      <c r="BA433" s="149"/>
    </row>
    <row r="434" spans="1:53">
      <c r="A434" s="16"/>
      <c r="B434" s="16"/>
      <c r="N434" s="2"/>
      <c r="O434" s="53"/>
      <c r="BA434" s="149"/>
    </row>
    <row r="435" spans="1:53">
      <c r="A435" s="16"/>
      <c r="B435" s="16"/>
      <c r="N435" s="2"/>
      <c r="O435" s="53"/>
      <c r="BA435" s="149"/>
    </row>
    <row r="436" spans="1:53">
      <c r="A436" s="16"/>
      <c r="B436" s="16"/>
      <c r="N436" s="2"/>
      <c r="O436" s="53"/>
      <c r="BA436" s="149"/>
    </row>
    <row r="437" spans="1:53">
      <c r="A437" s="16"/>
      <c r="B437" s="16"/>
      <c r="N437" s="2"/>
      <c r="O437" s="53"/>
      <c r="BA437" s="149"/>
    </row>
    <row r="438" spans="1:53">
      <c r="A438" s="16"/>
      <c r="B438" s="16"/>
      <c r="N438" s="2"/>
      <c r="O438" s="53"/>
      <c r="BA438" s="149"/>
    </row>
    <row r="439" spans="1:53">
      <c r="A439" s="16"/>
      <c r="B439" s="16"/>
      <c r="N439" s="2"/>
      <c r="O439" s="53"/>
      <c r="BA439" s="149"/>
    </row>
    <row r="440" spans="1:53">
      <c r="A440" s="16"/>
      <c r="B440" s="16"/>
      <c r="N440" s="2"/>
      <c r="O440" s="53"/>
      <c r="BA440" s="149"/>
    </row>
    <row r="441" spans="1:53">
      <c r="A441" s="16"/>
      <c r="B441" s="16"/>
      <c r="N441" s="2"/>
      <c r="O441" s="53"/>
      <c r="BA441" s="149"/>
    </row>
    <row r="442" spans="1:53">
      <c r="A442" s="16"/>
      <c r="B442" s="16"/>
      <c r="N442" s="2"/>
      <c r="O442" s="53"/>
      <c r="BA442" s="149"/>
    </row>
    <row r="443" spans="1:53">
      <c r="A443" s="16"/>
      <c r="B443" s="16"/>
      <c r="N443" s="2"/>
      <c r="O443" s="53"/>
      <c r="BA443" s="149"/>
    </row>
    <row r="444" spans="1:53">
      <c r="A444" s="16"/>
      <c r="B444" s="16"/>
      <c r="N444" s="2"/>
      <c r="O444" s="53"/>
      <c r="BA444" s="149"/>
    </row>
    <row r="445" spans="1:53">
      <c r="A445" s="16"/>
      <c r="B445" s="16"/>
      <c r="N445" s="2"/>
      <c r="O445" s="53"/>
      <c r="BA445" s="149"/>
    </row>
    <row r="446" spans="1:53">
      <c r="A446" s="16"/>
      <c r="B446" s="16"/>
      <c r="N446" s="2"/>
      <c r="O446" s="53"/>
      <c r="BA446" s="149"/>
    </row>
    <row r="447" spans="1:53">
      <c r="A447" s="16"/>
      <c r="B447" s="16"/>
      <c r="N447" s="2"/>
      <c r="O447" s="53"/>
      <c r="BA447" s="149"/>
    </row>
    <row r="448" spans="1:53">
      <c r="A448" s="16"/>
      <c r="B448" s="16"/>
      <c r="N448" s="2"/>
      <c r="O448" s="53"/>
      <c r="BA448" s="149"/>
    </row>
    <row r="449" spans="1:53">
      <c r="A449" s="16"/>
      <c r="B449" s="16"/>
      <c r="N449" s="2"/>
      <c r="O449" s="53"/>
      <c r="BA449" s="149"/>
    </row>
    <row r="450" spans="1:53">
      <c r="A450" s="16"/>
      <c r="B450" s="16"/>
      <c r="N450" s="2"/>
      <c r="O450" s="53"/>
      <c r="BA450" s="149"/>
    </row>
    <row r="451" spans="1:53">
      <c r="A451" s="16"/>
      <c r="B451" s="16"/>
      <c r="N451" s="2"/>
      <c r="O451" s="53"/>
      <c r="BA451" s="149"/>
    </row>
    <row r="452" spans="1:53">
      <c r="A452" s="16"/>
      <c r="B452" s="16"/>
      <c r="N452" s="2"/>
      <c r="O452" s="53"/>
      <c r="BA452" s="149"/>
    </row>
    <row r="453" spans="1:53">
      <c r="A453" s="16"/>
      <c r="B453" s="16"/>
      <c r="N453" s="2"/>
      <c r="O453" s="53"/>
      <c r="BA453" s="149"/>
    </row>
    <row r="454" spans="1:53">
      <c r="A454" s="16"/>
      <c r="B454" s="16"/>
      <c r="N454" s="2"/>
      <c r="O454" s="53"/>
      <c r="BA454" s="149"/>
    </row>
    <row r="455" spans="1:53">
      <c r="A455" s="16"/>
      <c r="B455" s="16"/>
      <c r="N455" s="2"/>
      <c r="O455" s="53"/>
      <c r="BA455" s="149"/>
    </row>
    <row r="456" spans="1:53">
      <c r="A456" s="16"/>
      <c r="B456" s="16"/>
      <c r="N456" s="2"/>
      <c r="O456" s="53"/>
      <c r="BA456" s="149"/>
    </row>
    <row r="457" spans="1:53">
      <c r="A457" s="16"/>
      <c r="B457" s="16"/>
      <c r="N457" s="2"/>
      <c r="O457" s="53"/>
      <c r="BA457" s="149"/>
    </row>
    <row r="458" spans="1:53">
      <c r="A458" s="16"/>
      <c r="B458" s="16"/>
      <c r="N458" s="2"/>
      <c r="O458" s="53"/>
      <c r="BA458" s="149"/>
    </row>
    <row r="459" spans="1:53">
      <c r="A459" s="16"/>
      <c r="B459" s="16"/>
      <c r="N459" s="2"/>
      <c r="O459" s="53"/>
      <c r="BA459" s="149"/>
    </row>
    <row r="460" spans="1:53">
      <c r="A460" s="16"/>
      <c r="B460" s="16"/>
      <c r="N460" s="2"/>
      <c r="O460" s="53"/>
      <c r="BA460" s="149"/>
    </row>
    <row r="461" spans="1:53">
      <c r="A461" s="16"/>
      <c r="B461" s="16"/>
      <c r="N461" s="2"/>
      <c r="O461" s="53"/>
      <c r="BA461" s="149"/>
    </row>
    <row r="462" spans="1:53">
      <c r="A462" s="16"/>
      <c r="B462" s="16"/>
      <c r="N462" s="2"/>
      <c r="O462" s="53"/>
      <c r="BA462" s="149"/>
    </row>
    <row r="463" spans="1:53">
      <c r="A463" s="16"/>
      <c r="B463" s="16"/>
      <c r="N463" s="2"/>
      <c r="O463" s="53"/>
      <c r="BA463" s="149"/>
    </row>
    <row r="464" spans="1:53">
      <c r="A464" s="16"/>
      <c r="B464" s="16"/>
      <c r="N464" s="2"/>
      <c r="O464" s="53"/>
      <c r="BA464" s="149"/>
    </row>
    <row r="465" spans="1:53">
      <c r="A465" s="16"/>
      <c r="B465" s="16"/>
      <c r="N465" s="2"/>
      <c r="O465" s="53"/>
      <c r="BA465" s="149"/>
    </row>
    <row r="466" spans="1:53">
      <c r="A466" s="16"/>
      <c r="B466" s="16"/>
      <c r="N466" s="2"/>
      <c r="O466" s="53"/>
      <c r="BA466" s="149"/>
    </row>
    <row r="467" spans="1:53">
      <c r="A467" s="16"/>
      <c r="B467" s="16"/>
      <c r="N467" s="2"/>
      <c r="O467" s="53"/>
      <c r="BA467" s="149"/>
    </row>
    <row r="468" spans="1:53">
      <c r="A468" s="16"/>
      <c r="B468" s="16"/>
      <c r="N468" s="2"/>
      <c r="O468" s="53"/>
      <c r="BA468" s="149"/>
    </row>
    <row r="469" spans="1:53">
      <c r="A469" s="16"/>
      <c r="B469" s="16"/>
      <c r="N469" s="2"/>
      <c r="O469" s="53"/>
      <c r="BA469" s="149"/>
    </row>
    <row r="470" spans="1:53">
      <c r="A470" s="16"/>
      <c r="B470" s="16"/>
      <c r="N470" s="2"/>
      <c r="O470" s="53"/>
      <c r="BA470" s="149"/>
    </row>
    <row r="471" spans="1:53">
      <c r="A471" s="16"/>
      <c r="B471" s="16"/>
      <c r="N471" s="2"/>
      <c r="O471" s="53"/>
      <c r="BA471" s="149"/>
    </row>
    <row r="472" spans="1:53">
      <c r="A472" s="16"/>
      <c r="B472" s="16"/>
      <c r="N472" s="2"/>
      <c r="O472" s="53"/>
      <c r="BA472" s="149"/>
    </row>
    <row r="473" spans="1:53">
      <c r="A473" s="16"/>
      <c r="B473" s="16"/>
      <c r="N473" s="2"/>
      <c r="O473" s="53"/>
      <c r="BA473" s="149"/>
    </row>
    <row r="474" spans="1:53">
      <c r="A474" s="16"/>
      <c r="B474" s="16"/>
      <c r="N474" s="2"/>
      <c r="O474" s="53"/>
      <c r="BA474" s="149"/>
    </row>
    <row r="475" spans="1:53">
      <c r="A475" s="16"/>
      <c r="B475" s="16"/>
      <c r="N475" s="2"/>
      <c r="O475" s="53"/>
      <c r="BA475" s="149"/>
    </row>
    <row r="476" spans="1:53">
      <c r="A476" s="16"/>
      <c r="B476" s="16"/>
      <c r="N476" s="2"/>
      <c r="O476" s="53"/>
      <c r="BA476" s="149"/>
    </row>
    <row r="477" spans="1:53">
      <c r="A477" s="16"/>
      <c r="B477" s="16"/>
      <c r="N477" s="2"/>
      <c r="O477" s="53"/>
      <c r="BA477" s="149"/>
    </row>
    <row r="478" spans="1:53">
      <c r="A478" s="16"/>
      <c r="B478" s="16"/>
      <c r="N478" s="2"/>
      <c r="O478" s="53"/>
      <c r="BA478" s="149"/>
    </row>
    <row r="479" spans="1:53">
      <c r="A479" s="16"/>
      <c r="B479" s="16"/>
      <c r="N479" s="2"/>
      <c r="O479" s="53"/>
      <c r="BA479" s="149"/>
    </row>
    <row r="480" spans="1:53">
      <c r="A480" s="16"/>
      <c r="B480" s="16"/>
      <c r="N480" s="2"/>
      <c r="O480" s="53"/>
      <c r="BA480" s="149"/>
    </row>
    <row r="481" spans="1:53">
      <c r="A481" s="16"/>
      <c r="B481" s="16"/>
      <c r="N481" s="2"/>
      <c r="O481" s="53"/>
      <c r="BA481" s="149"/>
    </row>
    <row r="482" spans="1:53">
      <c r="A482" s="16"/>
      <c r="B482" s="16"/>
      <c r="N482" s="2"/>
      <c r="O482" s="53"/>
      <c r="BA482" s="149"/>
    </row>
    <row r="483" spans="1:53">
      <c r="A483" s="16"/>
      <c r="B483" s="16"/>
      <c r="N483" s="2"/>
      <c r="O483" s="53"/>
      <c r="BA483" s="149"/>
    </row>
    <row r="484" spans="1:53">
      <c r="A484" s="16"/>
      <c r="B484" s="16"/>
      <c r="N484" s="2"/>
      <c r="O484" s="53"/>
      <c r="BA484" s="149"/>
    </row>
    <row r="485" spans="1:53">
      <c r="A485" s="16"/>
      <c r="B485" s="16"/>
      <c r="N485" s="2"/>
      <c r="O485" s="53"/>
      <c r="BA485" s="149"/>
    </row>
    <row r="486" spans="1:53">
      <c r="A486" s="16"/>
      <c r="B486" s="16"/>
      <c r="N486" s="2"/>
      <c r="O486" s="53"/>
      <c r="BA486" s="149"/>
    </row>
    <row r="487" spans="1:53">
      <c r="A487" s="16"/>
      <c r="B487" s="16"/>
      <c r="N487" s="2"/>
      <c r="O487" s="53"/>
      <c r="BA487" s="149"/>
    </row>
    <row r="488" spans="1:53">
      <c r="A488" s="16"/>
      <c r="B488" s="16"/>
      <c r="N488" s="2"/>
      <c r="O488" s="53"/>
      <c r="BA488" s="149"/>
    </row>
    <row r="489" spans="1:53">
      <c r="A489" s="16"/>
      <c r="B489" s="16"/>
      <c r="N489" s="2"/>
      <c r="O489" s="53"/>
      <c r="BA489" s="149"/>
    </row>
    <row r="490" spans="1:53">
      <c r="A490" s="16"/>
      <c r="B490" s="16"/>
      <c r="N490" s="2"/>
      <c r="O490" s="53"/>
      <c r="BA490" s="149"/>
    </row>
    <row r="491" spans="1:53">
      <c r="A491" s="16"/>
      <c r="B491" s="16"/>
      <c r="N491" s="2"/>
      <c r="O491" s="53"/>
      <c r="BA491" s="149"/>
    </row>
    <row r="492" spans="1:53">
      <c r="A492" s="16"/>
      <c r="B492" s="16"/>
      <c r="N492" s="2"/>
      <c r="O492" s="53"/>
      <c r="BA492" s="149"/>
    </row>
    <row r="493" spans="1:53">
      <c r="A493" s="16"/>
      <c r="B493" s="16"/>
      <c r="N493" s="2"/>
      <c r="O493" s="53"/>
      <c r="BA493" s="149"/>
    </row>
    <row r="494" spans="1:53">
      <c r="A494" s="16"/>
      <c r="B494" s="16"/>
      <c r="N494" s="2"/>
      <c r="O494" s="53"/>
      <c r="BA494" s="149"/>
    </row>
    <row r="495" spans="1:53">
      <c r="A495" s="16"/>
      <c r="B495" s="16"/>
      <c r="N495" s="2"/>
      <c r="O495" s="53"/>
      <c r="BA495" s="149"/>
    </row>
    <row r="496" spans="1:53">
      <c r="A496" s="16"/>
      <c r="B496" s="16"/>
      <c r="N496" s="2"/>
      <c r="O496" s="53"/>
      <c r="BA496" s="149"/>
    </row>
    <row r="497" spans="1:53">
      <c r="A497" s="16"/>
      <c r="B497" s="16"/>
      <c r="N497" s="2"/>
      <c r="O497" s="53"/>
      <c r="BA497" s="149"/>
    </row>
    <row r="498" spans="1:53">
      <c r="A498" s="16"/>
      <c r="B498" s="16"/>
      <c r="N498" s="2"/>
      <c r="O498" s="53"/>
      <c r="BA498" s="149"/>
    </row>
    <row r="499" spans="1:53">
      <c r="A499" s="16"/>
      <c r="B499" s="16"/>
      <c r="N499" s="2"/>
      <c r="O499" s="53"/>
      <c r="BA499" s="149"/>
    </row>
    <row r="500" spans="1:53">
      <c r="A500" s="16"/>
      <c r="B500" s="16"/>
      <c r="N500" s="2"/>
      <c r="O500" s="53"/>
      <c r="BA500" s="149"/>
    </row>
    <row r="501" spans="1:53">
      <c r="A501" s="16"/>
      <c r="B501" s="16"/>
      <c r="N501" s="2"/>
      <c r="O501" s="53"/>
      <c r="BA501" s="149"/>
    </row>
    <row r="502" spans="1:53">
      <c r="A502" s="16"/>
      <c r="B502" s="16"/>
      <c r="N502" s="2"/>
      <c r="O502" s="53"/>
      <c r="BA502" s="149"/>
    </row>
    <row r="503" spans="1:53">
      <c r="A503" s="16"/>
      <c r="B503" s="16"/>
      <c r="N503" s="2"/>
      <c r="O503" s="53"/>
      <c r="BA503" s="149"/>
    </row>
    <row r="504" spans="1:53">
      <c r="A504" s="16"/>
      <c r="B504" s="16"/>
      <c r="N504" s="2"/>
      <c r="O504" s="53"/>
      <c r="BA504" s="149"/>
    </row>
    <row r="505" spans="1:53">
      <c r="A505" s="16"/>
      <c r="B505" s="16"/>
      <c r="N505" s="2"/>
      <c r="O505" s="53"/>
      <c r="BA505" s="149"/>
    </row>
    <row r="506" spans="1:53">
      <c r="A506" s="16"/>
      <c r="B506" s="16"/>
      <c r="N506" s="2"/>
      <c r="O506" s="53"/>
      <c r="BA506" s="149"/>
    </row>
    <row r="507" spans="1:53">
      <c r="A507" s="16"/>
      <c r="B507" s="16"/>
      <c r="N507" s="2"/>
      <c r="O507" s="53"/>
      <c r="BA507" s="149"/>
    </row>
    <row r="508" spans="1:53">
      <c r="A508" s="16"/>
      <c r="B508" s="16"/>
      <c r="N508" s="2"/>
      <c r="O508" s="53"/>
      <c r="BA508" s="149"/>
    </row>
    <row r="509" spans="1:53">
      <c r="A509" s="16"/>
      <c r="B509" s="16"/>
      <c r="N509" s="2"/>
      <c r="O509" s="53"/>
      <c r="BA509" s="149"/>
    </row>
    <row r="510" spans="1:53">
      <c r="A510" s="16"/>
      <c r="B510" s="16"/>
      <c r="N510" s="2"/>
      <c r="O510" s="53"/>
      <c r="BA510" s="149"/>
    </row>
    <row r="511" spans="1:53">
      <c r="A511" s="16"/>
      <c r="B511" s="16"/>
      <c r="N511" s="2"/>
      <c r="O511" s="53"/>
      <c r="BA511" s="149"/>
    </row>
    <row r="512" spans="1:53">
      <c r="A512" s="16"/>
      <c r="B512" s="16"/>
      <c r="N512" s="2"/>
      <c r="O512" s="53"/>
      <c r="BA512" s="149"/>
    </row>
    <row r="513" spans="1:53">
      <c r="A513" s="16"/>
      <c r="B513" s="16"/>
      <c r="N513" s="2"/>
      <c r="O513" s="53"/>
      <c r="BA513" s="149"/>
    </row>
    <row r="514" spans="1:53">
      <c r="A514" s="16"/>
      <c r="B514" s="16"/>
      <c r="N514" s="2"/>
      <c r="O514" s="53"/>
      <c r="BA514" s="149"/>
    </row>
    <row r="515" spans="1:53">
      <c r="A515" s="16"/>
      <c r="B515" s="16"/>
      <c r="N515" s="2"/>
      <c r="O515" s="53"/>
      <c r="BA515" s="149"/>
    </row>
    <row r="516" spans="1:53">
      <c r="A516" s="16"/>
      <c r="B516" s="16"/>
      <c r="N516" s="2"/>
      <c r="O516" s="53"/>
      <c r="BA516" s="149"/>
    </row>
    <row r="517" spans="1:53">
      <c r="A517" s="16"/>
      <c r="B517" s="16"/>
      <c r="N517" s="2"/>
      <c r="O517" s="53"/>
      <c r="BA517" s="149"/>
    </row>
    <row r="518" spans="1:53">
      <c r="A518" s="16"/>
      <c r="B518" s="16"/>
      <c r="N518" s="2"/>
      <c r="O518" s="53"/>
      <c r="BA518" s="149"/>
    </row>
    <row r="519" spans="1:53">
      <c r="A519" s="16"/>
      <c r="B519" s="16"/>
      <c r="N519" s="2"/>
      <c r="O519" s="53"/>
      <c r="BA519" s="149"/>
    </row>
    <row r="520" spans="1:53">
      <c r="A520" s="16"/>
      <c r="B520" s="16"/>
      <c r="N520" s="2"/>
      <c r="O520" s="53"/>
      <c r="BA520" s="149"/>
    </row>
    <row r="521" spans="1:53">
      <c r="A521" s="16"/>
      <c r="B521" s="16"/>
      <c r="N521" s="2"/>
      <c r="O521" s="53"/>
      <c r="BA521" s="149"/>
    </row>
    <row r="522" spans="1:53">
      <c r="A522" s="16"/>
      <c r="B522" s="16"/>
      <c r="N522" s="2"/>
      <c r="O522" s="53"/>
      <c r="BA522" s="149"/>
    </row>
    <row r="523" spans="1:53">
      <c r="A523" s="16"/>
      <c r="B523" s="16"/>
      <c r="N523" s="2"/>
      <c r="O523" s="53"/>
      <c r="BA523" s="149"/>
    </row>
    <row r="524" spans="1:53">
      <c r="A524" s="16"/>
      <c r="B524" s="16"/>
      <c r="N524" s="2"/>
      <c r="O524" s="53"/>
      <c r="BA524" s="149"/>
    </row>
    <row r="525" spans="1:53">
      <c r="A525" s="16"/>
      <c r="B525" s="16"/>
      <c r="N525" s="2"/>
      <c r="O525" s="53"/>
      <c r="BA525" s="149"/>
    </row>
    <row r="526" spans="1:53">
      <c r="A526" s="16"/>
      <c r="B526" s="16"/>
      <c r="N526" s="2"/>
      <c r="O526" s="53"/>
      <c r="BA526" s="149"/>
    </row>
    <row r="527" spans="1:53">
      <c r="A527" s="16"/>
      <c r="B527" s="16"/>
      <c r="N527" s="2"/>
      <c r="O527" s="53"/>
      <c r="BA527" s="149"/>
    </row>
    <row r="528" spans="1:53">
      <c r="A528" s="16"/>
      <c r="B528" s="16"/>
      <c r="N528" s="2"/>
      <c r="O528" s="53"/>
      <c r="BA528" s="149"/>
    </row>
    <row r="529" spans="1:53">
      <c r="A529" s="16"/>
      <c r="B529" s="16"/>
      <c r="N529" s="2"/>
      <c r="O529" s="53"/>
      <c r="BA529" s="149"/>
    </row>
    <row r="530" spans="1:53">
      <c r="A530" s="16"/>
      <c r="B530" s="16"/>
      <c r="N530" s="2"/>
      <c r="O530" s="53"/>
      <c r="BA530" s="149"/>
    </row>
    <row r="531" spans="1:53">
      <c r="A531" s="16"/>
      <c r="B531" s="16"/>
      <c r="N531" s="2"/>
      <c r="O531" s="53"/>
      <c r="BA531" s="149"/>
    </row>
    <row r="532" spans="1:53">
      <c r="A532" s="16"/>
      <c r="B532" s="16"/>
      <c r="N532" s="2"/>
      <c r="O532" s="53"/>
      <c r="BA532" s="149"/>
    </row>
    <row r="533" spans="1:53">
      <c r="A533" s="16"/>
      <c r="B533" s="16"/>
      <c r="N533" s="2"/>
      <c r="O533" s="53"/>
      <c r="BA533" s="149"/>
    </row>
    <row r="534" spans="1:53">
      <c r="A534" s="16"/>
      <c r="B534" s="16"/>
      <c r="N534" s="2"/>
      <c r="O534" s="53"/>
      <c r="BA534" s="149"/>
    </row>
    <row r="535" spans="1:53">
      <c r="A535" s="16"/>
      <c r="B535" s="16"/>
      <c r="N535" s="2"/>
      <c r="O535" s="53"/>
      <c r="BA535" s="149"/>
    </row>
    <row r="536" spans="1:53">
      <c r="A536" s="16"/>
      <c r="B536" s="16"/>
      <c r="N536" s="2"/>
      <c r="O536" s="53"/>
      <c r="BA536" s="149"/>
    </row>
    <row r="537" spans="1:53">
      <c r="A537" s="16"/>
      <c r="B537" s="16"/>
      <c r="N537" s="2"/>
      <c r="O537" s="53"/>
      <c r="BA537" s="149"/>
    </row>
    <row r="538" spans="1:53">
      <c r="A538" s="16"/>
      <c r="B538" s="16"/>
      <c r="N538" s="2"/>
      <c r="O538" s="53"/>
      <c r="BA538" s="149"/>
    </row>
    <row r="539" spans="1:53">
      <c r="A539" s="16"/>
      <c r="B539" s="16"/>
      <c r="N539" s="2"/>
      <c r="O539" s="53"/>
      <c r="BA539" s="149"/>
    </row>
    <row r="540" spans="1:53">
      <c r="A540" s="16"/>
      <c r="B540" s="16"/>
      <c r="N540" s="2"/>
      <c r="O540" s="53"/>
      <c r="BA540" s="149"/>
    </row>
    <row r="541" spans="1:53">
      <c r="A541" s="16"/>
      <c r="B541" s="16"/>
      <c r="N541" s="2"/>
      <c r="O541" s="53"/>
      <c r="BA541" s="149"/>
    </row>
    <row r="542" spans="1:53">
      <c r="A542" s="16"/>
      <c r="B542" s="16"/>
      <c r="N542" s="2"/>
      <c r="O542" s="53"/>
      <c r="BA542" s="149"/>
    </row>
    <row r="543" spans="1:53">
      <c r="A543" s="16"/>
      <c r="B543" s="16"/>
      <c r="N543" s="2"/>
      <c r="O543" s="53"/>
      <c r="BA543" s="149"/>
    </row>
    <row r="544" spans="1:53">
      <c r="A544" s="16"/>
      <c r="B544" s="16"/>
      <c r="N544" s="2"/>
      <c r="O544" s="53"/>
      <c r="BA544" s="149"/>
    </row>
    <row r="545" spans="1:53">
      <c r="A545" s="16"/>
      <c r="B545" s="16"/>
      <c r="N545" s="2"/>
      <c r="O545" s="53"/>
      <c r="BA545" s="149"/>
    </row>
    <row r="546" spans="1:53">
      <c r="A546" s="16"/>
      <c r="B546" s="16"/>
      <c r="N546" s="2"/>
      <c r="O546" s="53"/>
      <c r="BA546" s="149"/>
    </row>
    <row r="547" spans="1:53">
      <c r="A547" s="16"/>
      <c r="B547" s="16"/>
      <c r="N547" s="2"/>
      <c r="O547" s="53"/>
      <c r="BA547" s="149"/>
    </row>
    <row r="548" spans="1:53">
      <c r="A548" s="16"/>
      <c r="B548" s="16"/>
      <c r="N548" s="2"/>
      <c r="O548" s="53"/>
      <c r="BA548" s="149"/>
    </row>
    <row r="549" spans="1:53">
      <c r="A549" s="16"/>
      <c r="B549" s="16"/>
      <c r="N549" s="2"/>
      <c r="O549" s="53"/>
      <c r="BA549" s="149"/>
    </row>
    <row r="550" spans="1:53">
      <c r="A550" s="16"/>
      <c r="B550" s="16"/>
      <c r="N550" s="2"/>
      <c r="O550" s="53"/>
      <c r="BA550" s="149"/>
    </row>
    <row r="551" spans="1:53">
      <c r="A551" s="16"/>
      <c r="B551" s="16"/>
      <c r="N551" s="2"/>
      <c r="O551" s="53"/>
      <c r="BA551" s="149"/>
    </row>
    <row r="552" spans="1:53">
      <c r="A552" s="16"/>
      <c r="B552" s="16"/>
      <c r="N552" s="2"/>
      <c r="O552" s="53"/>
      <c r="BA552" s="149"/>
    </row>
    <row r="553" spans="1:53">
      <c r="A553" s="16"/>
      <c r="B553" s="16"/>
      <c r="N553" s="2"/>
      <c r="O553" s="53"/>
      <c r="BA553" s="149"/>
    </row>
    <row r="554" spans="1:53">
      <c r="A554" s="16"/>
      <c r="B554" s="16"/>
      <c r="N554" s="2"/>
      <c r="O554" s="53"/>
      <c r="BA554" s="149"/>
    </row>
    <row r="555" spans="1:53">
      <c r="A555" s="16"/>
      <c r="B555" s="16"/>
      <c r="N555" s="2"/>
      <c r="O555" s="53"/>
      <c r="BA555" s="149"/>
    </row>
    <row r="556" spans="1:53">
      <c r="A556" s="16"/>
      <c r="B556" s="16"/>
      <c r="N556" s="2"/>
      <c r="O556" s="53"/>
      <c r="BA556" s="149"/>
    </row>
    <row r="557" spans="1:53">
      <c r="A557" s="16"/>
      <c r="B557" s="16"/>
      <c r="N557" s="2"/>
      <c r="O557" s="53"/>
      <c r="BA557" s="149"/>
    </row>
    <row r="558" spans="1:53">
      <c r="A558" s="16"/>
      <c r="B558" s="16"/>
      <c r="N558" s="2"/>
      <c r="O558" s="53"/>
      <c r="BA558" s="149"/>
    </row>
    <row r="559" spans="1:53">
      <c r="A559" s="16"/>
      <c r="B559" s="16"/>
      <c r="N559" s="2"/>
      <c r="O559" s="53"/>
      <c r="BA559" s="149"/>
    </row>
    <row r="560" spans="1:53">
      <c r="A560" s="16"/>
      <c r="B560" s="16"/>
      <c r="N560" s="2"/>
      <c r="O560" s="53"/>
      <c r="BA560" s="149"/>
    </row>
    <row r="561" spans="1:53">
      <c r="A561" s="16"/>
      <c r="B561" s="16"/>
      <c r="N561" s="2"/>
      <c r="O561" s="53"/>
      <c r="BA561" s="149"/>
    </row>
    <row r="562" spans="1:53">
      <c r="A562" s="16"/>
      <c r="B562" s="16"/>
      <c r="N562" s="2"/>
      <c r="O562" s="53"/>
      <c r="BA562" s="149"/>
    </row>
    <row r="563" spans="1:53">
      <c r="A563" s="16"/>
      <c r="B563" s="16"/>
      <c r="N563" s="2"/>
      <c r="O563" s="53"/>
      <c r="BA563" s="149"/>
    </row>
    <row r="564" spans="1:53">
      <c r="A564" s="16"/>
      <c r="B564" s="16"/>
      <c r="N564" s="2"/>
      <c r="O564" s="53"/>
      <c r="BA564" s="149"/>
    </row>
    <row r="565" spans="1:53">
      <c r="A565" s="16"/>
      <c r="B565" s="16"/>
      <c r="N565" s="2"/>
      <c r="O565" s="53"/>
      <c r="BA565" s="149"/>
    </row>
    <row r="566" spans="1:53">
      <c r="A566" s="16"/>
      <c r="B566" s="16"/>
      <c r="N566" s="2"/>
      <c r="O566" s="53"/>
      <c r="BA566" s="149"/>
    </row>
    <row r="567" spans="1:53">
      <c r="A567" s="16"/>
      <c r="B567" s="16"/>
      <c r="N567" s="2"/>
      <c r="O567" s="53"/>
      <c r="BA567" s="149"/>
    </row>
    <row r="568" spans="1:53">
      <c r="A568" s="16"/>
      <c r="B568" s="16"/>
      <c r="N568" s="2"/>
      <c r="O568" s="53"/>
      <c r="BA568" s="149"/>
    </row>
    <row r="569" spans="1:53">
      <c r="A569" s="16"/>
      <c r="B569" s="16"/>
      <c r="N569" s="2"/>
      <c r="O569" s="53"/>
      <c r="BA569" s="149"/>
    </row>
    <row r="570" spans="1:53">
      <c r="A570" s="16"/>
      <c r="B570" s="16"/>
      <c r="N570" s="2"/>
      <c r="O570" s="53"/>
      <c r="BA570" s="149"/>
    </row>
    <row r="571" spans="1:53">
      <c r="A571" s="16"/>
      <c r="B571" s="16"/>
      <c r="N571" s="2"/>
      <c r="O571" s="53"/>
      <c r="BA571" s="149"/>
    </row>
    <row r="572" spans="1:53">
      <c r="A572" s="16"/>
      <c r="B572" s="16"/>
      <c r="N572" s="2"/>
      <c r="O572" s="53"/>
      <c r="BA572" s="149"/>
    </row>
    <row r="573" spans="1:53">
      <c r="A573" s="16"/>
      <c r="B573" s="16"/>
      <c r="N573" s="2"/>
      <c r="O573" s="53"/>
      <c r="BA573" s="149"/>
    </row>
    <row r="574" spans="1:53">
      <c r="A574" s="16"/>
      <c r="B574" s="16"/>
      <c r="N574" s="2"/>
      <c r="O574" s="53"/>
      <c r="BA574" s="149"/>
    </row>
    <row r="575" spans="1:53">
      <c r="A575" s="16"/>
      <c r="B575" s="16"/>
      <c r="N575" s="2"/>
      <c r="O575" s="53"/>
      <c r="BA575" s="149"/>
    </row>
    <row r="576" spans="1:53">
      <c r="A576" s="16"/>
      <c r="B576" s="16"/>
      <c r="N576" s="2"/>
      <c r="O576" s="53"/>
      <c r="BA576" s="149"/>
    </row>
    <row r="577" spans="1:53">
      <c r="A577" s="16"/>
      <c r="B577" s="16"/>
      <c r="N577" s="2"/>
      <c r="O577" s="53"/>
      <c r="BA577" s="149"/>
    </row>
    <row r="578" spans="1:53">
      <c r="A578" s="16"/>
      <c r="B578" s="16"/>
      <c r="N578" s="2"/>
      <c r="O578" s="53"/>
      <c r="BA578" s="149"/>
    </row>
    <row r="579" spans="1:53">
      <c r="A579" s="16"/>
      <c r="B579" s="16"/>
      <c r="N579" s="2"/>
      <c r="O579" s="53"/>
      <c r="BA579" s="149"/>
    </row>
    <row r="580" spans="1:53">
      <c r="A580" s="16"/>
      <c r="B580" s="16"/>
      <c r="N580" s="2"/>
      <c r="O580" s="53"/>
      <c r="BA580" s="149"/>
    </row>
    <row r="581" spans="1:53">
      <c r="A581" s="16"/>
      <c r="B581" s="16"/>
      <c r="N581" s="2"/>
      <c r="O581" s="53"/>
      <c r="BA581" s="149"/>
    </row>
    <row r="582" spans="1:53">
      <c r="A582" s="16"/>
      <c r="B582" s="16"/>
      <c r="N582" s="2"/>
      <c r="O582" s="53"/>
      <c r="BA582" s="149"/>
    </row>
    <row r="583" spans="1:53">
      <c r="A583" s="16"/>
      <c r="B583" s="16"/>
      <c r="N583" s="2"/>
      <c r="O583" s="53"/>
      <c r="BA583" s="149"/>
    </row>
    <row r="584" spans="1:53">
      <c r="A584" s="16"/>
      <c r="B584" s="16"/>
      <c r="N584" s="2"/>
      <c r="O584" s="53"/>
      <c r="BA584" s="149"/>
    </row>
    <row r="585" spans="1:53">
      <c r="A585" s="16"/>
      <c r="B585" s="16"/>
      <c r="N585" s="2"/>
      <c r="O585" s="53"/>
      <c r="BA585" s="149"/>
    </row>
    <row r="586" spans="1:53">
      <c r="A586" s="16"/>
      <c r="B586" s="16"/>
      <c r="N586" s="2"/>
      <c r="O586" s="53"/>
      <c r="BA586" s="149"/>
    </row>
    <row r="587" spans="1:53">
      <c r="A587" s="16"/>
      <c r="B587" s="16"/>
      <c r="N587" s="2"/>
      <c r="O587" s="53"/>
      <c r="BA587" s="149"/>
    </row>
    <row r="588" spans="1:53">
      <c r="A588" s="16"/>
      <c r="B588" s="16"/>
      <c r="N588" s="2"/>
      <c r="O588" s="53"/>
      <c r="BA588" s="149"/>
    </row>
    <row r="589" spans="1:53">
      <c r="A589" s="16"/>
      <c r="B589" s="16"/>
      <c r="N589" s="2"/>
      <c r="O589" s="53"/>
      <c r="BA589" s="149"/>
    </row>
    <row r="590" spans="1:53">
      <c r="A590" s="16"/>
      <c r="B590" s="16"/>
      <c r="N590" s="2"/>
      <c r="O590" s="53"/>
      <c r="BA590" s="149"/>
    </row>
    <row r="591" spans="1:53">
      <c r="A591" s="16"/>
      <c r="B591" s="16"/>
      <c r="N591" s="2"/>
      <c r="O591" s="53"/>
      <c r="BA591" s="149"/>
    </row>
    <row r="592" spans="1:53">
      <c r="A592" s="16"/>
      <c r="B592" s="16"/>
      <c r="N592" s="2"/>
      <c r="O592" s="53"/>
      <c r="BA592" s="149"/>
    </row>
    <row r="593" spans="1:53">
      <c r="A593" s="16"/>
      <c r="B593" s="16"/>
      <c r="N593" s="2"/>
      <c r="O593" s="53"/>
      <c r="BA593" s="149"/>
    </row>
    <row r="594" spans="1:53">
      <c r="A594" s="16"/>
      <c r="B594" s="16"/>
      <c r="N594" s="2"/>
      <c r="O594" s="53"/>
      <c r="BA594" s="149"/>
    </row>
    <row r="595" spans="1:53">
      <c r="A595" s="16"/>
      <c r="B595" s="16"/>
      <c r="N595" s="2"/>
      <c r="O595" s="53"/>
      <c r="BA595" s="149"/>
    </row>
    <row r="596" spans="1:53">
      <c r="A596" s="16"/>
      <c r="B596" s="16"/>
      <c r="N596" s="2"/>
      <c r="O596" s="53"/>
      <c r="BA596" s="149"/>
    </row>
    <row r="597" spans="1:53">
      <c r="A597" s="16"/>
      <c r="B597" s="16"/>
      <c r="N597" s="2"/>
      <c r="O597" s="53"/>
      <c r="BA597" s="149"/>
    </row>
    <row r="598" spans="1:53">
      <c r="A598" s="16"/>
      <c r="B598" s="16"/>
      <c r="N598" s="2"/>
      <c r="O598" s="53"/>
      <c r="BA598" s="149"/>
    </row>
    <row r="599" spans="1:53">
      <c r="A599" s="16"/>
      <c r="B599" s="16"/>
      <c r="N599" s="2"/>
      <c r="O599" s="53"/>
      <c r="BA599" s="149"/>
    </row>
    <row r="600" spans="1:53">
      <c r="A600" s="16"/>
      <c r="B600" s="16"/>
      <c r="N600" s="2"/>
      <c r="O600" s="53"/>
      <c r="BA600" s="149"/>
    </row>
    <row r="601" spans="1:53">
      <c r="A601" s="16"/>
      <c r="B601" s="16"/>
      <c r="N601" s="2"/>
      <c r="O601" s="53"/>
      <c r="BA601" s="149"/>
    </row>
    <row r="602" spans="1:53">
      <c r="A602" s="16"/>
      <c r="B602" s="16"/>
      <c r="N602" s="2"/>
      <c r="O602" s="53"/>
      <c r="BA602" s="149"/>
    </row>
    <row r="603" spans="1:53">
      <c r="A603" s="16"/>
      <c r="B603" s="16"/>
      <c r="N603" s="2"/>
      <c r="O603" s="53"/>
      <c r="BA603" s="149"/>
    </row>
    <row r="604" spans="1:53">
      <c r="A604" s="16"/>
      <c r="B604" s="16"/>
      <c r="N604" s="2"/>
      <c r="O604" s="53"/>
      <c r="BA604" s="149"/>
    </row>
    <row r="605" spans="1:53">
      <c r="A605" s="16"/>
      <c r="B605" s="16"/>
      <c r="N605" s="2"/>
      <c r="O605" s="53"/>
      <c r="BA605" s="149"/>
    </row>
    <row r="606" spans="1:53">
      <c r="A606" s="16"/>
      <c r="B606" s="16"/>
      <c r="N606" s="2"/>
      <c r="O606" s="53"/>
      <c r="BA606" s="149"/>
    </row>
    <row r="607" spans="1:53">
      <c r="A607" s="16"/>
      <c r="B607" s="16"/>
      <c r="N607" s="2"/>
      <c r="O607" s="53"/>
      <c r="BA607" s="149"/>
    </row>
    <row r="608" spans="1:53">
      <c r="A608" s="16"/>
      <c r="B608" s="16"/>
      <c r="N608" s="2"/>
      <c r="O608" s="53"/>
      <c r="BA608" s="149"/>
    </row>
    <row r="609" spans="1:53">
      <c r="A609" s="16"/>
      <c r="B609" s="16"/>
      <c r="N609" s="2"/>
      <c r="O609" s="53"/>
      <c r="BA609" s="149"/>
    </row>
    <row r="610" spans="1:53">
      <c r="A610" s="16"/>
      <c r="B610" s="16"/>
      <c r="N610" s="2"/>
      <c r="O610" s="53"/>
      <c r="BA610" s="149"/>
    </row>
    <row r="611" spans="1:53">
      <c r="A611" s="16"/>
      <c r="B611" s="16"/>
      <c r="N611" s="2"/>
      <c r="O611" s="53"/>
      <c r="BA611" s="149"/>
    </row>
    <row r="612" spans="1:53">
      <c r="A612" s="16"/>
      <c r="B612" s="16"/>
      <c r="N612" s="2"/>
      <c r="O612" s="53"/>
      <c r="BA612" s="149"/>
    </row>
    <row r="613" spans="1:53">
      <c r="A613" s="16"/>
      <c r="B613" s="16"/>
      <c r="N613" s="2"/>
      <c r="O613" s="53"/>
      <c r="BA613" s="149"/>
    </row>
    <row r="614" spans="1:53">
      <c r="A614" s="16"/>
      <c r="B614" s="16"/>
      <c r="N614" s="2"/>
      <c r="O614" s="53"/>
      <c r="BA614" s="149"/>
    </row>
    <row r="615" spans="1:53">
      <c r="A615" s="16"/>
      <c r="B615" s="16"/>
      <c r="N615" s="2"/>
      <c r="O615" s="53"/>
      <c r="BA615" s="149"/>
    </row>
    <row r="616" spans="1:53">
      <c r="A616" s="16"/>
      <c r="B616" s="16"/>
      <c r="N616" s="2"/>
      <c r="O616" s="53"/>
      <c r="BA616" s="149"/>
    </row>
    <row r="617" spans="1:53">
      <c r="A617" s="16"/>
      <c r="B617" s="16"/>
      <c r="N617" s="2"/>
      <c r="O617" s="53"/>
      <c r="BA617" s="149"/>
    </row>
    <row r="618" spans="1:53">
      <c r="A618" s="16"/>
      <c r="B618" s="16"/>
      <c r="N618" s="2"/>
      <c r="O618" s="53"/>
      <c r="BA618" s="149"/>
    </row>
    <row r="619" spans="1:53">
      <c r="A619" s="16"/>
      <c r="B619" s="16"/>
      <c r="N619" s="2"/>
      <c r="O619" s="53"/>
      <c r="BA619" s="149"/>
    </row>
    <row r="620" spans="1:53">
      <c r="A620" s="16"/>
      <c r="B620" s="16"/>
      <c r="N620" s="2"/>
      <c r="O620" s="53"/>
      <c r="BA620" s="149"/>
    </row>
    <row r="621" spans="1:53">
      <c r="A621" s="16"/>
      <c r="B621" s="16"/>
      <c r="N621" s="2"/>
      <c r="O621" s="53"/>
      <c r="BA621" s="149"/>
    </row>
    <row r="622" spans="1:53">
      <c r="A622" s="16"/>
      <c r="B622" s="16"/>
      <c r="N622" s="2"/>
      <c r="O622" s="53"/>
      <c r="BA622" s="149"/>
    </row>
    <row r="623" spans="1:53">
      <c r="A623" s="16"/>
      <c r="B623" s="16"/>
      <c r="N623" s="2"/>
      <c r="O623" s="53"/>
      <c r="BA623" s="149"/>
    </row>
    <row r="624" spans="1:53">
      <c r="A624" s="16"/>
      <c r="B624" s="16"/>
      <c r="N624" s="2"/>
      <c r="O624" s="53"/>
      <c r="BA624" s="149"/>
    </row>
    <row r="625" spans="1:53">
      <c r="A625" s="16"/>
      <c r="B625" s="16"/>
      <c r="N625" s="2"/>
      <c r="O625" s="53"/>
      <c r="BA625" s="149"/>
    </row>
    <row r="626" spans="1:53">
      <c r="A626" s="16"/>
      <c r="B626" s="16"/>
      <c r="N626" s="2"/>
      <c r="O626" s="53"/>
      <c r="BA626" s="149"/>
    </row>
    <row r="627" spans="1:53">
      <c r="A627" s="16"/>
      <c r="B627" s="16"/>
      <c r="N627" s="2"/>
      <c r="O627" s="53"/>
      <c r="BA627" s="149"/>
    </row>
    <row r="628" spans="1:53">
      <c r="A628" s="16"/>
      <c r="B628" s="16"/>
      <c r="N628" s="2"/>
      <c r="O628" s="53"/>
      <c r="BA628" s="149"/>
    </row>
    <row r="629" spans="1:53">
      <c r="A629" s="16"/>
      <c r="B629" s="16"/>
      <c r="N629" s="2"/>
      <c r="O629" s="53"/>
      <c r="BA629" s="149"/>
    </row>
    <row r="630" spans="1:53">
      <c r="A630" s="16"/>
      <c r="B630" s="16"/>
      <c r="N630" s="2"/>
      <c r="O630" s="53"/>
      <c r="BA630" s="149"/>
    </row>
    <row r="631" spans="1:53">
      <c r="A631" s="16"/>
      <c r="B631" s="16"/>
      <c r="N631" s="2"/>
      <c r="O631" s="53"/>
      <c r="BA631" s="149"/>
    </row>
    <row r="632" spans="1:53">
      <c r="A632" s="16"/>
      <c r="B632" s="16"/>
      <c r="N632" s="2"/>
      <c r="O632" s="53"/>
      <c r="BA632" s="149"/>
    </row>
    <row r="633" spans="1:53">
      <c r="A633" s="16"/>
      <c r="B633" s="16"/>
      <c r="N633" s="2"/>
      <c r="O633" s="53"/>
      <c r="BA633" s="149"/>
    </row>
    <row r="634" spans="1:53">
      <c r="A634" s="16"/>
      <c r="B634" s="16"/>
      <c r="N634" s="2"/>
      <c r="O634" s="53"/>
      <c r="BA634" s="149"/>
    </row>
    <row r="635" spans="1:53">
      <c r="A635" s="16"/>
      <c r="B635" s="16"/>
      <c r="N635" s="2"/>
      <c r="O635" s="53"/>
      <c r="BA635" s="149"/>
    </row>
    <row r="636" spans="1:53">
      <c r="A636" s="16"/>
      <c r="B636" s="16"/>
      <c r="N636" s="2"/>
      <c r="O636" s="53"/>
      <c r="BA636" s="149"/>
    </row>
    <row r="637" spans="1:53">
      <c r="A637" s="16"/>
      <c r="B637" s="16"/>
      <c r="N637" s="2"/>
      <c r="O637" s="53"/>
      <c r="BA637" s="149"/>
    </row>
    <row r="638" spans="1:53">
      <c r="A638" s="16"/>
      <c r="B638" s="16"/>
      <c r="N638" s="2"/>
      <c r="O638" s="53"/>
      <c r="BA638" s="149"/>
    </row>
    <row r="639" spans="1:53">
      <c r="A639" s="16"/>
      <c r="B639" s="16"/>
      <c r="N639" s="2"/>
      <c r="O639" s="53"/>
      <c r="BA639" s="149"/>
    </row>
    <row r="640" spans="1:53">
      <c r="A640" s="16"/>
      <c r="B640" s="16"/>
      <c r="N640" s="2"/>
      <c r="O640" s="53"/>
      <c r="BA640" s="149"/>
    </row>
    <row r="641" spans="1:53">
      <c r="A641" s="16"/>
      <c r="B641" s="16"/>
      <c r="N641" s="2"/>
      <c r="O641" s="53"/>
      <c r="BA641" s="149"/>
    </row>
    <row r="642" spans="1:53">
      <c r="A642" s="16"/>
      <c r="B642" s="16"/>
      <c r="N642" s="2"/>
      <c r="O642" s="53"/>
      <c r="BA642" s="149"/>
    </row>
    <row r="643" spans="1:53">
      <c r="A643" s="16"/>
      <c r="B643" s="16"/>
      <c r="N643" s="2"/>
      <c r="O643" s="53"/>
      <c r="BA643" s="149"/>
    </row>
    <row r="644" spans="1:53">
      <c r="A644" s="16"/>
      <c r="B644" s="16"/>
      <c r="N644" s="2"/>
      <c r="O644" s="53"/>
      <c r="BA644" s="149"/>
    </row>
    <row r="645" spans="1:53">
      <c r="A645" s="16"/>
      <c r="B645" s="16"/>
      <c r="N645" s="2"/>
      <c r="O645" s="53"/>
      <c r="BA645" s="149"/>
    </row>
    <row r="646" spans="1:53">
      <c r="A646" s="16"/>
      <c r="B646" s="16"/>
      <c r="N646" s="2"/>
      <c r="O646" s="53"/>
      <c r="BA646" s="149"/>
    </row>
    <row r="647" spans="1:53">
      <c r="A647" s="16"/>
      <c r="B647" s="16"/>
      <c r="N647" s="2"/>
      <c r="O647" s="53"/>
      <c r="BA647" s="149"/>
    </row>
    <row r="648" spans="1:53">
      <c r="A648" s="16"/>
      <c r="B648" s="16"/>
      <c r="N648" s="2"/>
      <c r="O648" s="53"/>
      <c r="BA648" s="149"/>
    </row>
    <row r="649" spans="1:53">
      <c r="A649" s="16"/>
      <c r="B649" s="16"/>
      <c r="N649" s="2"/>
      <c r="O649" s="53"/>
      <c r="BA649" s="149"/>
    </row>
    <row r="650" spans="1:53">
      <c r="A650" s="16"/>
      <c r="B650" s="16"/>
      <c r="N650" s="2"/>
      <c r="O650" s="53"/>
      <c r="BA650" s="149"/>
    </row>
    <row r="651" spans="1:53">
      <c r="A651" s="16"/>
      <c r="B651" s="16"/>
      <c r="N651" s="2"/>
      <c r="O651" s="53"/>
      <c r="BA651" s="149"/>
    </row>
    <row r="652" spans="1:53">
      <c r="A652" s="16"/>
      <c r="B652" s="16"/>
      <c r="N652" s="2"/>
      <c r="O652" s="53"/>
      <c r="BA652" s="149"/>
    </row>
    <row r="653" spans="1:53">
      <c r="A653" s="16"/>
      <c r="B653" s="16"/>
      <c r="N653" s="2"/>
      <c r="O653" s="53"/>
      <c r="BA653" s="149"/>
    </row>
    <row r="654" spans="1:53">
      <c r="A654" s="16"/>
      <c r="B654" s="16"/>
      <c r="N654" s="2"/>
      <c r="O654" s="53"/>
      <c r="BA654" s="149"/>
    </row>
    <row r="655" spans="1:53">
      <c r="A655" s="16"/>
      <c r="B655" s="16"/>
      <c r="N655" s="2"/>
      <c r="O655" s="53"/>
      <c r="BA655" s="149"/>
    </row>
    <row r="656" spans="1:53">
      <c r="A656" s="16"/>
      <c r="B656" s="16"/>
      <c r="N656" s="2"/>
      <c r="O656" s="53"/>
      <c r="BA656" s="149"/>
    </row>
    <row r="657" spans="1:53">
      <c r="A657" s="16"/>
      <c r="B657" s="16"/>
      <c r="N657" s="2"/>
      <c r="O657" s="53"/>
      <c r="BA657" s="149"/>
    </row>
    <row r="658" spans="1:53">
      <c r="A658" s="16"/>
      <c r="B658" s="16"/>
      <c r="N658" s="2"/>
      <c r="O658" s="53"/>
      <c r="BA658" s="149"/>
    </row>
    <row r="659" spans="1:53">
      <c r="A659" s="16"/>
      <c r="B659" s="16"/>
      <c r="N659" s="2"/>
      <c r="O659" s="53"/>
      <c r="BA659" s="149"/>
    </row>
    <row r="660" spans="1:53">
      <c r="A660" s="16"/>
      <c r="B660" s="16"/>
      <c r="N660" s="2"/>
      <c r="O660" s="53"/>
      <c r="BA660" s="149"/>
    </row>
    <row r="661" spans="1:53">
      <c r="A661" s="16"/>
      <c r="B661" s="16"/>
      <c r="N661" s="2"/>
      <c r="O661" s="53"/>
      <c r="BA661" s="149"/>
    </row>
    <row r="662" spans="1:53">
      <c r="A662" s="16"/>
      <c r="B662" s="16"/>
      <c r="N662" s="2"/>
      <c r="O662" s="53"/>
      <c r="BA662" s="149"/>
    </row>
    <row r="663" spans="1:53">
      <c r="A663" s="16"/>
      <c r="B663" s="16"/>
      <c r="N663" s="2"/>
      <c r="O663" s="53"/>
      <c r="BA663" s="149"/>
    </row>
    <row r="664" spans="1:53">
      <c r="A664" s="16"/>
      <c r="B664" s="16"/>
      <c r="N664" s="2"/>
      <c r="O664" s="53"/>
      <c r="BA664" s="149"/>
    </row>
    <row r="665" spans="1:53">
      <c r="A665" s="16"/>
      <c r="B665" s="16"/>
      <c r="N665" s="2"/>
      <c r="O665" s="53"/>
      <c r="BA665" s="149"/>
    </row>
    <row r="666" spans="1:53">
      <c r="A666" s="16"/>
      <c r="B666" s="16"/>
      <c r="N666" s="2"/>
      <c r="O666" s="53"/>
      <c r="BA666" s="149"/>
    </row>
    <row r="667" spans="1:53">
      <c r="A667" s="16"/>
      <c r="B667" s="16"/>
      <c r="N667" s="2"/>
      <c r="O667" s="53"/>
      <c r="BA667" s="149"/>
    </row>
    <row r="668" spans="1:53">
      <c r="A668" s="16"/>
      <c r="B668" s="16"/>
      <c r="N668" s="2"/>
      <c r="O668" s="53"/>
      <c r="BA668" s="149"/>
    </row>
    <row r="669" spans="1:53">
      <c r="A669" s="16"/>
      <c r="B669" s="16"/>
      <c r="N669" s="2"/>
      <c r="O669" s="53"/>
      <c r="BA669" s="149"/>
    </row>
    <row r="670" spans="1:53">
      <c r="A670" s="16"/>
      <c r="B670" s="16"/>
      <c r="N670" s="2"/>
      <c r="O670" s="53"/>
      <c r="BA670" s="149"/>
    </row>
    <row r="671" spans="1:53">
      <c r="A671" s="16"/>
      <c r="B671" s="16"/>
      <c r="N671" s="2"/>
      <c r="O671" s="53"/>
      <c r="BA671" s="149"/>
    </row>
    <row r="672" spans="1:53">
      <c r="A672" s="16"/>
      <c r="B672" s="16"/>
      <c r="N672" s="2"/>
      <c r="O672" s="53"/>
      <c r="BA672" s="149"/>
    </row>
    <row r="673" spans="1:53">
      <c r="A673" s="16"/>
      <c r="B673" s="16"/>
      <c r="N673" s="2"/>
      <c r="O673" s="53"/>
      <c r="BA673" s="149"/>
    </row>
    <row r="674" spans="1:53">
      <c r="A674" s="16"/>
      <c r="B674" s="16"/>
      <c r="N674" s="2"/>
      <c r="O674" s="53"/>
      <c r="BA674" s="149"/>
    </row>
    <row r="675" spans="1:53">
      <c r="A675" s="16"/>
      <c r="B675" s="16"/>
      <c r="N675" s="2"/>
      <c r="O675" s="53"/>
      <c r="BA675" s="149"/>
    </row>
    <row r="676" spans="1:53">
      <c r="A676" s="16"/>
      <c r="B676" s="16"/>
      <c r="N676" s="2"/>
      <c r="O676" s="53"/>
      <c r="BA676" s="149"/>
    </row>
    <row r="677" spans="1:53">
      <c r="A677" s="16"/>
      <c r="B677" s="16"/>
      <c r="N677" s="2"/>
      <c r="O677" s="53"/>
      <c r="BA677" s="149"/>
    </row>
    <row r="678" spans="1:53">
      <c r="A678" s="16"/>
      <c r="B678" s="16"/>
      <c r="N678" s="2"/>
      <c r="O678" s="53"/>
      <c r="BA678" s="149"/>
    </row>
    <row r="679" spans="1:53">
      <c r="A679" s="16"/>
      <c r="B679" s="16"/>
      <c r="N679" s="2"/>
      <c r="O679" s="53"/>
      <c r="BA679" s="149"/>
    </row>
    <row r="680" spans="1:53">
      <c r="A680" s="16"/>
      <c r="B680" s="16"/>
      <c r="N680" s="2"/>
      <c r="O680" s="53"/>
      <c r="BA680" s="149"/>
    </row>
    <row r="681" spans="1:53">
      <c r="A681" s="16"/>
      <c r="B681" s="16"/>
      <c r="N681" s="2"/>
      <c r="O681" s="53"/>
      <c r="BA681" s="149"/>
    </row>
    <row r="682" spans="1:53">
      <c r="A682" s="16"/>
      <c r="B682" s="16"/>
      <c r="N682" s="2"/>
      <c r="O682" s="53"/>
      <c r="BA682" s="149"/>
    </row>
    <row r="683" spans="1:53">
      <c r="A683" s="16"/>
      <c r="B683" s="16"/>
      <c r="N683" s="2"/>
      <c r="O683" s="53"/>
      <c r="BA683" s="149"/>
    </row>
    <row r="684" spans="1:53">
      <c r="A684" s="16"/>
      <c r="B684" s="16"/>
      <c r="N684" s="2"/>
      <c r="O684" s="53"/>
      <c r="BA684" s="149"/>
    </row>
    <row r="685" spans="1:53">
      <c r="A685" s="16"/>
      <c r="B685" s="16"/>
      <c r="N685" s="2"/>
      <c r="O685" s="53"/>
      <c r="BA685" s="149"/>
    </row>
    <row r="686" spans="1:53">
      <c r="A686" s="16"/>
      <c r="B686" s="16"/>
      <c r="N686" s="2"/>
      <c r="O686" s="53"/>
      <c r="BA686" s="149"/>
    </row>
    <row r="687" spans="1:53">
      <c r="A687" s="16"/>
      <c r="B687" s="16"/>
      <c r="N687" s="2"/>
      <c r="O687" s="53"/>
      <c r="BA687" s="149"/>
    </row>
    <row r="688" spans="1:53">
      <c r="A688" s="16"/>
      <c r="B688" s="16"/>
      <c r="N688" s="2"/>
      <c r="O688" s="53"/>
      <c r="BA688" s="149"/>
    </row>
    <row r="689" spans="1:53">
      <c r="A689" s="16"/>
      <c r="B689" s="16"/>
      <c r="N689" s="2"/>
      <c r="O689" s="53"/>
      <c r="BA689" s="149"/>
    </row>
    <row r="690" spans="1:53">
      <c r="A690" s="16"/>
      <c r="B690" s="16"/>
      <c r="N690" s="2"/>
      <c r="O690" s="53"/>
      <c r="BA690" s="149"/>
    </row>
    <row r="691" spans="1:53">
      <c r="A691" s="16"/>
      <c r="B691" s="16"/>
      <c r="N691" s="2"/>
      <c r="O691" s="53"/>
      <c r="BA691" s="149"/>
    </row>
    <row r="692" spans="1:53">
      <c r="A692" s="16"/>
      <c r="B692" s="16"/>
      <c r="N692" s="2"/>
      <c r="O692" s="53"/>
      <c r="BA692" s="149"/>
    </row>
    <row r="693" spans="1:53">
      <c r="A693" s="16"/>
      <c r="B693" s="16"/>
      <c r="N693" s="2"/>
      <c r="O693" s="53"/>
      <c r="BA693" s="149"/>
    </row>
    <row r="694" spans="1:53">
      <c r="A694" s="16"/>
      <c r="B694" s="16"/>
      <c r="N694" s="2"/>
      <c r="O694" s="53"/>
      <c r="BA694" s="149"/>
    </row>
    <row r="695" spans="1:53">
      <c r="A695" s="16"/>
      <c r="B695" s="16"/>
      <c r="N695" s="2"/>
      <c r="O695" s="53"/>
      <c r="BA695" s="149"/>
    </row>
    <row r="696" spans="1:53">
      <c r="A696" s="16"/>
      <c r="B696" s="16"/>
      <c r="N696" s="2"/>
      <c r="O696" s="53"/>
      <c r="BA696" s="149"/>
    </row>
    <row r="697" spans="1:53">
      <c r="A697" s="16"/>
      <c r="B697" s="16"/>
      <c r="N697" s="2"/>
      <c r="O697" s="53"/>
      <c r="BA697" s="149"/>
    </row>
    <row r="698" spans="1:53">
      <c r="A698" s="16"/>
      <c r="B698" s="16"/>
      <c r="N698" s="2"/>
      <c r="O698" s="53"/>
      <c r="BA698" s="149"/>
    </row>
    <row r="699" spans="1:53">
      <c r="A699" s="16"/>
      <c r="B699" s="16"/>
      <c r="N699" s="2"/>
      <c r="O699" s="53"/>
      <c r="BA699" s="149"/>
    </row>
    <row r="700" spans="1:53">
      <c r="A700" s="16"/>
      <c r="B700" s="16"/>
      <c r="N700" s="2"/>
      <c r="O700" s="53"/>
      <c r="BA700" s="149"/>
    </row>
    <row r="701" spans="1:53">
      <c r="A701" s="16"/>
      <c r="B701" s="16"/>
      <c r="N701" s="2"/>
      <c r="O701" s="53"/>
      <c r="BA701" s="149"/>
    </row>
    <row r="702" spans="1:53">
      <c r="A702" s="16"/>
      <c r="B702" s="16"/>
      <c r="N702" s="2"/>
      <c r="O702" s="53"/>
      <c r="BA702" s="149"/>
    </row>
    <row r="703" spans="1:53">
      <c r="A703" s="16"/>
      <c r="B703" s="16"/>
      <c r="N703" s="2"/>
      <c r="O703" s="53"/>
      <c r="BA703" s="149"/>
    </row>
    <row r="704" spans="1:53">
      <c r="A704" s="16"/>
      <c r="B704" s="16"/>
      <c r="N704" s="2"/>
      <c r="O704" s="53"/>
      <c r="BA704" s="149"/>
    </row>
    <row r="705" spans="1:53">
      <c r="A705" s="16"/>
      <c r="B705" s="16"/>
      <c r="N705" s="2"/>
      <c r="O705" s="53"/>
      <c r="BA705" s="149"/>
    </row>
    <row r="706" spans="1:53">
      <c r="A706" s="16"/>
      <c r="B706" s="16"/>
      <c r="N706" s="2"/>
      <c r="O706" s="53"/>
      <c r="BA706" s="149"/>
    </row>
    <row r="707" spans="1:53">
      <c r="A707" s="16"/>
      <c r="B707" s="16"/>
      <c r="N707" s="2"/>
      <c r="O707" s="53"/>
      <c r="BA707" s="149"/>
    </row>
    <row r="708" spans="1:53">
      <c r="A708" s="16"/>
      <c r="B708" s="16"/>
      <c r="N708" s="2"/>
      <c r="O708" s="53"/>
      <c r="BA708" s="149"/>
    </row>
    <row r="709" spans="1:53">
      <c r="A709" s="16"/>
      <c r="B709" s="16"/>
      <c r="N709" s="2"/>
      <c r="O709" s="53"/>
      <c r="BA709" s="149"/>
    </row>
    <row r="710" spans="1:53">
      <c r="A710" s="16"/>
      <c r="B710" s="16"/>
      <c r="N710" s="2"/>
      <c r="O710" s="53"/>
      <c r="BA710" s="149"/>
    </row>
    <row r="711" spans="1:53">
      <c r="A711" s="16"/>
      <c r="B711" s="16"/>
      <c r="N711" s="2"/>
      <c r="O711" s="53"/>
      <c r="BA711" s="149"/>
    </row>
    <row r="712" spans="1:53">
      <c r="A712" s="16"/>
      <c r="B712" s="16"/>
      <c r="N712" s="2"/>
      <c r="O712" s="53"/>
      <c r="BA712" s="149"/>
    </row>
    <row r="713" spans="1:53">
      <c r="A713" s="16"/>
      <c r="B713" s="16"/>
      <c r="N713" s="2"/>
      <c r="O713" s="53"/>
      <c r="BA713" s="149"/>
    </row>
    <row r="714" spans="1:53">
      <c r="A714" s="16"/>
      <c r="B714" s="16"/>
      <c r="N714" s="2"/>
      <c r="O714" s="53"/>
      <c r="BA714" s="149"/>
    </row>
    <row r="715" spans="1:53">
      <c r="A715" s="16"/>
      <c r="B715" s="16"/>
      <c r="N715" s="2"/>
      <c r="O715" s="53"/>
      <c r="BA715" s="149"/>
    </row>
    <row r="716" spans="1:53">
      <c r="A716" s="16"/>
      <c r="B716" s="16"/>
      <c r="N716" s="2"/>
      <c r="O716" s="53"/>
      <c r="BA716" s="149"/>
    </row>
    <row r="717" spans="1:53">
      <c r="A717" s="16"/>
      <c r="B717" s="16"/>
      <c r="N717" s="2"/>
      <c r="O717" s="53"/>
      <c r="BA717" s="149"/>
    </row>
    <row r="718" spans="1:53">
      <c r="A718" s="16"/>
      <c r="B718" s="16"/>
      <c r="N718" s="2"/>
      <c r="O718" s="53"/>
      <c r="BA718" s="149"/>
    </row>
    <row r="719" spans="1:53">
      <c r="A719" s="16"/>
      <c r="B719" s="16"/>
      <c r="N719" s="2"/>
      <c r="O719" s="53"/>
      <c r="BA719" s="149"/>
    </row>
    <row r="720" spans="1:53">
      <c r="A720" s="16"/>
      <c r="B720" s="16"/>
      <c r="N720" s="2"/>
      <c r="O720" s="53"/>
      <c r="BA720" s="149"/>
    </row>
    <row r="721" spans="1:53">
      <c r="A721" s="16"/>
      <c r="B721" s="16"/>
      <c r="N721" s="2"/>
      <c r="O721" s="53"/>
      <c r="BA721" s="149"/>
    </row>
    <row r="722" spans="1:53">
      <c r="A722" s="16"/>
      <c r="B722" s="16"/>
      <c r="N722" s="2"/>
      <c r="O722" s="53"/>
      <c r="BA722" s="149"/>
    </row>
    <row r="723" spans="1:53">
      <c r="A723" s="16"/>
      <c r="B723" s="16"/>
      <c r="N723" s="2"/>
      <c r="O723" s="53"/>
      <c r="BA723" s="149"/>
    </row>
    <row r="724" spans="1:53">
      <c r="A724" s="16"/>
      <c r="B724" s="16"/>
      <c r="N724" s="2"/>
      <c r="O724" s="53"/>
      <c r="BA724" s="149"/>
    </row>
    <row r="725" spans="1:53">
      <c r="A725" s="16"/>
      <c r="B725" s="16"/>
      <c r="N725" s="2"/>
      <c r="O725" s="53"/>
      <c r="BA725" s="149"/>
    </row>
    <row r="726" spans="1:53">
      <c r="A726" s="16"/>
      <c r="B726" s="16"/>
      <c r="N726" s="2"/>
      <c r="O726" s="53"/>
      <c r="BA726" s="149"/>
    </row>
    <row r="727" spans="1:53">
      <c r="A727" s="16"/>
      <c r="B727" s="16"/>
      <c r="N727" s="2"/>
      <c r="O727" s="53"/>
      <c r="BA727" s="149"/>
    </row>
    <row r="728" spans="1:53">
      <c r="A728" s="16"/>
      <c r="B728" s="16"/>
      <c r="N728" s="2"/>
      <c r="O728" s="53"/>
      <c r="BA728" s="149"/>
    </row>
    <row r="729" spans="1:53">
      <c r="A729" s="16"/>
      <c r="B729" s="16"/>
      <c r="N729" s="2"/>
      <c r="O729" s="53"/>
      <c r="BA729" s="149"/>
    </row>
    <row r="730" spans="1:53">
      <c r="A730" s="16"/>
      <c r="B730" s="16"/>
      <c r="N730" s="2"/>
      <c r="O730" s="53"/>
      <c r="BA730" s="149"/>
    </row>
    <row r="731" spans="1:53">
      <c r="A731" s="16"/>
      <c r="B731" s="16"/>
      <c r="N731" s="2"/>
      <c r="O731" s="53"/>
      <c r="BA731" s="149"/>
    </row>
    <row r="732" spans="1:53">
      <c r="A732" s="16"/>
      <c r="B732" s="16"/>
      <c r="N732" s="2"/>
      <c r="O732" s="53"/>
      <c r="BA732" s="149"/>
    </row>
    <row r="733" spans="1:53">
      <c r="A733" s="16"/>
      <c r="B733" s="16"/>
      <c r="N733" s="2"/>
      <c r="O733" s="53"/>
      <c r="BA733" s="149"/>
    </row>
    <row r="734" spans="1:53">
      <c r="A734" s="16"/>
      <c r="B734" s="16"/>
      <c r="N734" s="2"/>
      <c r="O734" s="53"/>
      <c r="BA734" s="149"/>
    </row>
    <row r="735" spans="1:53">
      <c r="A735" s="16"/>
      <c r="B735" s="16"/>
      <c r="N735" s="2"/>
      <c r="O735" s="53"/>
      <c r="BA735" s="149"/>
    </row>
    <row r="736" spans="1:53">
      <c r="A736" s="16"/>
      <c r="B736" s="16"/>
      <c r="N736" s="2"/>
      <c r="O736" s="53"/>
      <c r="BA736" s="149"/>
    </row>
    <row r="737" spans="1:53">
      <c r="A737" s="16"/>
      <c r="B737" s="16"/>
      <c r="N737" s="2"/>
      <c r="O737" s="53"/>
      <c r="BA737" s="149"/>
    </row>
    <row r="738" spans="1:53">
      <c r="A738" s="16"/>
      <c r="B738" s="16"/>
      <c r="N738" s="2"/>
      <c r="O738" s="53"/>
      <c r="BA738" s="149"/>
    </row>
    <row r="739" spans="1:53">
      <c r="A739" s="16"/>
      <c r="B739" s="16"/>
      <c r="N739" s="2"/>
      <c r="O739" s="53"/>
      <c r="BA739" s="149"/>
    </row>
    <row r="740" spans="1:53">
      <c r="A740" s="16"/>
      <c r="B740" s="16"/>
      <c r="N740" s="2"/>
      <c r="O740" s="53"/>
      <c r="BA740" s="149"/>
    </row>
    <row r="741" spans="1:53">
      <c r="A741" s="16"/>
      <c r="B741" s="16"/>
      <c r="N741" s="2"/>
      <c r="O741" s="53"/>
      <c r="BA741" s="149"/>
    </row>
    <row r="742" spans="1:53">
      <c r="A742" s="16"/>
      <c r="B742" s="16"/>
      <c r="N742" s="2"/>
      <c r="O742" s="53"/>
      <c r="BA742" s="149"/>
    </row>
    <row r="743" spans="1:53">
      <c r="A743" s="16"/>
      <c r="B743" s="16"/>
      <c r="N743" s="2"/>
      <c r="O743" s="53"/>
      <c r="BA743" s="149"/>
    </row>
    <row r="744" spans="1:53">
      <c r="A744" s="16"/>
      <c r="B744" s="16"/>
      <c r="N744" s="2"/>
      <c r="O744" s="53"/>
      <c r="BA744" s="149"/>
    </row>
    <row r="745" spans="1:53">
      <c r="A745" s="16"/>
      <c r="B745" s="16"/>
      <c r="N745" s="2"/>
      <c r="O745" s="53"/>
      <c r="BA745" s="149"/>
    </row>
    <row r="746" spans="1:53">
      <c r="A746" s="16"/>
      <c r="B746" s="16"/>
      <c r="N746" s="2"/>
      <c r="O746" s="53"/>
      <c r="BA746" s="149"/>
    </row>
    <row r="747" spans="1:53">
      <c r="A747" s="16"/>
      <c r="B747" s="16"/>
      <c r="N747" s="2"/>
      <c r="O747" s="53"/>
      <c r="BA747" s="149"/>
    </row>
    <row r="748" spans="1:53">
      <c r="A748" s="16"/>
      <c r="B748" s="16"/>
      <c r="N748" s="2"/>
      <c r="O748" s="53"/>
      <c r="BA748" s="149"/>
    </row>
    <row r="749" spans="1:53">
      <c r="A749" s="16"/>
      <c r="B749" s="16"/>
      <c r="N749" s="2"/>
      <c r="O749" s="53"/>
      <c r="BA749" s="149"/>
    </row>
    <row r="750" spans="1:53">
      <c r="A750" s="16"/>
      <c r="B750" s="16"/>
      <c r="N750" s="2"/>
      <c r="O750" s="53"/>
      <c r="BA750" s="149"/>
    </row>
    <row r="751" spans="1:53">
      <c r="A751" s="16"/>
      <c r="B751" s="16"/>
      <c r="N751" s="2"/>
      <c r="O751" s="53"/>
      <c r="BA751" s="149"/>
    </row>
    <row r="752" spans="1:53">
      <c r="A752" s="16"/>
      <c r="B752" s="16"/>
      <c r="N752" s="2"/>
      <c r="O752" s="53"/>
      <c r="BA752" s="149"/>
    </row>
    <row r="753" spans="1:53">
      <c r="A753" s="16"/>
      <c r="B753" s="16"/>
      <c r="N753" s="2"/>
      <c r="O753" s="53"/>
      <c r="BA753" s="149"/>
    </row>
    <row r="754" spans="1:53">
      <c r="A754" s="16"/>
      <c r="B754" s="16"/>
      <c r="N754" s="2"/>
      <c r="O754" s="53"/>
      <c r="BA754" s="149"/>
    </row>
    <row r="755" spans="1:53">
      <c r="A755" s="16"/>
      <c r="B755" s="16"/>
      <c r="N755" s="2"/>
      <c r="O755" s="53"/>
      <c r="BA755" s="149"/>
    </row>
    <row r="756" spans="1:53">
      <c r="A756" s="16"/>
      <c r="B756" s="16"/>
      <c r="N756" s="2"/>
      <c r="O756" s="53"/>
      <c r="BA756" s="149"/>
    </row>
    <row r="757" spans="1:53">
      <c r="A757" s="16"/>
      <c r="B757" s="16"/>
      <c r="N757" s="2"/>
      <c r="O757" s="53"/>
      <c r="BA757" s="149"/>
    </row>
    <row r="758" spans="1:53">
      <c r="A758" s="16"/>
      <c r="B758" s="16"/>
      <c r="N758" s="2"/>
      <c r="O758" s="53"/>
      <c r="BA758" s="149"/>
    </row>
    <row r="759" spans="1:53">
      <c r="A759" s="16"/>
      <c r="B759" s="16"/>
      <c r="N759" s="2"/>
      <c r="O759" s="53"/>
      <c r="BA759" s="149"/>
    </row>
    <row r="760" spans="1:53">
      <c r="A760" s="16"/>
      <c r="B760" s="16"/>
      <c r="N760" s="2"/>
      <c r="O760" s="53"/>
      <c r="BA760" s="149"/>
    </row>
    <row r="761" spans="1:53">
      <c r="A761" s="16"/>
      <c r="B761" s="16"/>
      <c r="N761" s="2"/>
      <c r="O761" s="53"/>
      <c r="BA761" s="149"/>
    </row>
    <row r="762" spans="1:53">
      <c r="A762" s="16"/>
      <c r="B762" s="16"/>
      <c r="N762" s="2"/>
      <c r="O762" s="53"/>
      <c r="BA762" s="149"/>
    </row>
    <row r="763" spans="1:53">
      <c r="A763" s="16"/>
      <c r="B763" s="16"/>
      <c r="N763" s="2"/>
      <c r="O763" s="53"/>
      <c r="BA763" s="149"/>
    </row>
    <row r="764" spans="1:53">
      <c r="A764" s="16"/>
      <c r="B764" s="16"/>
      <c r="N764" s="2"/>
      <c r="O764" s="53"/>
      <c r="BA764" s="149"/>
    </row>
    <row r="765" spans="1:53">
      <c r="A765" s="16"/>
      <c r="B765" s="16"/>
      <c r="N765" s="2"/>
      <c r="O765" s="53"/>
      <c r="BA765" s="149"/>
    </row>
    <row r="766" spans="1:53">
      <c r="A766" s="16"/>
      <c r="B766" s="16"/>
      <c r="N766" s="2"/>
      <c r="O766" s="53"/>
      <c r="BA766" s="149"/>
    </row>
    <row r="767" spans="1:53">
      <c r="A767" s="16"/>
      <c r="B767" s="16"/>
      <c r="N767" s="2"/>
      <c r="O767" s="53"/>
      <c r="BA767" s="149"/>
    </row>
    <row r="768" spans="1:53">
      <c r="A768" s="16"/>
      <c r="B768" s="16"/>
      <c r="N768" s="2"/>
      <c r="O768" s="53"/>
      <c r="BA768" s="149"/>
    </row>
    <row r="769" spans="1:53">
      <c r="A769" s="16"/>
      <c r="B769" s="16"/>
      <c r="N769" s="2"/>
      <c r="O769" s="53"/>
      <c r="BA769" s="149"/>
    </row>
    <row r="770" spans="1:53">
      <c r="A770" s="16"/>
      <c r="B770" s="16"/>
      <c r="N770" s="2"/>
      <c r="O770" s="53"/>
      <c r="BA770" s="149"/>
    </row>
    <row r="771" spans="1:53">
      <c r="A771" s="16"/>
      <c r="B771" s="16"/>
      <c r="N771" s="2"/>
      <c r="O771" s="53"/>
      <c r="BA771" s="149"/>
    </row>
    <row r="772" spans="1:53">
      <c r="A772" s="16"/>
      <c r="B772" s="16"/>
      <c r="N772" s="2"/>
      <c r="O772" s="53"/>
      <c r="BA772" s="149"/>
    </row>
    <row r="773" spans="1:53">
      <c r="A773" s="16"/>
      <c r="B773" s="16"/>
      <c r="N773" s="2"/>
      <c r="O773" s="53"/>
      <c r="BA773" s="149"/>
    </row>
    <row r="774" spans="1:53">
      <c r="A774" s="16"/>
      <c r="B774" s="16"/>
      <c r="N774" s="2"/>
      <c r="O774" s="53"/>
      <c r="BA774" s="149"/>
    </row>
    <row r="775" spans="1:53">
      <c r="A775" s="16"/>
      <c r="B775" s="16"/>
      <c r="N775" s="2"/>
      <c r="O775" s="53"/>
      <c r="BA775" s="149"/>
    </row>
    <row r="776" spans="1:53">
      <c r="A776" s="16"/>
      <c r="B776" s="16"/>
      <c r="N776" s="2"/>
      <c r="O776" s="53"/>
      <c r="BA776" s="149"/>
    </row>
    <row r="777" spans="1:53">
      <c r="A777" s="16"/>
      <c r="B777" s="16"/>
      <c r="N777" s="2"/>
      <c r="O777" s="53"/>
      <c r="BA777" s="149"/>
    </row>
    <row r="778" spans="1:53">
      <c r="A778" s="16"/>
      <c r="B778" s="16"/>
      <c r="N778" s="2"/>
      <c r="O778" s="53"/>
      <c r="BA778" s="149"/>
    </row>
    <row r="779" spans="1:53">
      <c r="A779" s="16"/>
      <c r="B779" s="16"/>
      <c r="N779" s="2"/>
      <c r="O779" s="53"/>
      <c r="BA779" s="149"/>
    </row>
    <row r="780" spans="1:53">
      <c r="A780" s="16"/>
      <c r="B780" s="16"/>
      <c r="N780" s="2"/>
      <c r="O780" s="53"/>
      <c r="BA780" s="149"/>
    </row>
    <row r="781" spans="1:53">
      <c r="A781" s="16"/>
      <c r="B781" s="16"/>
      <c r="N781" s="2"/>
      <c r="O781" s="53"/>
      <c r="BA781" s="149"/>
    </row>
    <row r="782" spans="1:53">
      <c r="A782" s="16"/>
      <c r="B782" s="16"/>
      <c r="N782" s="2"/>
      <c r="O782" s="53"/>
      <c r="BA782" s="149"/>
    </row>
    <row r="783" spans="1:53">
      <c r="A783" s="16"/>
      <c r="B783" s="16"/>
      <c r="N783" s="2"/>
      <c r="O783" s="53"/>
      <c r="BA783" s="149"/>
    </row>
    <row r="784" spans="1:53">
      <c r="A784" s="16"/>
      <c r="B784" s="16"/>
      <c r="N784" s="2"/>
      <c r="O784" s="53"/>
      <c r="BA784" s="149"/>
    </row>
    <row r="785" spans="1:53">
      <c r="A785" s="16"/>
      <c r="B785" s="16"/>
      <c r="N785" s="2"/>
      <c r="O785" s="53"/>
      <c r="BA785" s="149"/>
    </row>
    <row r="786" spans="1:53">
      <c r="A786" s="16"/>
      <c r="B786" s="16"/>
      <c r="N786" s="2"/>
      <c r="O786" s="53"/>
      <c r="BA786" s="149"/>
    </row>
    <row r="787" spans="1:53">
      <c r="A787" s="16"/>
      <c r="B787" s="16"/>
      <c r="N787" s="2"/>
      <c r="O787" s="53"/>
      <c r="BA787" s="149"/>
    </row>
    <row r="788" spans="1:53">
      <c r="A788" s="16"/>
      <c r="B788" s="16"/>
      <c r="N788" s="2"/>
      <c r="O788" s="53"/>
      <c r="BA788" s="149"/>
    </row>
    <row r="789" spans="1:53">
      <c r="A789" s="16"/>
      <c r="B789" s="16"/>
      <c r="N789" s="2"/>
      <c r="O789" s="53"/>
      <c r="BA789" s="149"/>
    </row>
    <row r="790" spans="1:53">
      <c r="A790" s="16"/>
      <c r="B790" s="16"/>
      <c r="N790" s="2"/>
      <c r="O790" s="53"/>
      <c r="BA790" s="149"/>
    </row>
    <row r="791" spans="1:53">
      <c r="A791" s="16"/>
      <c r="B791" s="16"/>
      <c r="N791" s="2"/>
      <c r="O791" s="53"/>
      <c r="BA791" s="149"/>
    </row>
    <row r="792" spans="1:53">
      <c r="A792" s="16"/>
      <c r="B792" s="16"/>
      <c r="N792" s="2"/>
      <c r="O792" s="53"/>
      <c r="BA792" s="149"/>
    </row>
    <row r="793" spans="1:53">
      <c r="A793" s="16"/>
      <c r="B793" s="16"/>
      <c r="N793" s="2"/>
      <c r="O793" s="53"/>
      <c r="BA793" s="149"/>
    </row>
    <row r="794" spans="1:53">
      <c r="A794" s="16"/>
      <c r="B794" s="16"/>
      <c r="N794" s="2"/>
      <c r="O794" s="53"/>
      <c r="BA794" s="149"/>
    </row>
    <row r="795" spans="1:53">
      <c r="A795" s="16"/>
      <c r="B795" s="16"/>
      <c r="N795" s="2"/>
      <c r="O795" s="53"/>
      <c r="BA795" s="149"/>
    </row>
    <row r="796" spans="1:53">
      <c r="A796" s="16"/>
      <c r="B796" s="16"/>
      <c r="N796" s="2"/>
      <c r="O796" s="53"/>
      <c r="BA796" s="149"/>
    </row>
    <row r="797" spans="1:53">
      <c r="A797" s="16"/>
      <c r="B797" s="16"/>
      <c r="N797" s="2"/>
      <c r="O797" s="53"/>
      <c r="BA797" s="149"/>
    </row>
    <row r="798" spans="1:53">
      <c r="A798" s="16"/>
      <c r="B798" s="16"/>
      <c r="N798" s="2"/>
      <c r="O798" s="53"/>
      <c r="BA798" s="149"/>
    </row>
    <row r="799" spans="1:53">
      <c r="A799" s="16"/>
      <c r="B799" s="16"/>
      <c r="N799" s="2"/>
      <c r="O799" s="53"/>
      <c r="BA799" s="149"/>
    </row>
    <row r="800" spans="1:53">
      <c r="A800" s="16"/>
      <c r="B800" s="16"/>
      <c r="N800" s="2"/>
      <c r="O800" s="53"/>
      <c r="BA800" s="149"/>
    </row>
    <row r="801" spans="1:53">
      <c r="A801" s="16"/>
      <c r="B801" s="16"/>
      <c r="N801" s="2"/>
      <c r="O801" s="53"/>
      <c r="BA801" s="149"/>
    </row>
    <row r="802" spans="1:53">
      <c r="A802" s="16"/>
      <c r="B802" s="16"/>
      <c r="N802" s="2"/>
      <c r="O802" s="53"/>
      <c r="BA802" s="149"/>
    </row>
    <row r="803" spans="1:53">
      <c r="A803" s="16"/>
      <c r="B803" s="16"/>
      <c r="N803" s="2"/>
      <c r="O803" s="53"/>
      <c r="BA803" s="149"/>
    </row>
    <row r="804" spans="1:53">
      <c r="A804" s="16"/>
      <c r="B804" s="16"/>
      <c r="N804" s="2"/>
      <c r="O804" s="53"/>
      <c r="BA804" s="149"/>
    </row>
    <row r="805" spans="1:53">
      <c r="A805" s="16"/>
      <c r="B805" s="16"/>
      <c r="N805" s="2"/>
      <c r="O805" s="53"/>
      <c r="BA805" s="149"/>
    </row>
    <row r="806" spans="1:53">
      <c r="A806" s="16"/>
      <c r="B806" s="16"/>
      <c r="N806" s="2"/>
      <c r="O806" s="53"/>
      <c r="BA806" s="149"/>
    </row>
    <row r="807" spans="1:53">
      <c r="A807" s="16"/>
      <c r="B807" s="16"/>
      <c r="N807" s="2"/>
      <c r="O807" s="53"/>
      <c r="BA807" s="149"/>
    </row>
    <row r="808" spans="1:53">
      <c r="A808" s="16"/>
      <c r="B808" s="16"/>
      <c r="N808" s="2"/>
      <c r="O808" s="53"/>
      <c r="BA808" s="149"/>
    </row>
    <row r="809" spans="1:53">
      <c r="A809" s="16"/>
      <c r="B809" s="16"/>
      <c r="N809" s="2"/>
      <c r="O809" s="53"/>
      <c r="BA809" s="149"/>
    </row>
    <row r="810" spans="1:53">
      <c r="A810" s="16"/>
      <c r="B810" s="16"/>
      <c r="N810" s="2"/>
      <c r="O810" s="53"/>
      <c r="BA810" s="149"/>
    </row>
    <row r="811" spans="1:53">
      <c r="A811" s="16"/>
      <c r="B811" s="16"/>
      <c r="N811" s="2"/>
      <c r="O811" s="53"/>
      <c r="BA811" s="149"/>
    </row>
    <row r="812" spans="1:53">
      <c r="A812" s="16"/>
      <c r="B812" s="16"/>
      <c r="N812" s="2"/>
      <c r="O812" s="53"/>
      <c r="BA812" s="149"/>
    </row>
    <row r="813" spans="1:53">
      <c r="A813" s="16"/>
      <c r="B813" s="16"/>
      <c r="N813" s="2"/>
      <c r="O813" s="53"/>
      <c r="BA813" s="149"/>
    </row>
    <row r="814" spans="1:53">
      <c r="A814" s="16"/>
      <c r="B814" s="16"/>
      <c r="N814" s="2"/>
      <c r="O814" s="53"/>
      <c r="BA814" s="149"/>
    </row>
    <row r="815" spans="1:53">
      <c r="A815" s="16"/>
      <c r="B815" s="16"/>
      <c r="N815" s="2"/>
      <c r="O815" s="53"/>
      <c r="BA815" s="149"/>
    </row>
    <row r="816" spans="1:53">
      <c r="A816" s="16"/>
      <c r="B816" s="16"/>
      <c r="N816" s="2"/>
      <c r="O816" s="53"/>
      <c r="BA816" s="149"/>
    </row>
    <row r="817" spans="1:53">
      <c r="A817" s="16"/>
      <c r="B817" s="16"/>
      <c r="N817" s="2"/>
      <c r="O817" s="53"/>
      <c r="BA817" s="149"/>
    </row>
    <row r="818" spans="1:53">
      <c r="A818" s="16"/>
      <c r="B818" s="16"/>
      <c r="N818" s="2"/>
      <c r="O818" s="53"/>
      <c r="BA818" s="149"/>
    </row>
    <row r="819" spans="1:53">
      <c r="A819" s="16"/>
      <c r="B819" s="16"/>
      <c r="N819" s="2"/>
      <c r="O819" s="53"/>
      <c r="BA819" s="149"/>
    </row>
    <row r="820" spans="1:53">
      <c r="A820" s="16"/>
      <c r="B820" s="16"/>
      <c r="N820" s="2"/>
      <c r="O820" s="53"/>
      <c r="BA820" s="149"/>
    </row>
    <row r="821" spans="1:53">
      <c r="A821" s="16"/>
      <c r="B821" s="16"/>
      <c r="N821" s="2"/>
      <c r="O821" s="53"/>
      <c r="BA821" s="149"/>
    </row>
    <row r="822" spans="1:53">
      <c r="A822" s="16"/>
      <c r="B822" s="16"/>
      <c r="N822" s="2"/>
      <c r="O822" s="53"/>
      <c r="BA822" s="149"/>
    </row>
    <row r="823" spans="1:53">
      <c r="A823" s="16"/>
      <c r="B823" s="16"/>
      <c r="N823" s="2"/>
      <c r="O823" s="53"/>
      <c r="BA823" s="149"/>
    </row>
    <row r="824" spans="1:53">
      <c r="A824" s="16"/>
      <c r="B824" s="16"/>
      <c r="N824" s="2"/>
      <c r="O824" s="53"/>
      <c r="BA824" s="149"/>
    </row>
    <row r="825" spans="1:53">
      <c r="A825" s="16"/>
      <c r="B825" s="16"/>
      <c r="N825" s="2"/>
      <c r="O825" s="53"/>
      <c r="BA825" s="149"/>
    </row>
    <row r="826" spans="1:53">
      <c r="A826" s="16"/>
      <c r="B826" s="16"/>
      <c r="N826" s="2"/>
      <c r="O826" s="53"/>
      <c r="BA826" s="149"/>
    </row>
    <row r="827" spans="1:53">
      <c r="A827" s="16"/>
      <c r="B827" s="16"/>
      <c r="N827" s="2"/>
      <c r="O827" s="53"/>
      <c r="BA827" s="149"/>
    </row>
    <row r="828" spans="1:53">
      <c r="A828" s="16"/>
      <c r="B828" s="16"/>
      <c r="N828" s="2"/>
      <c r="O828" s="53"/>
      <c r="BA828" s="149"/>
    </row>
    <row r="829" spans="1:53">
      <c r="A829" s="16"/>
      <c r="B829" s="16"/>
      <c r="N829" s="2"/>
      <c r="O829" s="53"/>
      <c r="BA829" s="149"/>
    </row>
    <row r="830" spans="1:53">
      <c r="A830" s="16"/>
      <c r="B830" s="16"/>
      <c r="N830" s="2"/>
      <c r="O830" s="53"/>
      <c r="BA830" s="149"/>
    </row>
    <row r="831" spans="1:53">
      <c r="A831" s="16"/>
      <c r="B831" s="16"/>
      <c r="N831" s="2"/>
      <c r="O831" s="53"/>
      <c r="BA831" s="149"/>
    </row>
    <row r="832" spans="1:53">
      <c r="A832" s="16"/>
      <c r="B832" s="16"/>
      <c r="N832" s="2"/>
      <c r="O832" s="53"/>
      <c r="BA832" s="149"/>
    </row>
    <row r="833" spans="1:53">
      <c r="A833" s="16"/>
      <c r="B833" s="16"/>
      <c r="N833" s="2"/>
      <c r="O833" s="53"/>
      <c r="BA833" s="149"/>
    </row>
    <row r="834" spans="1:53">
      <c r="A834" s="16"/>
      <c r="B834" s="16"/>
      <c r="N834" s="2"/>
      <c r="O834" s="53"/>
      <c r="BA834" s="149"/>
    </row>
    <row r="835" spans="1:53">
      <c r="A835" s="16"/>
      <c r="B835" s="16"/>
      <c r="N835" s="2"/>
      <c r="O835" s="53"/>
      <c r="BA835" s="149"/>
    </row>
    <row r="836" spans="1:53">
      <c r="A836" s="16"/>
      <c r="B836" s="16"/>
      <c r="N836" s="2"/>
      <c r="O836" s="53"/>
      <c r="BA836" s="149"/>
    </row>
    <row r="837" spans="1:53">
      <c r="A837" s="16"/>
      <c r="B837" s="16"/>
      <c r="N837" s="2"/>
      <c r="O837" s="53"/>
      <c r="BA837" s="149"/>
    </row>
    <row r="838" spans="1:53">
      <c r="A838" s="16"/>
      <c r="B838" s="16"/>
      <c r="N838" s="2"/>
      <c r="O838" s="53"/>
      <c r="BA838" s="149"/>
    </row>
    <row r="839" spans="1:53">
      <c r="A839" s="16"/>
      <c r="B839" s="16"/>
      <c r="N839" s="2"/>
      <c r="O839" s="53"/>
      <c r="BA839" s="149"/>
    </row>
    <row r="840" spans="1:53">
      <c r="A840" s="16"/>
      <c r="B840" s="16"/>
      <c r="N840" s="2"/>
      <c r="O840" s="53"/>
      <c r="BA840" s="149"/>
    </row>
    <row r="841" spans="1:53">
      <c r="A841" s="16"/>
      <c r="B841" s="16"/>
      <c r="N841" s="2"/>
      <c r="O841" s="53"/>
      <c r="BA841" s="149"/>
    </row>
    <row r="842" spans="1:53">
      <c r="A842" s="16"/>
      <c r="B842" s="16"/>
      <c r="N842" s="2"/>
      <c r="O842" s="53"/>
      <c r="BA842" s="149"/>
    </row>
    <row r="843" spans="1:53">
      <c r="A843" s="16"/>
      <c r="B843" s="16"/>
      <c r="N843" s="2"/>
      <c r="O843" s="53"/>
      <c r="BA843" s="149"/>
    </row>
    <row r="844" spans="1:53">
      <c r="A844" s="16"/>
      <c r="B844" s="16"/>
      <c r="N844" s="2"/>
      <c r="O844" s="53"/>
      <c r="BA844" s="149"/>
    </row>
    <row r="845" spans="1:53">
      <c r="A845" s="16"/>
      <c r="B845" s="16"/>
      <c r="N845" s="2"/>
      <c r="O845" s="53"/>
      <c r="BA845" s="149"/>
    </row>
    <row r="846" spans="1:53">
      <c r="A846" s="16"/>
      <c r="B846" s="16"/>
      <c r="N846" s="2"/>
      <c r="O846" s="53"/>
      <c r="BA846" s="149"/>
    </row>
    <row r="847" spans="1:53">
      <c r="A847" s="16"/>
      <c r="B847" s="16"/>
      <c r="N847" s="2"/>
      <c r="O847" s="53"/>
      <c r="BA847" s="149"/>
    </row>
    <row r="848" spans="1:53">
      <c r="A848" s="16"/>
      <c r="B848" s="16"/>
      <c r="N848" s="2"/>
      <c r="O848" s="53"/>
      <c r="BA848" s="149"/>
    </row>
    <row r="849" spans="1:53">
      <c r="A849" s="16"/>
      <c r="B849" s="16"/>
      <c r="N849" s="2"/>
      <c r="O849" s="53"/>
      <c r="BA849" s="149"/>
    </row>
    <row r="850" spans="1:53">
      <c r="A850" s="16"/>
      <c r="B850" s="16"/>
      <c r="N850" s="2"/>
      <c r="O850" s="53"/>
      <c r="BA850" s="149"/>
    </row>
    <row r="851" spans="1:53">
      <c r="A851" s="16"/>
      <c r="B851" s="16"/>
      <c r="N851" s="2"/>
      <c r="O851" s="53"/>
      <c r="BA851" s="149"/>
    </row>
    <row r="852" spans="1:53">
      <c r="A852" s="16"/>
      <c r="B852" s="16"/>
      <c r="N852" s="2"/>
      <c r="O852" s="53"/>
      <c r="BA852" s="149"/>
    </row>
    <row r="853" spans="1:53">
      <c r="A853" s="16"/>
      <c r="B853" s="16"/>
      <c r="N853" s="2"/>
      <c r="O853" s="53"/>
      <c r="BA853" s="149"/>
    </row>
    <row r="854" spans="1:53">
      <c r="A854" s="16"/>
      <c r="B854" s="16"/>
      <c r="N854" s="2"/>
      <c r="O854" s="53"/>
      <c r="BA854" s="149"/>
    </row>
    <row r="855" spans="1:53">
      <c r="A855" s="16"/>
      <c r="B855" s="16"/>
      <c r="N855" s="2"/>
      <c r="O855" s="53"/>
      <c r="BA855" s="149"/>
    </row>
    <row r="856" spans="1:53">
      <c r="A856" s="16"/>
      <c r="B856" s="16"/>
      <c r="N856" s="2"/>
      <c r="O856" s="53"/>
      <c r="BA856" s="149"/>
    </row>
    <row r="857" spans="1:53">
      <c r="A857" s="16"/>
      <c r="B857" s="16"/>
      <c r="N857" s="2"/>
      <c r="O857" s="53"/>
      <c r="BA857" s="149"/>
    </row>
    <row r="858" spans="1:53">
      <c r="A858" s="16"/>
      <c r="B858" s="16"/>
      <c r="N858" s="2"/>
      <c r="O858" s="53"/>
      <c r="BA858" s="149"/>
    </row>
    <row r="859" spans="1:53">
      <c r="A859" s="16"/>
      <c r="B859" s="16"/>
      <c r="N859" s="2"/>
      <c r="O859" s="53"/>
      <c r="BA859" s="149"/>
    </row>
    <row r="860" spans="1:53">
      <c r="A860" s="16"/>
      <c r="B860" s="16"/>
      <c r="N860" s="2"/>
      <c r="O860" s="53"/>
      <c r="BA860" s="149"/>
    </row>
    <row r="861" spans="1:53">
      <c r="A861" s="16"/>
      <c r="B861" s="16"/>
      <c r="N861" s="2"/>
      <c r="O861" s="53"/>
      <c r="BA861" s="149"/>
    </row>
    <row r="862" spans="1:53">
      <c r="A862" s="16"/>
      <c r="B862" s="16"/>
      <c r="N862" s="2"/>
      <c r="O862" s="53"/>
      <c r="BA862" s="149"/>
    </row>
    <row r="863" spans="1:53">
      <c r="A863" s="16"/>
      <c r="B863" s="16"/>
      <c r="N863" s="2"/>
      <c r="O863" s="53"/>
      <c r="BA863" s="149"/>
    </row>
    <row r="864" spans="1:53">
      <c r="A864" s="16"/>
      <c r="B864" s="16"/>
      <c r="N864" s="2"/>
      <c r="O864" s="53"/>
      <c r="BA864" s="149"/>
    </row>
    <row r="865" spans="1:53">
      <c r="A865" s="16"/>
      <c r="B865" s="16"/>
      <c r="N865" s="2"/>
      <c r="O865" s="53"/>
      <c r="BA865" s="149"/>
    </row>
    <row r="866" spans="1:53">
      <c r="A866" s="16"/>
      <c r="B866" s="16"/>
      <c r="N866" s="2"/>
      <c r="O866" s="53"/>
      <c r="BA866" s="149"/>
    </row>
    <row r="867" spans="1:53">
      <c r="A867" s="16"/>
      <c r="B867" s="16"/>
      <c r="N867" s="2"/>
      <c r="O867" s="53"/>
      <c r="BA867" s="149"/>
    </row>
    <row r="868" spans="1:53">
      <c r="A868" s="16"/>
      <c r="B868" s="16"/>
      <c r="N868" s="2"/>
      <c r="O868" s="53"/>
      <c r="BA868" s="149"/>
    </row>
    <row r="869" spans="1:53">
      <c r="A869" s="16"/>
      <c r="B869" s="16"/>
      <c r="N869" s="2"/>
      <c r="O869" s="53"/>
      <c r="BA869" s="149"/>
    </row>
    <row r="870" spans="1:53">
      <c r="A870" s="16"/>
      <c r="B870" s="16"/>
      <c r="N870" s="2"/>
      <c r="O870" s="53"/>
      <c r="BA870" s="149"/>
    </row>
    <row r="871" spans="1:53">
      <c r="A871" s="16"/>
      <c r="B871" s="16"/>
      <c r="N871" s="2"/>
      <c r="O871" s="53"/>
      <c r="BA871" s="149"/>
    </row>
    <row r="872" spans="1:53">
      <c r="A872" s="16"/>
      <c r="B872" s="16"/>
      <c r="N872" s="2"/>
      <c r="O872" s="53"/>
      <c r="BA872" s="149"/>
    </row>
    <row r="873" spans="1:53">
      <c r="A873" s="16"/>
      <c r="B873" s="16"/>
      <c r="N873" s="2"/>
      <c r="O873" s="53"/>
      <c r="BA873" s="149"/>
    </row>
    <row r="874" spans="1:53">
      <c r="A874" s="16"/>
      <c r="B874" s="16"/>
      <c r="N874" s="2"/>
      <c r="O874" s="53"/>
      <c r="BA874" s="149"/>
    </row>
    <row r="875" spans="1:53">
      <c r="A875" s="16"/>
      <c r="B875" s="16"/>
      <c r="N875" s="2"/>
      <c r="O875" s="53"/>
      <c r="BA875" s="149"/>
    </row>
    <row r="876" spans="1:53">
      <c r="A876" s="16"/>
      <c r="B876" s="16"/>
      <c r="N876" s="2"/>
      <c r="O876" s="53"/>
      <c r="BA876" s="149"/>
    </row>
    <row r="877" spans="1:53">
      <c r="A877" s="16"/>
      <c r="B877" s="16"/>
      <c r="N877" s="2"/>
      <c r="O877" s="53"/>
      <c r="BA877" s="149"/>
    </row>
    <row r="878" spans="1:53">
      <c r="A878" s="16"/>
      <c r="B878" s="16"/>
      <c r="N878" s="2"/>
      <c r="O878" s="53"/>
      <c r="BA878" s="149"/>
    </row>
    <row r="879" spans="1:53">
      <c r="A879" s="16"/>
      <c r="B879" s="16"/>
      <c r="N879" s="2"/>
      <c r="O879" s="53"/>
      <c r="BA879" s="149"/>
    </row>
    <row r="880" spans="1:53">
      <c r="A880" s="16"/>
      <c r="B880" s="16"/>
      <c r="N880" s="2"/>
      <c r="O880" s="53"/>
      <c r="BA880" s="149"/>
    </row>
    <row r="881" spans="1:53">
      <c r="A881" s="16"/>
      <c r="B881" s="16"/>
      <c r="N881" s="2"/>
      <c r="O881" s="53"/>
      <c r="BA881" s="149"/>
    </row>
    <row r="882" spans="1:53">
      <c r="A882" s="16"/>
      <c r="B882" s="16"/>
      <c r="N882" s="2"/>
      <c r="O882" s="53"/>
      <c r="BA882" s="149"/>
    </row>
    <row r="883" spans="1:53">
      <c r="A883" s="16"/>
      <c r="B883" s="16"/>
      <c r="N883" s="2"/>
      <c r="O883" s="53"/>
      <c r="BA883" s="149"/>
    </row>
    <row r="884" spans="1:53">
      <c r="A884" s="16"/>
      <c r="B884" s="16"/>
      <c r="N884" s="2"/>
      <c r="O884" s="53"/>
      <c r="BA884" s="149"/>
    </row>
    <row r="885" spans="1:53">
      <c r="A885" s="16"/>
      <c r="B885" s="16"/>
      <c r="N885" s="2"/>
      <c r="O885" s="53"/>
      <c r="BA885" s="149"/>
    </row>
    <row r="886" spans="1:53">
      <c r="A886" s="16"/>
      <c r="B886" s="16"/>
      <c r="N886" s="2"/>
      <c r="O886" s="53"/>
      <c r="BA886" s="149"/>
    </row>
    <row r="887" spans="1:53">
      <c r="A887" s="16"/>
      <c r="B887" s="16"/>
      <c r="N887" s="2"/>
      <c r="O887" s="53"/>
      <c r="BA887" s="149"/>
    </row>
    <row r="888" spans="1:53">
      <c r="A888" s="16"/>
      <c r="B888" s="16"/>
      <c r="N888" s="2"/>
      <c r="O888" s="53"/>
      <c r="BA888" s="149"/>
    </row>
    <row r="889" spans="1:53">
      <c r="A889" s="16"/>
      <c r="B889" s="16"/>
      <c r="N889" s="2"/>
      <c r="O889" s="53"/>
      <c r="BA889" s="149"/>
    </row>
    <row r="890" spans="1:53">
      <c r="A890" s="16"/>
      <c r="B890" s="16"/>
      <c r="N890" s="2"/>
      <c r="O890" s="53"/>
      <c r="BA890" s="149"/>
    </row>
    <row r="891" spans="1:53">
      <c r="A891" s="16"/>
      <c r="B891" s="16"/>
      <c r="N891" s="2"/>
      <c r="O891" s="53"/>
      <c r="BA891" s="149"/>
    </row>
    <row r="892" spans="1:53">
      <c r="A892" s="16"/>
      <c r="B892" s="16"/>
      <c r="N892" s="2"/>
      <c r="O892" s="53"/>
      <c r="BA892" s="149"/>
    </row>
    <row r="893" spans="1:53">
      <c r="A893" s="16"/>
      <c r="B893" s="16"/>
      <c r="N893" s="2"/>
      <c r="O893" s="53"/>
      <c r="BA893" s="149"/>
    </row>
    <row r="894" spans="1:53">
      <c r="A894" s="16"/>
      <c r="B894" s="16"/>
      <c r="N894" s="2"/>
      <c r="O894" s="53"/>
      <c r="BA894" s="149"/>
    </row>
    <row r="895" spans="1:53">
      <c r="A895" s="16"/>
      <c r="B895" s="16"/>
      <c r="N895" s="2"/>
      <c r="O895" s="53"/>
      <c r="BA895" s="149"/>
    </row>
    <row r="896" spans="1:53">
      <c r="A896" s="16"/>
      <c r="B896" s="16"/>
      <c r="N896" s="2"/>
      <c r="O896" s="53"/>
      <c r="BA896" s="149"/>
    </row>
    <row r="897" spans="1:53">
      <c r="A897" s="16"/>
      <c r="B897" s="16"/>
      <c r="N897" s="2"/>
      <c r="O897" s="53"/>
      <c r="BA897" s="149"/>
    </row>
    <row r="898" spans="1:53">
      <c r="A898" s="16"/>
      <c r="B898" s="16"/>
      <c r="N898" s="2"/>
      <c r="O898" s="53"/>
      <c r="BA898" s="149"/>
    </row>
    <row r="899" spans="1:53">
      <c r="A899" s="16"/>
      <c r="B899" s="16"/>
      <c r="N899" s="2"/>
      <c r="O899" s="53"/>
      <c r="BA899" s="149"/>
    </row>
    <row r="900" spans="1:53">
      <c r="A900" s="16"/>
      <c r="B900" s="16"/>
      <c r="N900" s="2"/>
      <c r="O900" s="53"/>
      <c r="BA900" s="149"/>
    </row>
    <row r="901" spans="1:53">
      <c r="A901" s="16"/>
      <c r="B901" s="16"/>
      <c r="N901" s="2"/>
      <c r="O901" s="53"/>
      <c r="BA901" s="149"/>
    </row>
    <row r="902" spans="1:53">
      <c r="A902" s="16"/>
      <c r="B902" s="16"/>
      <c r="N902" s="2"/>
      <c r="O902" s="53"/>
      <c r="BA902" s="149"/>
    </row>
    <row r="903" spans="1:53">
      <c r="A903" s="16"/>
      <c r="B903" s="16"/>
      <c r="N903" s="2"/>
      <c r="O903" s="53"/>
      <c r="BA903" s="149"/>
    </row>
    <row r="904" spans="1:53">
      <c r="A904" s="16"/>
      <c r="B904" s="16"/>
      <c r="N904" s="2"/>
      <c r="O904" s="53"/>
      <c r="BA904" s="149"/>
    </row>
    <row r="905" spans="1:53">
      <c r="A905" s="16"/>
      <c r="B905" s="16"/>
      <c r="N905" s="2"/>
      <c r="O905" s="53"/>
      <c r="BA905" s="149"/>
    </row>
    <row r="906" spans="1:53">
      <c r="A906" s="16"/>
      <c r="B906" s="16"/>
      <c r="N906" s="2"/>
      <c r="O906" s="53"/>
      <c r="BA906" s="149"/>
    </row>
    <row r="907" spans="1:53">
      <c r="A907" s="16"/>
      <c r="B907" s="16"/>
      <c r="N907" s="2"/>
      <c r="O907" s="53"/>
      <c r="BA907" s="149"/>
    </row>
    <row r="908" spans="1:53">
      <c r="A908" s="16"/>
      <c r="B908" s="16"/>
      <c r="N908" s="2"/>
      <c r="O908" s="53"/>
      <c r="BA908" s="149"/>
    </row>
    <row r="909" spans="1:53">
      <c r="A909" s="16"/>
      <c r="B909" s="16"/>
      <c r="N909" s="2"/>
      <c r="O909" s="53"/>
      <c r="BA909" s="149"/>
    </row>
    <row r="910" spans="1:53">
      <c r="A910" s="16"/>
      <c r="B910" s="16"/>
      <c r="N910" s="2"/>
      <c r="O910" s="53"/>
      <c r="BA910" s="149"/>
    </row>
    <row r="911" spans="1:53">
      <c r="A911" s="16"/>
      <c r="B911" s="16"/>
      <c r="N911" s="2"/>
      <c r="O911" s="53"/>
      <c r="BA911" s="149"/>
    </row>
    <row r="912" spans="1:53">
      <c r="A912" s="16"/>
      <c r="B912" s="16"/>
      <c r="N912" s="2"/>
      <c r="O912" s="53"/>
      <c r="BA912" s="149"/>
    </row>
    <row r="913" spans="1:53">
      <c r="A913" s="16"/>
      <c r="B913" s="16"/>
      <c r="N913" s="2"/>
      <c r="O913" s="53"/>
      <c r="BA913" s="149"/>
    </row>
    <row r="914" spans="1:53">
      <c r="A914" s="16"/>
      <c r="B914" s="16"/>
      <c r="N914" s="2"/>
      <c r="O914" s="53"/>
      <c r="BA914" s="149"/>
    </row>
    <row r="915" spans="1:53">
      <c r="A915" s="16"/>
      <c r="B915" s="16"/>
      <c r="N915" s="2"/>
      <c r="O915" s="53"/>
      <c r="BA915" s="149"/>
    </row>
    <row r="916" spans="1:53">
      <c r="A916" s="16"/>
      <c r="B916" s="16"/>
      <c r="N916" s="2"/>
      <c r="O916" s="53"/>
      <c r="BA916" s="149"/>
    </row>
    <row r="917" spans="1:53">
      <c r="A917" s="16"/>
      <c r="B917" s="16"/>
      <c r="N917" s="2"/>
      <c r="O917" s="53"/>
      <c r="BA917" s="149"/>
    </row>
    <row r="918" spans="1:53">
      <c r="A918" s="16"/>
      <c r="B918" s="16"/>
      <c r="N918" s="2"/>
      <c r="O918" s="53"/>
      <c r="BA918" s="149"/>
    </row>
    <row r="919" spans="1:53">
      <c r="A919" s="16"/>
      <c r="B919" s="16"/>
      <c r="N919" s="2"/>
      <c r="O919" s="53"/>
      <c r="BA919" s="149"/>
    </row>
    <row r="920" spans="1:53">
      <c r="A920" s="16"/>
      <c r="B920" s="16"/>
      <c r="N920" s="2"/>
      <c r="O920" s="53"/>
      <c r="BA920" s="149"/>
    </row>
    <row r="921" spans="1:53">
      <c r="A921" s="16"/>
      <c r="B921" s="16"/>
      <c r="N921" s="2"/>
      <c r="O921" s="53"/>
      <c r="BA921" s="149"/>
    </row>
    <row r="922" spans="1:53">
      <c r="A922" s="16"/>
      <c r="B922" s="16"/>
      <c r="N922" s="2"/>
      <c r="O922" s="53"/>
      <c r="BA922" s="149"/>
    </row>
    <row r="923" spans="1:53">
      <c r="A923" s="16"/>
      <c r="B923" s="16"/>
      <c r="N923" s="2"/>
      <c r="O923" s="53"/>
      <c r="BA923" s="149"/>
    </row>
    <row r="924" spans="1:53">
      <c r="A924" s="16"/>
      <c r="B924" s="16"/>
      <c r="N924" s="2"/>
      <c r="O924" s="53"/>
      <c r="BA924" s="149"/>
    </row>
    <row r="925" spans="1:53">
      <c r="A925" s="16"/>
      <c r="B925" s="16"/>
      <c r="N925" s="2"/>
      <c r="O925" s="53"/>
      <c r="BA925" s="149"/>
    </row>
    <row r="926" spans="1:53">
      <c r="A926" s="16"/>
      <c r="B926" s="16"/>
      <c r="N926" s="2"/>
      <c r="O926" s="53"/>
      <c r="BA926" s="149"/>
    </row>
    <row r="927" spans="1:53">
      <c r="A927" s="16"/>
      <c r="B927" s="16"/>
      <c r="N927" s="2"/>
      <c r="O927" s="53"/>
      <c r="BA927" s="149"/>
    </row>
    <row r="928" spans="1:53">
      <c r="A928" s="16"/>
      <c r="B928" s="16"/>
      <c r="N928" s="2"/>
      <c r="O928" s="53"/>
      <c r="BA928" s="149"/>
    </row>
    <row r="929" spans="1:53">
      <c r="A929" s="16"/>
      <c r="B929" s="16"/>
      <c r="N929" s="2"/>
      <c r="O929" s="53"/>
      <c r="BA929" s="149"/>
    </row>
    <row r="930" spans="1:53">
      <c r="A930" s="16"/>
      <c r="B930" s="16"/>
      <c r="N930" s="2"/>
      <c r="O930" s="53"/>
      <c r="BA930" s="149"/>
    </row>
    <row r="931" spans="1:53">
      <c r="A931" s="16"/>
      <c r="B931" s="16"/>
      <c r="N931" s="2"/>
      <c r="O931" s="53"/>
      <c r="BA931" s="149"/>
    </row>
    <row r="932" spans="1:53">
      <c r="A932" s="16"/>
      <c r="B932" s="16"/>
      <c r="N932" s="2"/>
      <c r="O932" s="53"/>
      <c r="BA932" s="149"/>
    </row>
    <row r="933" spans="1:53">
      <c r="A933" s="16"/>
      <c r="B933" s="16"/>
      <c r="N933" s="2"/>
      <c r="O933" s="53"/>
      <c r="BA933" s="149"/>
    </row>
    <row r="934" spans="1:53">
      <c r="A934" s="16"/>
      <c r="B934" s="16"/>
      <c r="N934" s="2"/>
      <c r="O934" s="53"/>
      <c r="BA934" s="149"/>
    </row>
    <row r="935" spans="1:53">
      <c r="A935" s="16"/>
      <c r="B935" s="16"/>
      <c r="N935" s="2"/>
      <c r="O935" s="53"/>
      <c r="BA935" s="149"/>
    </row>
    <row r="936" spans="1:53">
      <c r="A936" s="16"/>
      <c r="B936" s="16"/>
      <c r="N936" s="2"/>
      <c r="O936" s="53"/>
      <c r="BA936" s="149"/>
    </row>
    <row r="937" spans="1:53">
      <c r="A937" s="16"/>
      <c r="B937" s="16"/>
      <c r="N937" s="2"/>
      <c r="O937" s="53"/>
      <c r="BA937" s="149"/>
    </row>
    <row r="938" spans="1:53">
      <c r="A938" s="16"/>
      <c r="B938" s="16"/>
      <c r="N938" s="2"/>
      <c r="O938" s="53"/>
      <c r="BA938" s="149"/>
    </row>
    <row r="939" spans="1:53">
      <c r="A939" s="16"/>
      <c r="B939" s="16"/>
      <c r="N939" s="2"/>
      <c r="O939" s="53"/>
      <c r="BA939" s="149"/>
    </row>
    <row r="940" spans="1:53">
      <c r="A940" s="16"/>
      <c r="B940" s="16"/>
      <c r="N940" s="2"/>
      <c r="O940" s="53"/>
      <c r="BA940" s="149"/>
    </row>
    <row r="941" spans="1:53">
      <c r="A941" s="16"/>
      <c r="B941" s="16"/>
      <c r="N941" s="2"/>
      <c r="O941" s="53"/>
      <c r="BA941" s="149"/>
    </row>
    <row r="942" spans="1:53">
      <c r="A942" s="16"/>
      <c r="B942" s="16"/>
      <c r="N942" s="2"/>
      <c r="O942" s="53"/>
      <c r="BA942" s="149"/>
    </row>
    <row r="943" spans="1:53">
      <c r="A943" s="16"/>
      <c r="B943" s="16"/>
      <c r="N943" s="2"/>
      <c r="O943" s="53"/>
      <c r="BA943" s="149"/>
    </row>
    <row r="944" spans="1:53">
      <c r="A944" s="16"/>
      <c r="B944" s="16"/>
      <c r="N944" s="2"/>
      <c r="O944" s="53"/>
      <c r="BA944" s="149"/>
    </row>
    <row r="945" spans="1:53">
      <c r="A945" s="16"/>
      <c r="B945" s="16"/>
      <c r="N945" s="2"/>
      <c r="O945" s="53"/>
      <c r="BA945" s="149"/>
    </row>
    <row r="946" spans="1:53">
      <c r="A946" s="16"/>
      <c r="B946" s="16"/>
      <c r="N946" s="2"/>
      <c r="O946" s="53"/>
      <c r="BA946" s="149"/>
    </row>
    <row r="947" spans="1:53">
      <c r="A947" s="16"/>
      <c r="B947" s="16"/>
      <c r="N947" s="2"/>
      <c r="O947" s="53"/>
      <c r="BA947" s="149"/>
    </row>
    <row r="948" spans="1:53">
      <c r="A948" s="16"/>
      <c r="B948" s="16"/>
      <c r="N948" s="2"/>
      <c r="O948" s="53"/>
      <c r="BA948" s="149"/>
    </row>
    <row r="949" spans="1:53">
      <c r="A949" s="16"/>
      <c r="B949" s="16"/>
      <c r="N949" s="2"/>
      <c r="O949" s="53"/>
      <c r="BA949" s="149"/>
    </row>
    <row r="950" spans="1:53">
      <c r="A950" s="16"/>
      <c r="B950" s="16"/>
      <c r="N950" s="2"/>
      <c r="O950" s="53"/>
      <c r="BA950" s="149"/>
    </row>
    <row r="951" spans="1:53">
      <c r="A951" s="16"/>
      <c r="B951" s="16"/>
      <c r="N951" s="2"/>
      <c r="O951" s="53"/>
      <c r="BA951" s="149"/>
    </row>
    <row r="952" spans="1:53">
      <c r="A952" s="16"/>
      <c r="B952" s="16"/>
      <c r="N952" s="2"/>
      <c r="O952" s="53"/>
      <c r="BA952" s="149"/>
    </row>
    <row r="953" spans="1:53">
      <c r="A953" s="16"/>
      <c r="B953" s="16"/>
      <c r="N953" s="2"/>
      <c r="O953" s="53"/>
      <c r="BA953" s="149"/>
    </row>
    <row r="954" spans="1:53">
      <c r="A954" s="16"/>
      <c r="B954" s="16"/>
      <c r="N954" s="2"/>
      <c r="O954" s="53"/>
      <c r="BA954" s="149"/>
    </row>
    <row r="955" spans="1:53">
      <c r="A955" s="16"/>
      <c r="B955" s="16"/>
      <c r="N955" s="2"/>
      <c r="O955" s="53"/>
      <c r="BA955" s="149"/>
    </row>
    <row r="956" spans="1:53">
      <c r="A956" s="16"/>
      <c r="B956" s="16"/>
      <c r="N956" s="2"/>
      <c r="O956" s="53"/>
      <c r="BA956" s="149"/>
    </row>
    <row r="957" spans="1:53">
      <c r="A957" s="16"/>
      <c r="B957" s="16"/>
      <c r="N957" s="2"/>
      <c r="O957" s="53"/>
      <c r="BA957" s="149"/>
    </row>
    <row r="958" spans="1:53">
      <c r="A958" s="16"/>
      <c r="B958" s="16"/>
      <c r="N958" s="2"/>
      <c r="O958" s="53"/>
      <c r="BA958" s="149"/>
    </row>
    <row r="959" spans="1:53">
      <c r="A959" s="16"/>
      <c r="B959" s="16"/>
      <c r="N959" s="2"/>
      <c r="O959" s="53"/>
      <c r="BA959" s="149"/>
    </row>
    <row r="960" spans="1:53">
      <c r="A960" s="16"/>
      <c r="B960" s="16"/>
      <c r="N960" s="2"/>
      <c r="O960" s="53"/>
      <c r="BA960" s="149"/>
    </row>
    <row r="961" spans="1:53">
      <c r="A961" s="16"/>
      <c r="B961" s="16"/>
      <c r="N961" s="2"/>
      <c r="O961" s="53"/>
      <c r="BA961" s="149"/>
    </row>
    <row r="962" spans="1:53">
      <c r="A962" s="16"/>
      <c r="B962" s="16"/>
      <c r="N962" s="2"/>
      <c r="O962" s="53"/>
      <c r="BA962" s="149"/>
    </row>
    <row r="963" spans="1:53">
      <c r="A963" s="16"/>
      <c r="B963" s="16"/>
      <c r="N963" s="2"/>
      <c r="O963" s="53"/>
      <c r="BA963" s="149"/>
    </row>
    <row r="964" spans="1:53">
      <c r="A964" s="16"/>
      <c r="B964" s="16"/>
      <c r="N964" s="2"/>
      <c r="O964" s="53"/>
      <c r="BA964" s="149"/>
    </row>
    <row r="965" spans="1:53">
      <c r="A965" s="16"/>
      <c r="B965" s="16"/>
      <c r="N965" s="2"/>
      <c r="O965" s="53"/>
      <c r="BA965" s="149"/>
    </row>
    <row r="966" spans="1:53">
      <c r="A966" s="16"/>
      <c r="B966" s="16"/>
      <c r="N966" s="2"/>
      <c r="O966" s="53"/>
      <c r="BA966" s="149"/>
    </row>
    <row r="967" spans="1:53">
      <c r="A967" s="16"/>
      <c r="B967" s="16"/>
      <c r="N967" s="2"/>
      <c r="O967" s="53"/>
      <c r="BA967" s="149"/>
    </row>
    <row r="968" spans="1:53">
      <c r="A968" s="16"/>
      <c r="B968" s="16"/>
      <c r="N968" s="2"/>
      <c r="O968" s="53"/>
      <c r="BA968" s="149"/>
    </row>
    <row r="969" spans="1:53">
      <c r="A969" s="16"/>
      <c r="B969" s="16"/>
      <c r="N969" s="2"/>
      <c r="O969" s="53"/>
      <c r="BA969" s="149"/>
    </row>
    <row r="970" spans="1:53">
      <c r="A970" s="16"/>
      <c r="B970" s="16"/>
      <c r="N970" s="2"/>
      <c r="O970" s="53"/>
      <c r="BA970" s="149"/>
    </row>
    <row r="971" spans="1:53">
      <c r="A971" s="16"/>
      <c r="B971" s="16"/>
      <c r="N971" s="2"/>
      <c r="O971" s="53"/>
      <c r="BA971" s="149"/>
    </row>
    <row r="972" spans="1:53">
      <c r="A972" s="16"/>
      <c r="B972" s="16"/>
      <c r="N972" s="2"/>
      <c r="O972" s="53"/>
      <c r="BA972" s="149"/>
    </row>
    <row r="973" spans="1:53">
      <c r="A973" s="16"/>
      <c r="B973" s="16"/>
      <c r="N973" s="2"/>
      <c r="O973" s="53"/>
      <c r="BA973" s="149"/>
    </row>
    <row r="974" spans="1:53">
      <c r="A974" s="16"/>
      <c r="B974" s="16"/>
      <c r="N974" s="2"/>
      <c r="O974" s="53"/>
      <c r="BA974" s="149"/>
    </row>
    <row r="975" spans="1:53">
      <c r="A975" s="16"/>
      <c r="B975" s="16"/>
      <c r="N975" s="2"/>
      <c r="O975" s="53"/>
      <c r="BA975" s="149"/>
    </row>
    <row r="976" spans="1:53">
      <c r="A976" s="16"/>
      <c r="B976" s="16"/>
      <c r="N976" s="2"/>
      <c r="O976" s="53"/>
      <c r="BA976" s="149"/>
    </row>
    <row r="977" spans="1:53">
      <c r="A977" s="16"/>
      <c r="B977" s="16"/>
      <c r="N977" s="2"/>
      <c r="O977" s="53"/>
      <c r="BA977" s="149"/>
    </row>
    <row r="978" spans="1:53">
      <c r="A978" s="16"/>
      <c r="B978" s="16"/>
      <c r="N978" s="2"/>
      <c r="O978" s="53"/>
      <c r="BA978" s="149"/>
    </row>
    <row r="979" spans="1:53">
      <c r="A979" s="16"/>
      <c r="B979" s="16"/>
      <c r="N979" s="2"/>
      <c r="O979" s="53"/>
      <c r="BA979" s="149"/>
    </row>
    <row r="980" spans="1:53">
      <c r="A980" s="16"/>
      <c r="B980" s="16"/>
      <c r="N980" s="2"/>
      <c r="O980" s="53"/>
      <c r="BA980" s="149"/>
    </row>
    <row r="981" spans="1:53">
      <c r="A981" s="16"/>
      <c r="B981" s="16"/>
      <c r="N981" s="2"/>
      <c r="O981" s="53"/>
      <c r="BA981" s="149"/>
    </row>
    <row r="982" spans="1:53">
      <c r="A982" s="16"/>
      <c r="B982" s="16"/>
      <c r="N982" s="2"/>
      <c r="O982" s="53"/>
      <c r="BA982" s="149"/>
    </row>
    <row r="983" spans="1:53">
      <c r="A983" s="16"/>
      <c r="B983" s="16"/>
      <c r="N983" s="2"/>
      <c r="O983" s="53"/>
      <c r="BA983" s="149"/>
    </row>
    <row r="984" spans="1:53">
      <c r="A984" s="16"/>
      <c r="B984" s="16"/>
      <c r="N984" s="2"/>
      <c r="O984" s="53"/>
      <c r="BA984" s="149"/>
    </row>
    <row r="985" spans="1:53">
      <c r="A985" s="16"/>
      <c r="B985" s="16"/>
      <c r="N985" s="2"/>
      <c r="O985" s="53"/>
      <c r="BA985" s="149"/>
    </row>
    <row r="986" spans="1:53">
      <c r="A986" s="16"/>
      <c r="B986" s="16"/>
      <c r="N986" s="2"/>
      <c r="O986" s="53"/>
      <c r="BA986" s="149"/>
    </row>
    <row r="987" spans="1:53">
      <c r="A987" s="16"/>
      <c r="B987" s="16"/>
      <c r="N987" s="2"/>
      <c r="O987" s="53"/>
      <c r="BA987" s="149"/>
    </row>
    <row r="988" spans="1:53">
      <c r="A988" s="16"/>
      <c r="B988" s="16"/>
      <c r="N988" s="2"/>
      <c r="O988" s="53"/>
      <c r="BA988" s="149"/>
    </row>
    <row r="989" spans="1:53">
      <c r="A989" s="16"/>
      <c r="B989" s="16"/>
      <c r="N989" s="2"/>
      <c r="O989" s="53"/>
      <c r="BA989" s="149"/>
    </row>
    <row r="990" spans="1:53">
      <c r="A990" s="16"/>
      <c r="B990" s="16"/>
      <c r="N990" s="2"/>
      <c r="O990" s="53"/>
      <c r="BA990" s="149"/>
    </row>
    <row r="991" spans="1:53">
      <c r="A991" s="16"/>
      <c r="B991" s="16"/>
      <c r="N991" s="2"/>
      <c r="O991" s="53"/>
      <c r="BA991" s="149"/>
    </row>
    <row r="992" spans="1:53">
      <c r="A992" s="16"/>
      <c r="B992" s="16"/>
      <c r="N992" s="2"/>
      <c r="O992" s="53"/>
      <c r="BA992" s="149"/>
    </row>
    <row r="993" spans="1:53">
      <c r="A993" s="16"/>
      <c r="B993" s="16"/>
      <c r="N993" s="2"/>
      <c r="O993" s="53"/>
      <c r="BA993" s="149"/>
    </row>
    <row r="994" spans="1:53">
      <c r="A994" s="16"/>
      <c r="B994" s="16"/>
      <c r="N994" s="2"/>
      <c r="O994" s="53"/>
      <c r="BA994" s="149"/>
    </row>
    <row r="995" spans="1:53">
      <c r="A995" s="16"/>
      <c r="B995" s="16"/>
      <c r="N995" s="2"/>
      <c r="O995" s="53"/>
      <c r="BA995" s="149"/>
    </row>
    <row r="996" spans="1:53">
      <c r="A996" s="16"/>
      <c r="B996" s="16"/>
      <c r="N996" s="2"/>
      <c r="O996" s="53"/>
      <c r="BA996" s="149"/>
    </row>
    <row r="997" spans="1:53">
      <c r="A997" s="16"/>
      <c r="B997" s="16"/>
      <c r="N997" s="2"/>
      <c r="O997" s="53"/>
      <c r="BA997" s="149"/>
    </row>
    <row r="998" spans="1:53">
      <c r="A998" s="16"/>
      <c r="B998" s="16"/>
      <c r="N998" s="2"/>
      <c r="O998" s="53"/>
      <c r="BA998" s="149"/>
    </row>
    <row r="999" spans="1:53">
      <c r="A999" s="16"/>
      <c r="B999" s="16"/>
      <c r="N999" s="2"/>
      <c r="O999" s="53"/>
      <c r="BA999" s="149"/>
    </row>
    <row r="1000" spans="1:53">
      <c r="A1000" s="16"/>
      <c r="B1000" s="16"/>
      <c r="N1000" s="2"/>
      <c r="O1000" s="53"/>
      <c r="BA1000" s="149"/>
    </row>
    <row r="1001" spans="1:53">
      <c r="A1001" s="16"/>
      <c r="B1001" s="16"/>
      <c r="N1001" s="2"/>
      <c r="O1001" s="53"/>
      <c r="BA1001" s="149"/>
    </row>
    <row r="1002" spans="1:53">
      <c r="A1002" s="16"/>
      <c r="B1002" s="16"/>
      <c r="N1002" s="2"/>
      <c r="O1002" s="53"/>
      <c r="BA1002" s="149"/>
    </row>
    <row r="1003" spans="1:53">
      <c r="A1003" s="16"/>
      <c r="B1003" s="16"/>
      <c r="N1003" s="2"/>
      <c r="O1003" s="53"/>
      <c r="BA1003" s="149"/>
    </row>
    <row r="1004" spans="1:53">
      <c r="A1004" s="16"/>
      <c r="B1004" s="16"/>
      <c r="N1004" s="2"/>
      <c r="O1004" s="53"/>
      <c r="BA1004" s="149"/>
    </row>
    <row r="1005" spans="1:53">
      <c r="A1005" s="16"/>
      <c r="B1005" s="16"/>
      <c r="N1005" s="2"/>
      <c r="O1005" s="53"/>
      <c r="BA1005" s="149"/>
    </row>
    <row r="1006" spans="1:53">
      <c r="A1006" s="16"/>
      <c r="B1006" s="16"/>
      <c r="N1006" s="2"/>
      <c r="O1006" s="53"/>
      <c r="BA1006" s="149"/>
    </row>
    <row r="1007" spans="1:53">
      <c r="A1007" s="16"/>
      <c r="B1007" s="16"/>
      <c r="N1007" s="2"/>
      <c r="O1007" s="53"/>
      <c r="BA1007" s="149"/>
    </row>
    <row r="1008" spans="1:53">
      <c r="A1008" s="16"/>
      <c r="B1008" s="16"/>
      <c r="N1008" s="2"/>
      <c r="O1008" s="53"/>
      <c r="BA1008" s="149"/>
    </row>
    <row r="1009" spans="1:53">
      <c r="A1009" s="16"/>
      <c r="B1009" s="16"/>
      <c r="N1009" s="2"/>
      <c r="O1009" s="53"/>
      <c r="BA1009" s="149"/>
    </row>
    <row r="1010" spans="1:53">
      <c r="A1010" s="16"/>
      <c r="B1010" s="16"/>
      <c r="N1010" s="2"/>
      <c r="O1010" s="53"/>
      <c r="BA1010" s="149"/>
    </row>
    <row r="1011" spans="1:53">
      <c r="A1011" s="16"/>
      <c r="B1011" s="16"/>
      <c r="N1011" s="2"/>
      <c r="O1011" s="53"/>
      <c r="BA1011" s="149"/>
    </row>
    <row r="1012" spans="1:53">
      <c r="A1012" s="16"/>
      <c r="B1012" s="16"/>
      <c r="N1012" s="2"/>
      <c r="O1012" s="53"/>
      <c r="BA1012" s="149"/>
    </row>
    <row r="1013" spans="1:53">
      <c r="A1013" s="16"/>
      <c r="B1013" s="16"/>
      <c r="N1013" s="2"/>
      <c r="O1013" s="53"/>
      <c r="BA1013" s="149"/>
    </row>
    <row r="1014" spans="1:53">
      <c r="A1014" s="16"/>
      <c r="B1014" s="16"/>
      <c r="N1014" s="2"/>
      <c r="O1014" s="53"/>
      <c r="BA1014" s="149"/>
    </row>
    <row r="1015" spans="1:53">
      <c r="A1015" s="16"/>
      <c r="B1015" s="16"/>
      <c r="N1015" s="2"/>
      <c r="O1015" s="53"/>
      <c r="BA1015" s="149"/>
    </row>
    <row r="1016" spans="1:53">
      <c r="A1016" s="16"/>
      <c r="B1016" s="16"/>
      <c r="N1016" s="2"/>
      <c r="O1016" s="53"/>
      <c r="BA1016" s="149"/>
    </row>
    <row r="1017" spans="1:53">
      <c r="A1017" s="16"/>
      <c r="B1017" s="16"/>
      <c r="N1017" s="2"/>
      <c r="O1017" s="53"/>
      <c r="BA1017" s="149"/>
    </row>
    <row r="1018" spans="1:53">
      <c r="A1018" s="16"/>
      <c r="B1018" s="16"/>
      <c r="N1018" s="2"/>
      <c r="O1018" s="53"/>
      <c r="BA1018" s="149"/>
    </row>
    <row r="1019" spans="1:53">
      <c r="A1019" s="16"/>
      <c r="B1019" s="16"/>
      <c r="N1019" s="2"/>
      <c r="O1019" s="53"/>
      <c r="BA1019" s="149"/>
    </row>
    <row r="1020" spans="1:53">
      <c r="A1020" s="16"/>
      <c r="B1020" s="16"/>
      <c r="N1020" s="2"/>
      <c r="O1020" s="53"/>
      <c r="BA1020" s="149"/>
    </row>
    <row r="1021" spans="1:53">
      <c r="A1021" s="16"/>
      <c r="B1021" s="16"/>
      <c r="N1021" s="2"/>
      <c r="O1021" s="53"/>
      <c r="BA1021" s="149"/>
    </row>
    <row r="1022" spans="1:53">
      <c r="A1022" s="16"/>
      <c r="B1022" s="16"/>
      <c r="N1022" s="2"/>
      <c r="O1022" s="53"/>
      <c r="BA1022" s="149"/>
    </row>
    <row r="1023" spans="1:53">
      <c r="A1023" s="16"/>
      <c r="B1023" s="16"/>
      <c r="N1023" s="2"/>
      <c r="O1023" s="53"/>
      <c r="BA1023" s="149"/>
    </row>
    <row r="1024" spans="1:53">
      <c r="A1024" s="16"/>
      <c r="B1024" s="16"/>
      <c r="N1024" s="2"/>
      <c r="O1024" s="53"/>
      <c r="BA1024" s="149"/>
    </row>
    <row r="1025" spans="1:53">
      <c r="A1025" s="16"/>
      <c r="B1025" s="16"/>
      <c r="N1025" s="2"/>
      <c r="O1025" s="53"/>
      <c r="BA1025" s="149"/>
    </row>
    <row r="1026" spans="1:53">
      <c r="A1026" s="16"/>
      <c r="B1026" s="16"/>
      <c r="N1026" s="2"/>
      <c r="O1026" s="53"/>
      <c r="BA1026" s="149"/>
    </row>
    <row r="1027" spans="1:53">
      <c r="A1027" s="16"/>
      <c r="B1027" s="16"/>
      <c r="N1027" s="2"/>
      <c r="O1027" s="53"/>
      <c r="BA1027" s="149"/>
    </row>
    <row r="1028" spans="1:53">
      <c r="A1028" s="16"/>
      <c r="B1028" s="16"/>
      <c r="N1028" s="2"/>
      <c r="O1028" s="53"/>
      <c r="BA1028" s="149"/>
    </row>
    <row r="1029" spans="1:53">
      <c r="A1029" s="16"/>
      <c r="B1029" s="16"/>
      <c r="N1029" s="2"/>
      <c r="O1029" s="53"/>
      <c r="BA1029" s="149"/>
    </row>
    <row r="1030" spans="1:53">
      <c r="A1030" s="16"/>
      <c r="B1030" s="16"/>
      <c r="N1030" s="2"/>
      <c r="O1030" s="53"/>
      <c r="BA1030" s="149"/>
    </row>
    <row r="1031" spans="1:53">
      <c r="A1031" s="16"/>
      <c r="B1031" s="16"/>
      <c r="N1031" s="2"/>
      <c r="O1031" s="53"/>
      <c r="BA1031" s="149"/>
    </row>
    <row r="1032" spans="1:53">
      <c r="A1032" s="16"/>
      <c r="B1032" s="16"/>
      <c r="N1032" s="2"/>
      <c r="O1032" s="53"/>
      <c r="BA1032" s="149"/>
    </row>
    <row r="1033" spans="1:53">
      <c r="A1033" s="16"/>
      <c r="B1033" s="16"/>
      <c r="N1033" s="2"/>
      <c r="O1033" s="53"/>
      <c r="BA1033" s="149"/>
    </row>
    <row r="1034" spans="1:53">
      <c r="A1034" s="16"/>
      <c r="B1034" s="16"/>
      <c r="N1034" s="2"/>
      <c r="O1034" s="53"/>
      <c r="BA1034" s="149"/>
    </row>
    <row r="1035" spans="1:53">
      <c r="A1035" s="16"/>
      <c r="B1035" s="16"/>
      <c r="N1035" s="2"/>
      <c r="O1035" s="53"/>
      <c r="BA1035" s="149"/>
    </row>
    <row r="1036" spans="1:53">
      <c r="A1036" s="16"/>
      <c r="B1036" s="16"/>
      <c r="N1036" s="2"/>
      <c r="O1036" s="53"/>
      <c r="BA1036" s="149"/>
    </row>
    <row r="1037" spans="1:53">
      <c r="A1037" s="16"/>
      <c r="B1037" s="16"/>
      <c r="N1037" s="2"/>
      <c r="O1037" s="53"/>
      <c r="BA1037" s="149"/>
    </row>
    <row r="1038" spans="1:53">
      <c r="A1038" s="16"/>
      <c r="B1038" s="16"/>
      <c r="N1038" s="2"/>
      <c r="O1038" s="53"/>
      <c r="BA1038" s="149"/>
    </row>
    <row r="1039" spans="1:53">
      <c r="A1039" s="16"/>
      <c r="B1039" s="16"/>
      <c r="N1039" s="2"/>
      <c r="O1039" s="53"/>
      <c r="BA1039" s="149"/>
    </row>
    <row r="1040" spans="1:53">
      <c r="A1040" s="16"/>
      <c r="B1040" s="16"/>
      <c r="N1040" s="2"/>
      <c r="O1040" s="53"/>
      <c r="BA1040" s="149"/>
    </row>
    <row r="1041" spans="1:53">
      <c r="A1041" s="16"/>
      <c r="B1041" s="16"/>
      <c r="N1041" s="2"/>
      <c r="O1041" s="53"/>
      <c r="BA1041" s="149"/>
    </row>
    <row r="1042" spans="1:53">
      <c r="A1042" s="16"/>
      <c r="B1042" s="16"/>
      <c r="N1042" s="2"/>
      <c r="O1042" s="53"/>
      <c r="BA1042" s="149"/>
    </row>
    <row r="1043" spans="1:53">
      <c r="A1043" s="16"/>
      <c r="B1043" s="16"/>
      <c r="N1043" s="2"/>
      <c r="O1043" s="53"/>
      <c r="BA1043" s="149"/>
    </row>
    <row r="1044" spans="1:53">
      <c r="A1044" s="16"/>
      <c r="B1044" s="16"/>
      <c r="N1044" s="2"/>
      <c r="O1044" s="53"/>
      <c r="BA1044" s="149"/>
    </row>
    <row r="1045" spans="1:53">
      <c r="A1045" s="16"/>
      <c r="B1045" s="16"/>
      <c r="N1045" s="2"/>
      <c r="O1045" s="53"/>
      <c r="BA1045" s="149"/>
    </row>
    <row r="1046" spans="1:53">
      <c r="A1046" s="16"/>
      <c r="B1046" s="16"/>
      <c r="N1046" s="2"/>
      <c r="O1046" s="53"/>
      <c r="BA1046" s="149"/>
    </row>
    <row r="1047" spans="1:53">
      <c r="A1047" s="16"/>
      <c r="B1047" s="16"/>
      <c r="N1047" s="2"/>
      <c r="O1047" s="53"/>
      <c r="BA1047" s="149"/>
    </row>
    <row r="1048" spans="1:53">
      <c r="A1048" s="16"/>
      <c r="B1048" s="16"/>
      <c r="N1048" s="2"/>
      <c r="O1048" s="53"/>
      <c r="BA1048" s="149"/>
    </row>
    <row r="1049" spans="1:53">
      <c r="A1049" s="16"/>
      <c r="B1049" s="16"/>
      <c r="N1049" s="2"/>
      <c r="O1049" s="53"/>
      <c r="BA1049" s="149"/>
    </row>
    <row r="1050" spans="1:53">
      <c r="A1050" s="16"/>
      <c r="B1050" s="16"/>
      <c r="N1050" s="2"/>
      <c r="O1050" s="53"/>
      <c r="BA1050" s="149"/>
    </row>
    <row r="1051" spans="1:53">
      <c r="A1051" s="16"/>
      <c r="B1051" s="16"/>
      <c r="N1051" s="2"/>
      <c r="O1051" s="53"/>
      <c r="BA1051" s="149"/>
    </row>
    <row r="1052" spans="1:53">
      <c r="A1052" s="16"/>
      <c r="B1052" s="16"/>
      <c r="N1052" s="2"/>
      <c r="O1052" s="53"/>
      <c r="BA1052" s="149"/>
    </row>
    <row r="1053" spans="1:53">
      <c r="A1053" s="16"/>
      <c r="B1053" s="16"/>
      <c r="N1053" s="2"/>
      <c r="O1053" s="53"/>
      <c r="BA1053" s="149"/>
    </row>
    <row r="1054" spans="1:53">
      <c r="A1054" s="16"/>
      <c r="B1054" s="16"/>
      <c r="N1054" s="2"/>
      <c r="O1054" s="53"/>
      <c r="BA1054" s="149"/>
    </row>
    <row r="1055" spans="1:53">
      <c r="A1055" s="16"/>
      <c r="B1055" s="16"/>
      <c r="N1055" s="2"/>
      <c r="O1055" s="53"/>
      <c r="BA1055" s="149"/>
    </row>
    <row r="1056" spans="1:53">
      <c r="A1056" s="16"/>
      <c r="B1056" s="16"/>
      <c r="N1056" s="2"/>
      <c r="O1056" s="53"/>
      <c r="BA1056" s="149"/>
    </row>
    <row r="1057" spans="1:53">
      <c r="A1057" s="16"/>
      <c r="B1057" s="16"/>
      <c r="N1057" s="2"/>
      <c r="O1057" s="53"/>
      <c r="BA1057" s="149"/>
    </row>
    <row r="1058" spans="1:53">
      <c r="A1058" s="16"/>
      <c r="B1058" s="16"/>
      <c r="N1058" s="2"/>
      <c r="O1058" s="53"/>
      <c r="BA1058" s="149"/>
    </row>
    <row r="1059" spans="1:53">
      <c r="A1059" s="16"/>
      <c r="B1059" s="16"/>
      <c r="N1059" s="2"/>
      <c r="O1059" s="53"/>
      <c r="BA1059" s="149"/>
    </row>
    <row r="1060" spans="1:53">
      <c r="A1060" s="16"/>
      <c r="B1060" s="16"/>
      <c r="N1060" s="2"/>
      <c r="O1060" s="53"/>
      <c r="BA1060" s="149"/>
    </row>
    <row r="1061" spans="1:53">
      <c r="A1061" s="16"/>
      <c r="B1061" s="16"/>
      <c r="N1061" s="2"/>
      <c r="O1061" s="53"/>
      <c r="BA1061" s="149"/>
    </row>
    <row r="1062" spans="1:53">
      <c r="A1062" s="16"/>
      <c r="B1062" s="16"/>
      <c r="N1062" s="2"/>
      <c r="O1062" s="53"/>
      <c r="BA1062" s="149"/>
    </row>
    <row r="1063" spans="1:53">
      <c r="A1063" s="16"/>
      <c r="B1063" s="16"/>
      <c r="N1063" s="2"/>
      <c r="O1063" s="53"/>
      <c r="BA1063" s="149"/>
    </row>
    <row r="1064" spans="1:53">
      <c r="A1064" s="16"/>
      <c r="B1064" s="16"/>
      <c r="N1064" s="2"/>
      <c r="O1064" s="53"/>
      <c r="BA1064" s="149"/>
    </row>
    <row r="1065" spans="1:53">
      <c r="A1065" s="16"/>
      <c r="B1065" s="16"/>
      <c r="N1065" s="2"/>
      <c r="O1065" s="53"/>
      <c r="BA1065" s="149"/>
    </row>
    <row r="1066" spans="1:53">
      <c r="A1066" s="16"/>
      <c r="B1066" s="16"/>
      <c r="N1066" s="2"/>
      <c r="O1066" s="53"/>
      <c r="BA1066" s="149"/>
    </row>
    <row r="1067" spans="1:53">
      <c r="A1067" s="16"/>
      <c r="B1067" s="16"/>
      <c r="N1067" s="2"/>
      <c r="O1067" s="53"/>
      <c r="BA1067" s="149"/>
    </row>
    <row r="1068" spans="1:53">
      <c r="A1068" s="16"/>
      <c r="B1068" s="16"/>
      <c r="N1068" s="2"/>
      <c r="O1068" s="53"/>
      <c r="BA1068" s="149"/>
    </row>
    <row r="1069" spans="1:53">
      <c r="A1069" s="16"/>
      <c r="B1069" s="16"/>
      <c r="N1069" s="2"/>
      <c r="O1069" s="53"/>
      <c r="BA1069" s="149"/>
    </row>
    <row r="1070" spans="1:53">
      <c r="A1070" s="16"/>
      <c r="B1070" s="16"/>
      <c r="N1070" s="2"/>
      <c r="O1070" s="53"/>
      <c r="BA1070" s="149"/>
    </row>
    <row r="1071" spans="1:53">
      <c r="A1071" s="16"/>
      <c r="B1071" s="16"/>
      <c r="N1071" s="2"/>
      <c r="O1071" s="53"/>
      <c r="BA1071" s="149"/>
    </row>
    <row r="1072" spans="1:53">
      <c r="A1072" s="16"/>
      <c r="B1072" s="16"/>
      <c r="N1072" s="2"/>
      <c r="O1072" s="53"/>
      <c r="BA1072" s="149"/>
    </row>
    <row r="1073" spans="1:53">
      <c r="A1073" s="16"/>
      <c r="B1073" s="16"/>
      <c r="N1073" s="2"/>
      <c r="O1073" s="53"/>
      <c r="BA1073" s="149"/>
    </row>
    <row r="1074" spans="1:53">
      <c r="A1074" s="16"/>
      <c r="B1074" s="16"/>
      <c r="N1074" s="2"/>
      <c r="O1074" s="53"/>
      <c r="BA1074" s="149"/>
    </row>
    <row r="1075" spans="1:53">
      <c r="A1075" s="16"/>
      <c r="B1075" s="16"/>
      <c r="N1075" s="2"/>
      <c r="O1075" s="53"/>
      <c r="BA1075" s="149"/>
    </row>
    <row r="1076" spans="1:53">
      <c r="A1076" s="16"/>
      <c r="B1076" s="16"/>
      <c r="N1076" s="2"/>
      <c r="O1076" s="53"/>
      <c r="BA1076" s="149"/>
    </row>
    <row r="1077" spans="1:53">
      <c r="A1077" s="16"/>
      <c r="B1077" s="16"/>
      <c r="N1077" s="2"/>
      <c r="O1077" s="53"/>
      <c r="BA1077" s="149"/>
    </row>
    <row r="1078" spans="1:53">
      <c r="A1078" s="16"/>
      <c r="B1078" s="16"/>
      <c r="N1078" s="2"/>
      <c r="O1078" s="53"/>
      <c r="BA1078" s="149"/>
    </row>
    <row r="1079" spans="1:53">
      <c r="A1079" s="16"/>
      <c r="B1079" s="16"/>
      <c r="N1079" s="2"/>
      <c r="O1079" s="53"/>
      <c r="BA1079" s="149"/>
    </row>
    <row r="1080" spans="1:53">
      <c r="A1080" s="16"/>
      <c r="B1080" s="16"/>
      <c r="N1080" s="2"/>
      <c r="O1080" s="53"/>
      <c r="BA1080" s="149"/>
    </row>
    <row r="1081" spans="1:53">
      <c r="A1081" s="16"/>
      <c r="B1081" s="16"/>
      <c r="N1081" s="2"/>
      <c r="O1081" s="53"/>
      <c r="BA1081" s="149"/>
    </row>
    <row r="1082" spans="1:53">
      <c r="A1082" s="16"/>
      <c r="B1082" s="16"/>
      <c r="N1082" s="2"/>
      <c r="O1082" s="53"/>
      <c r="BA1082" s="149"/>
    </row>
    <row r="1083" spans="1:53">
      <c r="A1083" s="16"/>
      <c r="B1083" s="16"/>
      <c r="N1083" s="2"/>
      <c r="O1083" s="53"/>
      <c r="BA1083" s="149"/>
    </row>
    <row r="1084" spans="1:53">
      <c r="A1084" s="16"/>
      <c r="B1084" s="16"/>
      <c r="N1084" s="2"/>
      <c r="O1084" s="53"/>
      <c r="BA1084" s="149"/>
    </row>
    <row r="1085" spans="1:53">
      <c r="A1085" s="16"/>
      <c r="B1085" s="16"/>
      <c r="N1085" s="2"/>
      <c r="O1085" s="53"/>
      <c r="BA1085" s="149"/>
    </row>
    <row r="1086" spans="1:53">
      <c r="A1086" s="16"/>
      <c r="B1086" s="16"/>
      <c r="N1086" s="2"/>
      <c r="O1086" s="53"/>
      <c r="BA1086" s="149"/>
    </row>
    <row r="1087" spans="1:53">
      <c r="A1087" s="16"/>
      <c r="B1087" s="16"/>
      <c r="N1087" s="2"/>
      <c r="O1087" s="53"/>
      <c r="BA1087" s="149"/>
    </row>
    <row r="1088" spans="1:53">
      <c r="A1088" s="16"/>
      <c r="B1088" s="16"/>
      <c r="N1088" s="2"/>
      <c r="O1088" s="53"/>
      <c r="BA1088" s="149"/>
    </row>
    <row r="1089" spans="1:53">
      <c r="A1089" s="16"/>
      <c r="B1089" s="16"/>
      <c r="N1089" s="2"/>
      <c r="O1089" s="53"/>
      <c r="BA1089" s="149"/>
    </row>
    <row r="1090" spans="1:53">
      <c r="A1090" s="16"/>
      <c r="B1090" s="16"/>
      <c r="N1090" s="2"/>
      <c r="O1090" s="53"/>
      <c r="BA1090" s="149"/>
    </row>
    <row r="1091" spans="1:53">
      <c r="A1091" s="16"/>
      <c r="B1091" s="16"/>
      <c r="N1091" s="2"/>
      <c r="O1091" s="53"/>
      <c r="BA1091" s="149"/>
    </row>
    <row r="1092" spans="1:53">
      <c r="A1092" s="16"/>
      <c r="B1092" s="16"/>
      <c r="N1092" s="2"/>
      <c r="O1092" s="53"/>
      <c r="BA1092" s="149"/>
    </row>
    <row r="1093" spans="1:53">
      <c r="A1093" s="16"/>
      <c r="B1093" s="16"/>
      <c r="N1093" s="2"/>
      <c r="O1093" s="53"/>
      <c r="BA1093" s="149"/>
    </row>
    <row r="1094" spans="1:53">
      <c r="A1094" s="16"/>
      <c r="B1094" s="16"/>
      <c r="N1094" s="2"/>
      <c r="O1094" s="53"/>
      <c r="BA1094" s="149"/>
    </row>
    <row r="1095" spans="1:53">
      <c r="A1095" s="16"/>
      <c r="B1095" s="16"/>
      <c r="N1095" s="2"/>
      <c r="O1095" s="53"/>
      <c r="BA1095" s="149"/>
    </row>
    <row r="1096" spans="1:53">
      <c r="A1096" s="16"/>
      <c r="B1096" s="16"/>
      <c r="N1096" s="2"/>
      <c r="O1096" s="53"/>
      <c r="BA1096" s="149"/>
    </row>
    <row r="1097" spans="1:53">
      <c r="A1097" s="16"/>
      <c r="B1097" s="16"/>
      <c r="N1097" s="2"/>
      <c r="O1097" s="53"/>
      <c r="BA1097" s="149"/>
    </row>
    <row r="1098" spans="1:53">
      <c r="A1098" s="16"/>
      <c r="B1098" s="16"/>
      <c r="N1098" s="2"/>
      <c r="O1098" s="53"/>
      <c r="BA1098" s="149"/>
    </row>
    <row r="1099" spans="1:53">
      <c r="A1099" s="16"/>
      <c r="B1099" s="16"/>
      <c r="N1099" s="2"/>
      <c r="O1099" s="53"/>
      <c r="BA1099" s="149"/>
    </row>
    <row r="1100" spans="1:53">
      <c r="A1100" s="16"/>
      <c r="B1100" s="16"/>
      <c r="N1100" s="2"/>
      <c r="O1100" s="53"/>
      <c r="BA1100" s="149"/>
    </row>
    <row r="1101" spans="1:53">
      <c r="A1101" s="16"/>
      <c r="B1101" s="16"/>
      <c r="N1101" s="2"/>
      <c r="O1101" s="53"/>
      <c r="BA1101" s="149"/>
    </row>
    <row r="1102" spans="1:53">
      <c r="A1102" s="16"/>
      <c r="B1102" s="16"/>
      <c r="N1102" s="2"/>
      <c r="O1102" s="53"/>
      <c r="BA1102" s="149"/>
    </row>
    <row r="1103" spans="1:53">
      <c r="A1103" s="16"/>
      <c r="B1103" s="16"/>
      <c r="N1103" s="2"/>
      <c r="O1103" s="53"/>
      <c r="BA1103" s="149"/>
    </row>
    <row r="1104" spans="1:53">
      <c r="A1104" s="16"/>
      <c r="B1104" s="16"/>
      <c r="N1104" s="2"/>
      <c r="O1104" s="53"/>
      <c r="BA1104" s="149"/>
    </row>
    <row r="1105" spans="1:53">
      <c r="A1105" s="16"/>
      <c r="B1105" s="16"/>
      <c r="N1105" s="2"/>
      <c r="O1105" s="53"/>
      <c r="BA1105" s="149"/>
    </row>
    <row r="1106" spans="1:53">
      <c r="A1106" s="16"/>
      <c r="B1106" s="16"/>
      <c r="N1106" s="2"/>
      <c r="O1106" s="53"/>
      <c r="BA1106" s="149"/>
    </row>
    <row r="1107" spans="1:53">
      <c r="A1107" s="16"/>
      <c r="B1107" s="16"/>
      <c r="N1107" s="2"/>
      <c r="O1107" s="53"/>
      <c r="BA1107" s="149"/>
    </row>
    <row r="1108" spans="1:53">
      <c r="A1108" s="16"/>
      <c r="B1108" s="16"/>
      <c r="N1108" s="2"/>
      <c r="O1108" s="53"/>
      <c r="BA1108" s="149"/>
    </row>
    <row r="1109" spans="1:53">
      <c r="A1109" s="16"/>
      <c r="B1109" s="16"/>
      <c r="N1109" s="2"/>
      <c r="O1109" s="53"/>
      <c r="BA1109" s="149"/>
    </row>
    <row r="1110" spans="1:53">
      <c r="A1110" s="16"/>
      <c r="B1110" s="16"/>
      <c r="N1110" s="2"/>
      <c r="O1110" s="53"/>
      <c r="BA1110" s="149"/>
    </row>
    <row r="1111" spans="1:53">
      <c r="A1111" s="16"/>
      <c r="B1111" s="16"/>
      <c r="N1111" s="2"/>
      <c r="O1111" s="53"/>
      <c r="BA1111" s="149"/>
    </row>
    <row r="1112" spans="1:53">
      <c r="A1112" s="16"/>
      <c r="B1112" s="16"/>
      <c r="N1112" s="2"/>
      <c r="O1112" s="53"/>
      <c r="BA1112" s="149"/>
    </row>
    <row r="1113" spans="1:53">
      <c r="A1113" s="16"/>
      <c r="B1113" s="16"/>
      <c r="N1113" s="2"/>
      <c r="O1113" s="53"/>
      <c r="BA1113" s="149"/>
    </row>
    <row r="1114" spans="1:53">
      <c r="A1114" s="16"/>
      <c r="B1114" s="16"/>
      <c r="N1114" s="2"/>
      <c r="O1114" s="53"/>
      <c r="BA1114" s="149"/>
    </row>
    <row r="1115" spans="1:53">
      <c r="A1115" s="16"/>
      <c r="B1115" s="16"/>
      <c r="N1115" s="2"/>
      <c r="O1115" s="53"/>
      <c r="BA1115" s="149"/>
    </row>
    <row r="1116" spans="1:53">
      <c r="A1116" s="16"/>
      <c r="B1116" s="16"/>
      <c r="N1116" s="2"/>
      <c r="O1116" s="53"/>
      <c r="BA1116" s="149"/>
    </row>
    <row r="1117" spans="1:53">
      <c r="A1117" s="16"/>
      <c r="B1117" s="16"/>
      <c r="N1117" s="2"/>
      <c r="O1117" s="53"/>
      <c r="BA1117" s="149"/>
    </row>
    <row r="1118" spans="1:53">
      <c r="A1118" s="16"/>
      <c r="B1118" s="16"/>
      <c r="N1118" s="2"/>
      <c r="O1118" s="53"/>
      <c r="BA1118" s="149"/>
    </row>
    <row r="1119" spans="1:53">
      <c r="A1119" s="16"/>
      <c r="B1119" s="16"/>
      <c r="N1119" s="2"/>
      <c r="O1119" s="53"/>
      <c r="BA1119" s="149"/>
    </row>
    <row r="1120" spans="1:53">
      <c r="A1120" s="16"/>
      <c r="B1120" s="16"/>
      <c r="N1120" s="2"/>
      <c r="O1120" s="53"/>
      <c r="BA1120" s="149"/>
    </row>
    <row r="1121" spans="1:53">
      <c r="A1121" s="16"/>
      <c r="B1121" s="16"/>
      <c r="N1121" s="2"/>
      <c r="O1121" s="53"/>
      <c r="BA1121" s="149"/>
    </row>
    <row r="1122" spans="1:53">
      <c r="A1122" s="16"/>
      <c r="B1122" s="16"/>
      <c r="N1122" s="2"/>
      <c r="O1122" s="53"/>
      <c r="BA1122" s="149"/>
    </row>
    <row r="1123" spans="1:53">
      <c r="A1123" s="16"/>
      <c r="B1123" s="16"/>
      <c r="N1123" s="2"/>
      <c r="O1123" s="53"/>
      <c r="BA1123" s="149"/>
    </row>
    <row r="1124" spans="1:53">
      <c r="A1124" s="16"/>
      <c r="B1124" s="16"/>
      <c r="N1124" s="2"/>
      <c r="O1124" s="53"/>
      <c r="BA1124" s="149"/>
    </row>
    <row r="1125" spans="1:53">
      <c r="A1125" s="16"/>
      <c r="B1125" s="16"/>
      <c r="N1125" s="2"/>
      <c r="O1125" s="53"/>
      <c r="BA1125" s="149"/>
    </row>
    <row r="1126" spans="1:53">
      <c r="A1126" s="16"/>
      <c r="B1126" s="16"/>
      <c r="N1126" s="2"/>
      <c r="O1126" s="53"/>
      <c r="BA1126" s="149"/>
    </row>
    <row r="1127" spans="1:53">
      <c r="A1127" s="16"/>
      <c r="B1127" s="16"/>
      <c r="N1127" s="2"/>
      <c r="O1127" s="53"/>
      <c r="BA1127" s="149"/>
    </row>
    <row r="1128" spans="1:53">
      <c r="A1128" s="16"/>
      <c r="B1128" s="16"/>
      <c r="N1128" s="2"/>
      <c r="O1128" s="53"/>
      <c r="BA1128" s="149"/>
    </row>
    <row r="1129" spans="1:53">
      <c r="A1129" s="16"/>
      <c r="B1129" s="16"/>
      <c r="N1129" s="2"/>
      <c r="O1129" s="53"/>
      <c r="BA1129" s="149"/>
    </row>
    <row r="1130" spans="1:53">
      <c r="A1130" s="16"/>
      <c r="B1130" s="16"/>
      <c r="N1130" s="2"/>
      <c r="O1130" s="53"/>
      <c r="BA1130" s="149"/>
    </row>
    <row r="1131" spans="1:53">
      <c r="A1131" s="16"/>
      <c r="B1131" s="16"/>
      <c r="N1131" s="2"/>
      <c r="O1131" s="53"/>
      <c r="BA1131" s="149"/>
    </row>
    <row r="1132" spans="1:53">
      <c r="A1132" s="16"/>
      <c r="B1132" s="16"/>
      <c r="N1132" s="2"/>
      <c r="O1132" s="53"/>
      <c r="BA1132" s="149"/>
    </row>
    <row r="1133" spans="1:53">
      <c r="A1133" s="16"/>
      <c r="B1133" s="16"/>
      <c r="N1133" s="2"/>
      <c r="O1133" s="53"/>
      <c r="BA1133" s="149"/>
    </row>
    <row r="1134" spans="1:53">
      <c r="A1134" s="16"/>
      <c r="B1134" s="16"/>
      <c r="N1134" s="2"/>
      <c r="O1134" s="53"/>
      <c r="BA1134" s="149"/>
    </row>
    <row r="1135" spans="1:53">
      <c r="A1135" s="16"/>
      <c r="B1135" s="16"/>
      <c r="N1135" s="2"/>
      <c r="O1135" s="53"/>
      <c r="BA1135" s="149"/>
    </row>
    <row r="1136" spans="1:53">
      <c r="A1136" s="16"/>
      <c r="B1136" s="16"/>
      <c r="N1136" s="2"/>
      <c r="O1136" s="53"/>
      <c r="BA1136" s="149"/>
    </row>
    <row r="1137" spans="1:53">
      <c r="A1137" s="16"/>
      <c r="B1137" s="16"/>
      <c r="N1137" s="2"/>
      <c r="O1137" s="53"/>
      <c r="BA1137" s="149"/>
    </row>
    <row r="1138" spans="1:53">
      <c r="A1138" s="16"/>
      <c r="B1138" s="16"/>
      <c r="N1138" s="2"/>
      <c r="O1138" s="53"/>
      <c r="BA1138" s="149"/>
    </row>
    <row r="1139" spans="1:53">
      <c r="A1139" s="16"/>
      <c r="B1139" s="16"/>
      <c r="N1139" s="2"/>
      <c r="O1139" s="53"/>
      <c r="BA1139" s="149"/>
    </row>
    <row r="1140" spans="1:53">
      <c r="A1140" s="16"/>
      <c r="B1140" s="16"/>
      <c r="N1140" s="2"/>
      <c r="O1140" s="53"/>
      <c r="BA1140" s="149"/>
    </row>
    <row r="1141" spans="1:53">
      <c r="A1141" s="16"/>
      <c r="B1141" s="16"/>
      <c r="N1141" s="2"/>
      <c r="O1141" s="53"/>
      <c r="BA1141" s="149"/>
    </row>
    <row r="1142" spans="1:53">
      <c r="A1142" s="16"/>
      <c r="B1142" s="16"/>
      <c r="N1142" s="2"/>
      <c r="O1142" s="53"/>
      <c r="BA1142" s="149"/>
    </row>
    <row r="1143" spans="1:53">
      <c r="A1143" s="16"/>
      <c r="B1143" s="16"/>
      <c r="N1143" s="2"/>
      <c r="O1143" s="53"/>
      <c r="BA1143" s="149"/>
    </row>
    <row r="1144" spans="1:53">
      <c r="A1144" s="16"/>
      <c r="B1144" s="16"/>
      <c r="N1144" s="2"/>
      <c r="O1144" s="53"/>
      <c r="BA1144" s="149"/>
    </row>
    <row r="1145" spans="1:53">
      <c r="A1145" s="16"/>
      <c r="B1145" s="16"/>
      <c r="N1145" s="2"/>
      <c r="O1145" s="53"/>
      <c r="BA1145" s="149"/>
    </row>
    <row r="1146" spans="1:53">
      <c r="A1146" s="16"/>
      <c r="B1146" s="16"/>
      <c r="N1146" s="2"/>
      <c r="O1146" s="53"/>
      <c r="BA1146" s="149"/>
    </row>
    <row r="1147" spans="1:53">
      <c r="A1147" s="16"/>
      <c r="B1147" s="16"/>
      <c r="N1147" s="2"/>
      <c r="O1147" s="53"/>
      <c r="BA1147" s="149"/>
    </row>
    <row r="1148" spans="1:53">
      <c r="A1148" s="16"/>
      <c r="B1148" s="16"/>
      <c r="N1148" s="2"/>
      <c r="O1148" s="53"/>
      <c r="BA1148" s="149"/>
    </row>
    <row r="1149" spans="1:53">
      <c r="A1149" s="16"/>
      <c r="B1149" s="16"/>
      <c r="N1149" s="2"/>
      <c r="O1149" s="53"/>
      <c r="BA1149" s="149"/>
    </row>
    <row r="1150" spans="1:53">
      <c r="A1150" s="16"/>
      <c r="B1150" s="16"/>
      <c r="N1150" s="2"/>
      <c r="O1150" s="53"/>
      <c r="BA1150" s="149"/>
    </row>
    <row r="1151" spans="1:53">
      <c r="A1151" s="16"/>
      <c r="B1151" s="16"/>
      <c r="N1151" s="2"/>
      <c r="O1151" s="53"/>
      <c r="BA1151" s="149"/>
    </row>
    <row r="1152" spans="1:53">
      <c r="A1152" s="16"/>
      <c r="B1152" s="16"/>
      <c r="N1152" s="2"/>
      <c r="O1152" s="53"/>
      <c r="BA1152" s="149"/>
    </row>
    <row r="1153" spans="1:53">
      <c r="A1153" s="16"/>
      <c r="B1153" s="16"/>
      <c r="N1153" s="2"/>
      <c r="O1153" s="53"/>
      <c r="BA1153" s="149"/>
    </row>
    <row r="1154" spans="1:53">
      <c r="A1154" s="16"/>
      <c r="B1154" s="16"/>
      <c r="N1154" s="2"/>
      <c r="O1154" s="53"/>
      <c r="BA1154" s="149"/>
    </row>
    <row r="1155" spans="1:53">
      <c r="A1155" s="16"/>
      <c r="B1155" s="16"/>
      <c r="N1155" s="2"/>
      <c r="O1155" s="53"/>
      <c r="BA1155" s="149"/>
    </row>
    <row r="1156" spans="1:53">
      <c r="A1156" s="16"/>
      <c r="B1156" s="16"/>
      <c r="N1156" s="2"/>
      <c r="O1156" s="53"/>
      <c r="BA1156" s="149"/>
    </row>
    <row r="1157" spans="1:53">
      <c r="A1157" s="16"/>
      <c r="B1157" s="16"/>
      <c r="N1157" s="2"/>
      <c r="O1157" s="53"/>
      <c r="BA1157" s="149"/>
    </row>
    <row r="1158" spans="1:53">
      <c r="A1158" s="16"/>
      <c r="B1158" s="16"/>
      <c r="N1158" s="2"/>
      <c r="O1158" s="53"/>
      <c r="BA1158" s="149"/>
    </row>
    <row r="1159" spans="1:53">
      <c r="A1159" s="16"/>
      <c r="B1159" s="16"/>
      <c r="N1159" s="2"/>
      <c r="O1159" s="53"/>
      <c r="BA1159" s="149"/>
    </row>
    <row r="1160" spans="1:53">
      <c r="A1160" s="16"/>
      <c r="B1160" s="16"/>
      <c r="N1160" s="2"/>
      <c r="O1160" s="53"/>
      <c r="BA1160" s="149"/>
    </row>
    <row r="1161" spans="1:53">
      <c r="A1161" s="16"/>
      <c r="B1161" s="16"/>
      <c r="N1161" s="2"/>
      <c r="O1161" s="53"/>
      <c r="BA1161" s="149"/>
    </row>
    <row r="1162" spans="1:53">
      <c r="A1162" s="16"/>
      <c r="B1162" s="16"/>
      <c r="N1162" s="2"/>
      <c r="O1162" s="53"/>
      <c r="BA1162" s="149"/>
    </row>
    <row r="1163" spans="1:53">
      <c r="A1163" s="16"/>
      <c r="B1163" s="16"/>
      <c r="N1163" s="2"/>
      <c r="O1163" s="53"/>
      <c r="BA1163" s="149"/>
    </row>
    <row r="1164" spans="1:53">
      <c r="A1164" s="16"/>
      <c r="B1164" s="16"/>
      <c r="N1164" s="2"/>
      <c r="O1164" s="53"/>
      <c r="BA1164" s="149"/>
    </row>
    <row r="1165" spans="1:53">
      <c r="A1165" s="16"/>
      <c r="B1165" s="16"/>
      <c r="N1165" s="2"/>
      <c r="O1165" s="53"/>
      <c r="BA1165" s="149"/>
    </row>
    <row r="1166" spans="1:53">
      <c r="A1166" s="16"/>
      <c r="B1166" s="16"/>
      <c r="N1166" s="2"/>
      <c r="O1166" s="53"/>
      <c r="BA1166" s="149"/>
    </row>
    <row r="1167" spans="1:53">
      <c r="A1167" s="16"/>
      <c r="B1167" s="16"/>
      <c r="N1167" s="2"/>
      <c r="O1167" s="53"/>
      <c r="BA1167" s="149"/>
    </row>
    <row r="1168" spans="1:53">
      <c r="A1168" s="16"/>
      <c r="B1168" s="16"/>
      <c r="N1168" s="2"/>
      <c r="O1168" s="53"/>
      <c r="BA1168" s="149"/>
    </row>
    <row r="1169" spans="1:53">
      <c r="A1169" s="16"/>
      <c r="B1169" s="16"/>
      <c r="N1169" s="2"/>
      <c r="O1169" s="53"/>
      <c r="BA1169" s="149"/>
    </row>
    <row r="1170" spans="1:53">
      <c r="A1170" s="16"/>
      <c r="B1170" s="16"/>
      <c r="N1170" s="2"/>
      <c r="O1170" s="53"/>
      <c r="BA1170" s="149"/>
    </row>
    <row r="1171" spans="1:53">
      <c r="A1171" s="16"/>
      <c r="B1171" s="16"/>
      <c r="N1171" s="2"/>
      <c r="O1171" s="53"/>
      <c r="BA1171" s="149"/>
    </row>
    <row r="1172" spans="1:53">
      <c r="A1172" s="16"/>
      <c r="B1172" s="16"/>
      <c r="N1172" s="2"/>
      <c r="O1172" s="53"/>
      <c r="BA1172" s="149"/>
    </row>
    <row r="1173" spans="1:53">
      <c r="A1173" s="16"/>
      <c r="B1173" s="16"/>
      <c r="N1173" s="2"/>
      <c r="O1173" s="53"/>
      <c r="BA1173" s="149"/>
    </row>
    <row r="1174" spans="1:53">
      <c r="A1174" s="16"/>
      <c r="B1174" s="16"/>
      <c r="N1174" s="2"/>
      <c r="O1174" s="53"/>
      <c r="BA1174" s="149"/>
    </row>
    <row r="1175" spans="1:53">
      <c r="A1175" s="16"/>
      <c r="B1175" s="16"/>
      <c r="N1175" s="2"/>
      <c r="O1175" s="53"/>
      <c r="BA1175" s="149"/>
    </row>
    <row r="1176" spans="1:53">
      <c r="A1176" s="16"/>
      <c r="B1176" s="16"/>
      <c r="N1176" s="2"/>
      <c r="O1176" s="53"/>
      <c r="BA1176" s="149"/>
    </row>
    <row r="1177" spans="1:53">
      <c r="A1177" s="16"/>
      <c r="B1177" s="16"/>
      <c r="N1177" s="2"/>
      <c r="O1177" s="53"/>
      <c r="BA1177" s="149"/>
    </row>
    <row r="1178" spans="1:53">
      <c r="A1178" s="16"/>
      <c r="B1178" s="16"/>
      <c r="N1178" s="2"/>
      <c r="O1178" s="53"/>
      <c r="BA1178" s="149"/>
    </row>
    <row r="1179" spans="1:53">
      <c r="A1179" s="16"/>
      <c r="B1179" s="16"/>
      <c r="N1179" s="2"/>
      <c r="O1179" s="53"/>
      <c r="BA1179" s="149"/>
    </row>
    <row r="1180" spans="1:53">
      <c r="A1180" s="16"/>
      <c r="B1180" s="16"/>
      <c r="N1180" s="2"/>
      <c r="O1180" s="53"/>
      <c r="BA1180" s="149"/>
    </row>
    <row r="1181" spans="1:53">
      <c r="A1181" s="16"/>
      <c r="B1181" s="16"/>
      <c r="N1181" s="2"/>
      <c r="O1181" s="53"/>
      <c r="BA1181" s="149"/>
    </row>
    <row r="1182" spans="1:53">
      <c r="A1182" s="16"/>
      <c r="B1182" s="16"/>
      <c r="N1182" s="2"/>
      <c r="O1182" s="53"/>
      <c r="BA1182" s="149"/>
    </row>
    <row r="1183" spans="1:53">
      <c r="A1183" s="16"/>
      <c r="B1183" s="16"/>
      <c r="N1183" s="2"/>
      <c r="O1183" s="53"/>
      <c r="BA1183" s="149"/>
    </row>
    <row r="1184" spans="1:53">
      <c r="A1184" s="16"/>
      <c r="B1184" s="16"/>
      <c r="N1184" s="2"/>
      <c r="O1184" s="53"/>
      <c r="BA1184" s="149"/>
    </row>
    <row r="1185" spans="1:53">
      <c r="A1185" s="16"/>
      <c r="B1185" s="16"/>
      <c r="N1185" s="2"/>
      <c r="O1185" s="53"/>
      <c r="BA1185" s="149"/>
    </row>
    <row r="1186" spans="1:53">
      <c r="A1186" s="16"/>
      <c r="B1186" s="16"/>
      <c r="N1186" s="2"/>
      <c r="O1186" s="53"/>
      <c r="BA1186" s="149"/>
    </row>
    <row r="1187" spans="1:53">
      <c r="A1187" s="16"/>
      <c r="B1187" s="16"/>
      <c r="N1187" s="2"/>
      <c r="O1187" s="53"/>
      <c r="BA1187" s="149"/>
    </row>
    <row r="1188" spans="1:53">
      <c r="A1188" s="16"/>
      <c r="B1188" s="16"/>
      <c r="N1188" s="2"/>
      <c r="O1188" s="53"/>
      <c r="BA1188" s="149"/>
    </row>
    <row r="1189" spans="1:53">
      <c r="A1189" s="16"/>
      <c r="B1189" s="16"/>
      <c r="N1189" s="2"/>
      <c r="O1189" s="53"/>
      <c r="BA1189" s="149"/>
    </row>
    <row r="1190" spans="1:53">
      <c r="A1190" s="16"/>
      <c r="B1190" s="16"/>
      <c r="N1190" s="2"/>
      <c r="O1190" s="53"/>
      <c r="BA1190" s="149"/>
    </row>
    <row r="1191" spans="1:53">
      <c r="A1191" s="16"/>
      <c r="B1191" s="16"/>
      <c r="N1191" s="2"/>
      <c r="O1191" s="53"/>
      <c r="BA1191" s="149"/>
    </row>
    <row r="1192" spans="1:53">
      <c r="A1192" s="16"/>
      <c r="B1192" s="16"/>
      <c r="N1192" s="2"/>
      <c r="O1192" s="53"/>
      <c r="BA1192" s="149"/>
    </row>
    <row r="1193" spans="1:53">
      <c r="A1193" s="16"/>
      <c r="B1193" s="16"/>
      <c r="N1193" s="2"/>
      <c r="O1193" s="53"/>
      <c r="BA1193" s="149"/>
    </row>
    <row r="1194" spans="1:53">
      <c r="A1194" s="16"/>
      <c r="B1194" s="16"/>
      <c r="N1194" s="2"/>
      <c r="O1194" s="53"/>
      <c r="BA1194" s="149"/>
    </row>
    <row r="1195" spans="1:53">
      <c r="A1195" s="16"/>
      <c r="B1195" s="16"/>
      <c r="N1195" s="2"/>
      <c r="O1195" s="53"/>
      <c r="BA1195" s="149"/>
    </row>
    <row r="1196" spans="1:53">
      <c r="A1196" s="16"/>
      <c r="B1196" s="16"/>
      <c r="N1196" s="2"/>
      <c r="O1196" s="53"/>
      <c r="BA1196" s="149"/>
    </row>
    <row r="1197" spans="1:53">
      <c r="A1197" s="16"/>
      <c r="B1197" s="16"/>
      <c r="N1197" s="2"/>
      <c r="O1197" s="53"/>
      <c r="BA1197" s="149"/>
    </row>
    <row r="1198" spans="1:53">
      <c r="A1198" s="16"/>
      <c r="B1198" s="16"/>
      <c r="N1198" s="2"/>
      <c r="O1198" s="53"/>
      <c r="BA1198" s="149"/>
    </row>
    <row r="1199" spans="1:53">
      <c r="A1199" s="16"/>
      <c r="B1199" s="16"/>
      <c r="N1199" s="2"/>
      <c r="O1199" s="53"/>
      <c r="BA1199" s="149"/>
    </row>
    <row r="1200" spans="1:53">
      <c r="A1200" s="16"/>
      <c r="B1200" s="16"/>
      <c r="N1200" s="2"/>
      <c r="O1200" s="53"/>
      <c r="BA1200" s="149"/>
    </row>
    <row r="1201" spans="1:53">
      <c r="A1201" s="16"/>
      <c r="B1201" s="16"/>
      <c r="N1201" s="2"/>
      <c r="O1201" s="53"/>
      <c r="BA1201" s="149"/>
    </row>
    <row r="1202" spans="1:53">
      <c r="A1202" s="16"/>
      <c r="B1202" s="16"/>
      <c r="N1202" s="2"/>
      <c r="O1202" s="53"/>
      <c r="BA1202" s="149"/>
    </row>
    <row r="1203" spans="1:53">
      <c r="A1203" s="16"/>
      <c r="B1203" s="16"/>
      <c r="N1203" s="2"/>
      <c r="O1203" s="53"/>
      <c r="BA1203" s="149"/>
    </row>
    <row r="1204" spans="1:53">
      <c r="A1204" s="16"/>
      <c r="B1204" s="16"/>
      <c r="N1204" s="2"/>
      <c r="O1204" s="53"/>
      <c r="BA1204" s="149"/>
    </row>
    <row r="1205" spans="1:53">
      <c r="A1205" s="16"/>
      <c r="B1205" s="16"/>
      <c r="N1205" s="2"/>
      <c r="O1205" s="53"/>
      <c r="BA1205" s="149"/>
    </row>
    <row r="1206" spans="1:53">
      <c r="A1206" s="16"/>
      <c r="B1206" s="16"/>
      <c r="N1206" s="2"/>
      <c r="O1206" s="53"/>
      <c r="BA1206" s="149"/>
    </row>
    <row r="1207" spans="1:53">
      <c r="A1207" s="16"/>
      <c r="B1207" s="16"/>
      <c r="N1207" s="2"/>
      <c r="O1207" s="53"/>
      <c r="BA1207" s="149"/>
    </row>
    <row r="1208" spans="1:53">
      <c r="A1208" s="16"/>
      <c r="B1208" s="16"/>
      <c r="N1208" s="2"/>
      <c r="O1208" s="53"/>
      <c r="BA1208" s="149"/>
    </row>
    <row r="1209" spans="1:53">
      <c r="A1209" s="16"/>
      <c r="B1209" s="16"/>
      <c r="N1209" s="2"/>
      <c r="O1209" s="53"/>
      <c r="BA1209" s="149"/>
    </row>
    <row r="1210" spans="1:53">
      <c r="A1210" s="16"/>
      <c r="B1210" s="16"/>
      <c r="N1210" s="2"/>
      <c r="O1210" s="53"/>
      <c r="BA1210" s="149"/>
    </row>
    <row r="1211" spans="1:53">
      <c r="A1211" s="16"/>
      <c r="B1211" s="16"/>
      <c r="N1211" s="2"/>
      <c r="O1211" s="53"/>
      <c r="BA1211" s="149"/>
    </row>
    <row r="1212" spans="1:53">
      <c r="A1212" s="16"/>
      <c r="B1212" s="16"/>
      <c r="N1212" s="2"/>
      <c r="O1212" s="53"/>
      <c r="BA1212" s="149"/>
    </row>
    <row r="1213" spans="1:53">
      <c r="A1213" s="16"/>
      <c r="B1213" s="16"/>
      <c r="N1213" s="2"/>
      <c r="O1213" s="53"/>
      <c r="BA1213" s="149"/>
    </row>
    <row r="1214" spans="1:53">
      <c r="A1214" s="16"/>
      <c r="B1214" s="16"/>
      <c r="N1214" s="2"/>
      <c r="O1214" s="53"/>
      <c r="BA1214" s="149"/>
    </row>
    <row r="1215" spans="1:53">
      <c r="A1215" s="16"/>
      <c r="B1215" s="16"/>
      <c r="N1215" s="2"/>
      <c r="O1215" s="53"/>
      <c r="BA1215" s="149"/>
    </row>
    <row r="1216" spans="1:53">
      <c r="A1216" s="16"/>
      <c r="B1216" s="16"/>
      <c r="N1216" s="2"/>
      <c r="O1216" s="53"/>
      <c r="BA1216" s="149"/>
    </row>
    <row r="1217" spans="1:53">
      <c r="A1217" s="16"/>
      <c r="B1217" s="16"/>
      <c r="N1217" s="2"/>
      <c r="O1217" s="53"/>
      <c r="BA1217" s="149"/>
    </row>
    <row r="1218" spans="1:53">
      <c r="A1218" s="16"/>
      <c r="B1218" s="16"/>
      <c r="N1218" s="2"/>
      <c r="O1218" s="53"/>
      <c r="BA1218" s="149"/>
    </row>
    <row r="1219" spans="1:53">
      <c r="A1219" s="16"/>
      <c r="B1219" s="16"/>
      <c r="N1219" s="2"/>
      <c r="O1219" s="53"/>
      <c r="BA1219" s="149"/>
    </row>
    <row r="1220" spans="1:53">
      <c r="A1220" s="16"/>
      <c r="B1220" s="16"/>
      <c r="N1220" s="2"/>
      <c r="O1220" s="53"/>
      <c r="BA1220" s="149"/>
    </row>
    <row r="1221" spans="1:53">
      <c r="A1221" s="16"/>
      <c r="B1221" s="16"/>
      <c r="N1221" s="2"/>
      <c r="O1221" s="53"/>
      <c r="BA1221" s="149"/>
    </row>
    <row r="1222" spans="1:53">
      <c r="A1222" s="16"/>
      <c r="B1222" s="16"/>
      <c r="N1222" s="2"/>
      <c r="O1222" s="53"/>
      <c r="BA1222" s="149"/>
    </row>
    <row r="1223" spans="1:53">
      <c r="A1223" s="16"/>
      <c r="B1223" s="16"/>
      <c r="N1223" s="2"/>
      <c r="O1223" s="53"/>
      <c r="BA1223" s="149"/>
    </row>
    <row r="1224" spans="1:53">
      <c r="A1224" s="16"/>
      <c r="B1224" s="16"/>
      <c r="N1224" s="2"/>
      <c r="O1224" s="53"/>
      <c r="BA1224" s="149"/>
    </row>
    <row r="1225" spans="1:53">
      <c r="A1225" s="16"/>
      <c r="B1225" s="16"/>
      <c r="N1225" s="2"/>
      <c r="O1225" s="53"/>
      <c r="BA1225" s="149"/>
    </row>
    <row r="1226" spans="1:53">
      <c r="A1226" s="16"/>
      <c r="B1226" s="16"/>
      <c r="N1226" s="2"/>
      <c r="O1226" s="53"/>
      <c r="BA1226" s="149"/>
    </row>
    <row r="1227" spans="1:53">
      <c r="A1227" s="16"/>
      <c r="B1227" s="16"/>
      <c r="N1227" s="2"/>
      <c r="O1227" s="53"/>
      <c r="BA1227" s="149"/>
    </row>
    <row r="1228" spans="1:53">
      <c r="A1228" s="16"/>
      <c r="B1228" s="16"/>
      <c r="N1228" s="2"/>
      <c r="O1228" s="53"/>
      <c r="BA1228" s="149"/>
    </row>
    <row r="1229" spans="1:53">
      <c r="A1229" s="16"/>
      <c r="B1229" s="16"/>
      <c r="N1229" s="2"/>
      <c r="O1229" s="53"/>
      <c r="BA1229" s="149"/>
    </row>
    <row r="1230" spans="1:53">
      <c r="A1230" s="16"/>
      <c r="B1230" s="16"/>
      <c r="N1230" s="2"/>
      <c r="O1230" s="53"/>
      <c r="BA1230" s="149"/>
    </row>
    <row r="1231" spans="1:53">
      <c r="A1231" s="16"/>
      <c r="B1231" s="16"/>
      <c r="N1231" s="2"/>
      <c r="O1231" s="53"/>
      <c r="BA1231" s="149"/>
    </row>
    <row r="1232" spans="1:53">
      <c r="A1232" s="16"/>
      <c r="B1232" s="16"/>
      <c r="N1232" s="2"/>
      <c r="O1232" s="53"/>
      <c r="BA1232" s="149"/>
    </row>
    <row r="1233" spans="1:53">
      <c r="A1233" s="16"/>
      <c r="B1233" s="16"/>
      <c r="N1233" s="2"/>
      <c r="O1233" s="53"/>
      <c r="BA1233" s="149"/>
    </row>
    <row r="1234" spans="1:53">
      <c r="A1234" s="16"/>
      <c r="B1234" s="16"/>
      <c r="N1234" s="2"/>
      <c r="O1234" s="53"/>
      <c r="BA1234" s="149"/>
    </row>
    <row r="1235" spans="1:53">
      <c r="A1235" s="16"/>
      <c r="B1235" s="16"/>
      <c r="N1235" s="2"/>
      <c r="O1235" s="53"/>
      <c r="BA1235" s="149"/>
    </row>
    <row r="1236" spans="1:53">
      <c r="A1236" s="16"/>
      <c r="B1236" s="16"/>
      <c r="N1236" s="2"/>
      <c r="O1236" s="53"/>
      <c r="BA1236" s="149"/>
    </row>
    <row r="1237" spans="1:53">
      <c r="A1237" s="16"/>
      <c r="B1237" s="16"/>
      <c r="N1237" s="2"/>
      <c r="O1237" s="53"/>
      <c r="BA1237" s="149"/>
    </row>
    <row r="1238" spans="1:53">
      <c r="A1238" s="16"/>
      <c r="B1238" s="16"/>
      <c r="N1238" s="2"/>
      <c r="O1238" s="53"/>
      <c r="BA1238" s="149"/>
    </row>
    <row r="1239" spans="1:53">
      <c r="A1239" s="16"/>
      <c r="B1239" s="16"/>
      <c r="N1239" s="2"/>
      <c r="O1239" s="53"/>
      <c r="BA1239" s="149"/>
    </row>
    <row r="1240" spans="1:53">
      <c r="A1240" s="16"/>
      <c r="B1240" s="16"/>
      <c r="N1240" s="2"/>
      <c r="O1240" s="53"/>
      <c r="BA1240" s="149"/>
    </row>
    <row r="1241" spans="1:53">
      <c r="A1241" s="16"/>
      <c r="B1241" s="16"/>
      <c r="N1241" s="2"/>
      <c r="O1241" s="53"/>
      <c r="BA1241" s="149"/>
    </row>
    <row r="1242" spans="1:53">
      <c r="A1242" s="16"/>
      <c r="B1242" s="16"/>
      <c r="N1242" s="2"/>
      <c r="O1242" s="53"/>
      <c r="BA1242" s="149"/>
    </row>
    <row r="1243" spans="1:53">
      <c r="A1243" s="16"/>
      <c r="B1243" s="16"/>
      <c r="N1243" s="2"/>
      <c r="O1243" s="53"/>
      <c r="BA1243" s="149"/>
    </row>
    <row r="1244" spans="1:53">
      <c r="A1244" s="16"/>
      <c r="B1244" s="16"/>
      <c r="N1244" s="2"/>
      <c r="O1244" s="53"/>
      <c r="BA1244" s="149"/>
    </row>
    <row r="1245" spans="1:53">
      <c r="A1245" s="16"/>
      <c r="B1245" s="16"/>
      <c r="N1245" s="2"/>
      <c r="O1245" s="53"/>
      <c r="BA1245" s="149"/>
    </row>
    <row r="1246" spans="1:53">
      <c r="A1246" s="16"/>
      <c r="B1246" s="16"/>
      <c r="N1246" s="2"/>
      <c r="O1246" s="53"/>
      <c r="BA1246" s="149"/>
    </row>
    <row r="1247" spans="1:53">
      <c r="A1247" s="16"/>
      <c r="B1247" s="16"/>
      <c r="N1247" s="2"/>
      <c r="O1247" s="53"/>
      <c r="BA1247" s="149"/>
    </row>
    <row r="1248" spans="1:53">
      <c r="A1248" s="16"/>
      <c r="B1248" s="16"/>
      <c r="N1248" s="2"/>
      <c r="O1248" s="53"/>
      <c r="BA1248" s="149"/>
    </row>
    <row r="1249" spans="1:53">
      <c r="A1249" s="16"/>
      <c r="B1249" s="16"/>
      <c r="N1249" s="2"/>
      <c r="O1249" s="53"/>
      <c r="BA1249" s="149"/>
    </row>
    <row r="1250" spans="1:53">
      <c r="A1250" s="16"/>
      <c r="B1250" s="16"/>
      <c r="N1250" s="2"/>
      <c r="O1250" s="53"/>
      <c r="BA1250" s="149"/>
    </row>
    <row r="1251" spans="1:53">
      <c r="A1251" s="16"/>
      <c r="B1251" s="16"/>
      <c r="N1251" s="2"/>
      <c r="O1251" s="53"/>
      <c r="BA1251" s="149"/>
    </row>
    <row r="1252" spans="1:53">
      <c r="A1252" s="16"/>
      <c r="B1252" s="16"/>
      <c r="N1252" s="2"/>
      <c r="O1252" s="53"/>
      <c r="BA1252" s="149"/>
    </row>
    <row r="1253" spans="1:53">
      <c r="A1253" s="16"/>
      <c r="B1253" s="16"/>
      <c r="N1253" s="2"/>
      <c r="O1253" s="53"/>
      <c r="BA1253" s="149"/>
    </row>
    <row r="1254" spans="1:53">
      <c r="A1254" s="16"/>
      <c r="B1254" s="16"/>
      <c r="N1254" s="2"/>
      <c r="O1254" s="53"/>
      <c r="BA1254" s="149"/>
    </row>
    <row r="1255" spans="1:53">
      <c r="A1255" s="16"/>
      <c r="B1255" s="16"/>
      <c r="N1255" s="2"/>
      <c r="O1255" s="53"/>
      <c r="BA1255" s="149"/>
    </row>
    <row r="1256" spans="1:53">
      <c r="A1256" s="16"/>
      <c r="B1256" s="16"/>
      <c r="N1256" s="2"/>
      <c r="O1256" s="53"/>
      <c r="BA1256" s="149"/>
    </row>
    <row r="1257" spans="1:53">
      <c r="A1257" s="16"/>
      <c r="B1257" s="16"/>
      <c r="N1257" s="2"/>
      <c r="O1257" s="53"/>
      <c r="BA1257" s="149"/>
    </row>
    <row r="1258" spans="1:53">
      <c r="A1258" s="16"/>
      <c r="B1258" s="16"/>
      <c r="N1258" s="2"/>
      <c r="O1258" s="53"/>
      <c r="BA1258" s="149"/>
    </row>
    <row r="1259" spans="1:53">
      <c r="A1259" s="16"/>
      <c r="B1259" s="16"/>
      <c r="N1259" s="2"/>
      <c r="O1259" s="53"/>
      <c r="BA1259" s="149"/>
    </row>
    <row r="1260" spans="1:53">
      <c r="A1260" s="16"/>
      <c r="B1260" s="16"/>
      <c r="N1260" s="2"/>
      <c r="O1260" s="53"/>
      <c r="BA1260" s="149"/>
    </row>
    <row r="1261" spans="1:53">
      <c r="A1261" s="16"/>
      <c r="B1261" s="16"/>
      <c r="N1261" s="2"/>
      <c r="O1261" s="53"/>
      <c r="BA1261" s="149"/>
    </row>
    <row r="1262" spans="1:53">
      <c r="A1262" s="16"/>
      <c r="B1262" s="16"/>
      <c r="N1262" s="2"/>
      <c r="O1262" s="53"/>
      <c r="BA1262" s="149"/>
    </row>
    <row r="1263" spans="1:53">
      <c r="A1263" s="16"/>
      <c r="B1263" s="16"/>
      <c r="N1263" s="2"/>
      <c r="O1263" s="53"/>
      <c r="BA1263" s="149"/>
    </row>
    <row r="1264" spans="1:53">
      <c r="A1264" s="16"/>
      <c r="B1264" s="16"/>
      <c r="N1264" s="2"/>
      <c r="O1264" s="53"/>
      <c r="BA1264" s="149"/>
    </row>
    <row r="1265" spans="1:53">
      <c r="A1265" s="16"/>
      <c r="B1265" s="16"/>
      <c r="N1265" s="2"/>
      <c r="O1265" s="53"/>
      <c r="BA1265" s="149"/>
    </row>
    <row r="1266" spans="1:53">
      <c r="A1266" s="16"/>
      <c r="B1266" s="16"/>
      <c r="N1266" s="2"/>
      <c r="O1266" s="53"/>
      <c r="BA1266" s="149"/>
    </row>
    <row r="1267" spans="1:53">
      <c r="A1267" s="16"/>
      <c r="B1267" s="16"/>
      <c r="N1267" s="2"/>
      <c r="O1267" s="53"/>
      <c r="BA1267" s="149"/>
    </row>
    <row r="1268" spans="1:53">
      <c r="A1268" s="16"/>
      <c r="B1268" s="16"/>
      <c r="N1268" s="2"/>
      <c r="O1268" s="53"/>
      <c r="BA1268" s="149"/>
    </row>
    <row r="1269" spans="1:53">
      <c r="A1269" s="16"/>
      <c r="B1269" s="16"/>
      <c r="N1269" s="2"/>
      <c r="O1269" s="53"/>
      <c r="BA1269" s="149"/>
    </row>
    <row r="1270" spans="1:53">
      <c r="A1270" s="16"/>
      <c r="B1270" s="16"/>
      <c r="N1270" s="2"/>
      <c r="O1270" s="53"/>
      <c r="BA1270" s="149"/>
    </row>
    <row r="1271" spans="1:53">
      <c r="A1271" s="16"/>
      <c r="B1271" s="16"/>
      <c r="N1271" s="2"/>
      <c r="O1271" s="53"/>
      <c r="BA1271" s="149"/>
    </row>
    <row r="1272" spans="1:53">
      <c r="A1272" s="16"/>
      <c r="B1272" s="16"/>
      <c r="N1272" s="2"/>
      <c r="O1272" s="53"/>
      <c r="BA1272" s="149"/>
    </row>
    <row r="1273" spans="1:53">
      <c r="A1273" s="16"/>
      <c r="B1273" s="16"/>
      <c r="N1273" s="2"/>
      <c r="O1273" s="53"/>
      <c r="BA1273" s="149"/>
    </row>
    <row r="1274" spans="1:53">
      <c r="A1274" s="16"/>
      <c r="B1274" s="16"/>
      <c r="N1274" s="2"/>
      <c r="O1274" s="53"/>
      <c r="BA1274" s="149"/>
    </row>
    <row r="1275" spans="1:53">
      <c r="A1275" s="16"/>
      <c r="B1275" s="16"/>
      <c r="N1275" s="2"/>
      <c r="O1275" s="53"/>
      <c r="BA1275" s="149"/>
    </row>
    <row r="1276" spans="1:53">
      <c r="A1276" s="16"/>
      <c r="B1276" s="16"/>
      <c r="N1276" s="2"/>
      <c r="O1276" s="53"/>
      <c r="BA1276" s="149"/>
    </row>
    <row r="1277" spans="1:53">
      <c r="A1277" s="16"/>
      <c r="B1277" s="16"/>
      <c r="N1277" s="2"/>
      <c r="O1277" s="53"/>
      <c r="BA1277" s="149"/>
    </row>
    <row r="1278" spans="1:53">
      <c r="A1278" s="16"/>
      <c r="B1278" s="16"/>
      <c r="N1278" s="2"/>
      <c r="O1278" s="53"/>
      <c r="BA1278" s="149"/>
    </row>
    <row r="1279" spans="1:53">
      <c r="A1279" s="16"/>
      <c r="B1279" s="16"/>
      <c r="N1279" s="2"/>
      <c r="O1279" s="53"/>
      <c r="BA1279" s="149"/>
    </row>
    <row r="1280" spans="1:53">
      <c r="A1280" s="16"/>
      <c r="B1280" s="16"/>
      <c r="N1280" s="2"/>
      <c r="O1280" s="53"/>
      <c r="BA1280" s="149"/>
    </row>
    <row r="1281" spans="1:53">
      <c r="A1281" s="16"/>
      <c r="B1281" s="16"/>
      <c r="N1281" s="2"/>
      <c r="O1281" s="53"/>
      <c r="BA1281" s="149"/>
    </row>
    <row r="1282" spans="1:53">
      <c r="A1282" s="16"/>
      <c r="B1282" s="16"/>
      <c r="N1282" s="2"/>
      <c r="O1282" s="53"/>
      <c r="BA1282" s="149"/>
    </row>
    <row r="1283" spans="1:53">
      <c r="A1283" s="16"/>
      <c r="B1283" s="16"/>
      <c r="N1283" s="2"/>
      <c r="O1283" s="53"/>
      <c r="BA1283" s="149"/>
    </row>
    <row r="1284" spans="1:53">
      <c r="A1284" s="16"/>
      <c r="B1284" s="16"/>
      <c r="N1284" s="2"/>
      <c r="O1284" s="53"/>
      <c r="BA1284" s="149"/>
    </row>
    <row r="1285" spans="1:53">
      <c r="A1285" s="16"/>
      <c r="B1285" s="16"/>
      <c r="N1285" s="2"/>
      <c r="O1285" s="53"/>
      <c r="BA1285" s="149"/>
    </row>
    <row r="1286" spans="1:53">
      <c r="A1286" s="16"/>
      <c r="B1286" s="16"/>
      <c r="N1286" s="2"/>
      <c r="O1286" s="53"/>
      <c r="BA1286" s="149"/>
    </row>
    <row r="1287" spans="1:53">
      <c r="A1287" s="16"/>
      <c r="B1287" s="16"/>
      <c r="N1287" s="2"/>
      <c r="O1287" s="53"/>
      <c r="BA1287" s="149"/>
    </row>
    <row r="1288" spans="1:53">
      <c r="A1288" s="16"/>
      <c r="B1288" s="16"/>
      <c r="N1288" s="2"/>
      <c r="O1288" s="53"/>
      <c r="BA1288" s="149"/>
    </row>
    <row r="1289" spans="1:53">
      <c r="A1289" s="16"/>
      <c r="B1289" s="16"/>
      <c r="N1289" s="2"/>
      <c r="O1289" s="53"/>
      <c r="BA1289" s="149"/>
    </row>
    <row r="1290" spans="1:53">
      <c r="A1290" s="16"/>
      <c r="B1290" s="16"/>
      <c r="N1290" s="2"/>
      <c r="O1290" s="53"/>
      <c r="BA1290" s="149"/>
    </row>
    <row r="1291" spans="1:53">
      <c r="A1291" s="16"/>
      <c r="B1291" s="16"/>
      <c r="N1291" s="2"/>
      <c r="O1291" s="53"/>
      <c r="BA1291" s="149"/>
    </row>
    <row r="1292" spans="1:53">
      <c r="A1292" s="16"/>
      <c r="B1292" s="16"/>
      <c r="N1292" s="2"/>
      <c r="O1292" s="53"/>
      <c r="BA1292" s="149"/>
    </row>
    <row r="1293" spans="1:53">
      <c r="A1293" s="16"/>
      <c r="B1293" s="16"/>
      <c r="N1293" s="2"/>
      <c r="O1293" s="53"/>
      <c r="BA1293" s="149"/>
    </row>
    <row r="1294" spans="1:53">
      <c r="A1294" s="16"/>
      <c r="B1294" s="16"/>
      <c r="N1294" s="2"/>
      <c r="O1294" s="53"/>
      <c r="BA1294" s="149"/>
    </row>
    <row r="1295" spans="1:53">
      <c r="A1295" s="16"/>
      <c r="B1295" s="16"/>
      <c r="N1295" s="2"/>
      <c r="O1295" s="53"/>
      <c r="BA1295" s="149"/>
    </row>
    <row r="1296" spans="1:53">
      <c r="A1296" s="16"/>
      <c r="B1296" s="16"/>
      <c r="N1296" s="2"/>
      <c r="O1296" s="53"/>
      <c r="BA1296" s="149"/>
    </row>
    <row r="1297" spans="1:53">
      <c r="A1297" s="16"/>
      <c r="B1297" s="16"/>
      <c r="N1297" s="2"/>
      <c r="O1297" s="53"/>
      <c r="BA1297" s="149"/>
    </row>
    <row r="1298" spans="1:53">
      <c r="A1298" s="16"/>
      <c r="B1298" s="16"/>
      <c r="N1298" s="2"/>
      <c r="O1298" s="53"/>
      <c r="BA1298" s="149"/>
    </row>
    <row r="1299" spans="1:53">
      <c r="A1299" s="16"/>
      <c r="B1299" s="16"/>
      <c r="N1299" s="2"/>
      <c r="O1299" s="53"/>
      <c r="BA1299" s="149"/>
    </row>
    <row r="1300" spans="1:53">
      <c r="A1300" s="16"/>
      <c r="B1300" s="16"/>
      <c r="N1300" s="2"/>
      <c r="O1300" s="53"/>
      <c r="BA1300" s="149"/>
    </row>
    <row r="1301" spans="1:53">
      <c r="A1301" s="16"/>
      <c r="B1301" s="16"/>
      <c r="N1301" s="2"/>
      <c r="O1301" s="53"/>
      <c r="BA1301" s="149"/>
    </row>
    <row r="1302" spans="1:53">
      <c r="A1302" s="16"/>
      <c r="B1302" s="16"/>
      <c r="N1302" s="2"/>
      <c r="O1302" s="53"/>
      <c r="BA1302" s="149"/>
    </row>
    <row r="1303" spans="1:53">
      <c r="A1303" s="16"/>
      <c r="B1303" s="16"/>
      <c r="N1303" s="2"/>
      <c r="O1303" s="53"/>
      <c r="BA1303" s="149"/>
    </row>
    <row r="1304" spans="1:53">
      <c r="A1304" s="16"/>
      <c r="B1304" s="16"/>
      <c r="N1304" s="2"/>
      <c r="O1304" s="53"/>
      <c r="BA1304" s="149"/>
    </row>
    <row r="1305" spans="1:53">
      <c r="A1305" s="16"/>
      <c r="B1305" s="16"/>
      <c r="N1305" s="2"/>
      <c r="O1305" s="53"/>
      <c r="BA1305" s="149"/>
    </row>
    <row r="1306" spans="1:53">
      <c r="A1306" s="16"/>
      <c r="B1306" s="16"/>
      <c r="N1306" s="2"/>
      <c r="O1306" s="53"/>
      <c r="BA1306" s="149"/>
    </row>
    <row r="1307" spans="1:53">
      <c r="A1307" s="16"/>
      <c r="B1307" s="16"/>
      <c r="N1307" s="2"/>
      <c r="O1307" s="53"/>
      <c r="BA1307" s="149"/>
    </row>
    <row r="1308" spans="1:53">
      <c r="A1308" s="16"/>
      <c r="B1308" s="16"/>
      <c r="N1308" s="2"/>
      <c r="O1308" s="53"/>
      <c r="BA1308" s="149"/>
    </row>
    <row r="1309" spans="1:53">
      <c r="A1309" s="16"/>
      <c r="B1309" s="16"/>
      <c r="N1309" s="2"/>
      <c r="O1309" s="53"/>
      <c r="BA1309" s="149"/>
    </row>
    <row r="1310" spans="1:53">
      <c r="A1310" s="16"/>
      <c r="B1310" s="16"/>
      <c r="N1310" s="2"/>
      <c r="O1310" s="53"/>
      <c r="BA1310" s="149"/>
    </row>
    <row r="1311" spans="1:53">
      <c r="A1311" s="16"/>
      <c r="B1311" s="16"/>
      <c r="N1311" s="2"/>
      <c r="O1311" s="53"/>
      <c r="BA1311" s="149"/>
    </row>
    <row r="1312" spans="1:53">
      <c r="A1312" s="16"/>
      <c r="B1312" s="16"/>
      <c r="N1312" s="2"/>
      <c r="O1312" s="53"/>
      <c r="BA1312" s="149"/>
    </row>
    <row r="1313" spans="1:53">
      <c r="A1313" s="16"/>
      <c r="B1313" s="16"/>
      <c r="N1313" s="2"/>
      <c r="O1313" s="53"/>
      <c r="BA1313" s="149"/>
    </row>
    <row r="1314" spans="1:53">
      <c r="A1314" s="16"/>
      <c r="B1314" s="16"/>
      <c r="N1314" s="2"/>
      <c r="O1314" s="53"/>
      <c r="BA1314" s="149"/>
    </row>
    <row r="1315" spans="1:53">
      <c r="A1315" s="16"/>
      <c r="B1315" s="16"/>
      <c r="N1315" s="2"/>
      <c r="O1315" s="53"/>
      <c r="BA1315" s="149"/>
    </row>
    <row r="1316" spans="1:53">
      <c r="A1316" s="16"/>
      <c r="B1316" s="16"/>
      <c r="N1316" s="2"/>
      <c r="O1316" s="53"/>
      <c r="BA1316" s="149"/>
    </row>
    <row r="1317" spans="1:53">
      <c r="A1317" s="16"/>
      <c r="B1317" s="16"/>
      <c r="N1317" s="2"/>
      <c r="O1317" s="53"/>
      <c r="BA1317" s="149"/>
    </row>
    <row r="1318" spans="1:53">
      <c r="A1318" s="16"/>
      <c r="B1318" s="16"/>
      <c r="N1318" s="2"/>
      <c r="O1318" s="53"/>
      <c r="BA1318" s="149"/>
    </row>
    <row r="1319" spans="1:53">
      <c r="A1319" s="16"/>
      <c r="B1319" s="16"/>
      <c r="N1319" s="2"/>
      <c r="O1319" s="53"/>
      <c r="BA1319" s="149"/>
    </row>
    <row r="1320" spans="1:53">
      <c r="A1320" s="16"/>
      <c r="B1320" s="16"/>
      <c r="N1320" s="2"/>
      <c r="O1320" s="53"/>
      <c r="BA1320" s="149"/>
    </row>
    <row r="1321" spans="1:53">
      <c r="A1321" s="16"/>
      <c r="B1321" s="16"/>
      <c r="N1321" s="2"/>
      <c r="O1321" s="53"/>
      <c r="BA1321" s="149"/>
    </row>
    <row r="1322" spans="1:53">
      <c r="A1322" s="16"/>
      <c r="B1322" s="16"/>
      <c r="N1322" s="2"/>
      <c r="O1322" s="53"/>
      <c r="BA1322" s="149"/>
    </row>
    <row r="1323" spans="1:53">
      <c r="A1323" s="16"/>
      <c r="B1323" s="16"/>
      <c r="N1323" s="2"/>
      <c r="O1323" s="53"/>
      <c r="BA1323" s="149"/>
    </row>
    <row r="1324" spans="1:53">
      <c r="A1324" s="16"/>
      <c r="B1324" s="16"/>
      <c r="N1324" s="2"/>
      <c r="O1324" s="53"/>
      <c r="BA1324" s="149"/>
    </row>
    <row r="1325" spans="1:53">
      <c r="A1325" s="16"/>
      <c r="B1325" s="16"/>
      <c r="N1325" s="2"/>
      <c r="O1325" s="53"/>
      <c r="BA1325" s="149"/>
    </row>
    <row r="1326" spans="1:53">
      <c r="A1326" s="16"/>
      <c r="B1326" s="16"/>
      <c r="N1326" s="2"/>
      <c r="O1326" s="53"/>
      <c r="BA1326" s="149"/>
    </row>
    <row r="1327" spans="1:53">
      <c r="A1327" s="16"/>
      <c r="B1327" s="16"/>
      <c r="N1327" s="2"/>
      <c r="O1327" s="53"/>
      <c r="BA1327" s="149"/>
    </row>
    <row r="1328" spans="1:53">
      <c r="A1328" s="16"/>
      <c r="B1328" s="16"/>
      <c r="N1328" s="2"/>
      <c r="O1328" s="53"/>
      <c r="BA1328" s="149"/>
    </row>
    <row r="1329" spans="1:53">
      <c r="A1329" s="16"/>
      <c r="B1329" s="16"/>
      <c r="N1329" s="2"/>
      <c r="O1329" s="53"/>
      <c r="BA1329" s="149"/>
    </row>
    <row r="1330" spans="1:53">
      <c r="A1330" s="16"/>
      <c r="B1330" s="16"/>
      <c r="N1330" s="2"/>
      <c r="O1330" s="53"/>
      <c r="BA1330" s="149"/>
    </row>
    <row r="1331" spans="1:53">
      <c r="A1331" s="16"/>
      <c r="B1331" s="16"/>
      <c r="N1331" s="2"/>
      <c r="O1331" s="53"/>
      <c r="BA1331" s="149"/>
    </row>
    <row r="1332" spans="1:53">
      <c r="A1332" s="16"/>
      <c r="B1332" s="16"/>
      <c r="N1332" s="2"/>
      <c r="O1332" s="53"/>
      <c r="BA1332" s="149"/>
    </row>
    <row r="1333" spans="1:53">
      <c r="A1333" s="16"/>
      <c r="B1333" s="16"/>
      <c r="N1333" s="2"/>
      <c r="O1333" s="53"/>
      <c r="BA1333" s="149"/>
    </row>
    <row r="1334" spans="1:53">
      <c r="A1334" s="16"/>
      <c r="B1334" s="16"/>
      <c r="N1334" s="2"/>
      <c r="O1334" s="53"/>
      <c r="BA1334" s="149"/>
    </row>
    <row r="1335" spans="1:53">
      <c r="A1335" s="16"/>
      <c r="B1335" s="16"/>
      <c r="N1335" s="2"/>
      <c r="O1335" s="53"/>
      <c r="BA1335" s="149"/>
    </row>
    <row r="1336" spans="1:53">
      <c r="A1336" s="16"/>
      <c r="B1336" s="16"/>
      <c r="N1336" s="2"/>
      <c r="O1336" s="53"/>
      <c r="BA1336" s="149"/>
    </row>
    <row r="1337" spans="1:53">
      <c r="A1337" s="16"/>
      <c r="B1337" s="16"/>
      <c r="N1337" s="2"/>
      <c r="O1337" s="53"/>
      <c r="BA1337" s="149"/>
    </row>
    <row r="1338" spans="1:53">
      <c r="A1338" s="16"/>
      <c r="B1338" s="16"/>
      <c r="N1338" s="2"/>
      <c r="O1338" s="53"/>
      <c r="BA1338" s="149"/>
    </row>
    <row r="1339" spans="1:53">
      <c r="A1339" s="16"/>
      <c r="B1339" s="16"/>
      <c r="N1339" s="2"/>
      <c r="O1339" s="53"/>
      <c r="BA1339" s="149"/>
    </row>
    <row r="1340" spans="1:53">
      <c r="A1340" s="16"/>
      <c r="B1340" s="16"/>
      <c r="N1340" s="2"/>
      <c r="O1340" s="53"/>
      <c r="BA1340" s="149"/>
    </row>
    <row r="1341" spans="1:53">
      <c r="A1341" s="16"/>
      <c r="B1341" s="16"/>
      <c r="N1341" s="2"/>
      <c r="O1341" s="53"/>
      <c r="BA1341" s="149"/>
    </row>
    <row r="1342" spans="1:53">
      <c r="A1342" s="16"/>
      <c r="B1342" s="16"/>
      <c r="N1342" s="2"/>
      <c r="O1342" s="53"/>
      <c r="BA1342" s="149"/>
    </row>
    <row r="1343" spans="1:53">
      <c r="A1343" s="16"/>
      <c r="B1343" s="16"/>
      <c r="N1343" s="2"/>
      <c r="O1343" s="53"/>
      <c r="BA1343" s="149"/>
    </row>
    <row r="1344" spans="1:53">
      <c r="A1344" s="16"/>
      <c r="B1344" s="16"/>
      <c r="N1344" s="2"/>
      <c r="O1344" s="53"/>
      <c r="BA1344" s="149"/>
    </row>
    <row r="1345" spans="1:53">
      <c r="A1345" s="16"/>
      <c r="B1345" s="16"/>
      <c r="N1345" s="2"/>
      <c r="O1345" s="53"/>
      <c r="BA1345" s="149"/>
    </row>
    <row r="1346" spans="1:53">
      <c r="A1346" s="16"/>
      <c r="B1346" s="16"/>
      <c r="N1346" s="2"/>
      <c r="O1346" s="53"/>
      <c r="BA1346" s="149"/>
    </row>
    <row r="1347" spans="1:53">
      <c r="A1347" s="16"/>
      <c r="B1347" s="16"/>
      <c r="N1347" s="2"/>
      <c r="O1347" s="53"/>
      <c r="BA1347" s="149"/>
    </row>
    <row r="1348" spans="1:53">
      <c r="A1348" s="16"/>
      <c r="B1348" s="16"/>
      <c r="N1348" s="2"/>
      <c r="O1348" s="53"/>
      <c r="BA1348" s="149"/>
    </row>
    <row r="1349" spans="1:53">
      <c r="A1349" s="16"/>
      <c r="B1349" s="16"/>
      <c r="N1349" s="2"/>
      <c r="O1349" s="53"/>
      <c r="BA1349" s="149"/>
    </row>
    <row r="1350" spans="1:53">
      <c r="A1350" s="16"/>
      <c r="B1350" s="16"/>
      <c r="N1350" s="2"/>
      <c r="O1350" s="53"/>
      <c r="BA1350" s="149"/>
    </row>
    <row r="1351" spans="1:53">
      <c r="A1351" s="16"/>
      <c r="B1351" s="16"/>
      <c r="N1351" s="2"/>
      <c r="O1351" s="53"/>
      <c r="BA1351" s="149"/>
    </row>
    <row r="1352" spans="1:53">
      <c r="A1352" s="16"/>
      <c r="B1352" s="16"/>
      <c r="N1352" s="2"/>
      <c r="O1352" s="53"/>
      <c r="BA1352" s="149"/>
    </row>
    <row r="1353" spans="1:53">
      <c r="A1353" s="16"/>
      <c r="B1353" s="16"/>
      <c r="N1353" s="2"/>
      <c r="O1353" s="53"/>
      <c r="BA1353" s="149"/>
    </row>
    <row r="1354" spans="1:53">
      <c r="A1354" s="16"/>
      <c r="B1354" s="16"/>
      <c r="N1354" s="2"/>
      <c r="O1354" s="53"/>
      <c r="BA1354" s="149"/>
    </row>
    <row r="1355" spans="1:53">
      <c r="A1355" s="16"/>
      <c r="B1355" s="16"/>
      <c r="N1355" s="2"/>
      <c r="O1355" s="53"/>
      <c r="BA1355" s="149"/>
    </row>
    <row r="1356" spans="1:53">
      <c r="A1356" s="16"/>
      <c r="B1356" s="16"/>
      <c r="N1356" s="2"/>
      <c r="O1356" s="53"/>
      <c r="BA1356" s="149"/>
    </row>
    <row r="1357" spans="1:53">
      <c r="A1357" s="16"/>
      <c r="B1357" s="16"/>
      <c r="N1357" s="2"/>
      <c r="O1357" s="53"/>
      <c r="BA1357" s="149"/>
    </row>
    <row r="1358" spans="1:53">
      <c r="A1358" s="16"/>
      <c r="B1358" s="16"/>
      <c r="N1358" s="2"/>
      <c r="O1358" s="53"/>
      <c r="BA1358" s="149"/>
    </row>
    <row r="1359" spans="1:53">
      <c r="A1359" s="16"/>
      <c r="B1359" s="16"/>
      <c r="N1359" s="2"/>
      <c r="O1359" s="53"/>
      <c r="BA1359" s="149"/>
    </row>
    <row r="1360" spans="1:53">
      <c r="A1360" s="16"/>
      <c r="B1360" s="16"/>
      <c r="N1360" s="2"/>
      <c r="O1360" s="53"/>
      <c r="BA1360" s="149"/>
    </row>
    <row r="1361" spans="1:53">
      <c r="A1361" s="16"/>
      <c r="B1361" s="16"/>
      <c r="N1361" s="2"/>
      <c r="O1361" s="53"/>
      <c r="BA1361" s="149"/>
    </row>
    <row r="1362" spans="1:53">
      <c r="A1362" s="16"/>
      <c r="B1362" s="16"/>
      <c r="N1362" s="2"/>
      <c r="O1362" s="53"/>
      <c r="BA1362" s="149"/>
    </row>
    <row r="1363" spans="1:53">
      <c r="A1363" s="16"/>
      <c r="B1363" s="16"/>
      <c r="N1363" s="2"/>
      <c r="O1363" s="53"/>
      <c r="BA1363" s="149"/>
    </row>
    <row r="1364" spans="1:53">
      <c r="A1364" s="16"/>
      <c r="B1364" s="16"/>
      <c r="N1364" s="2"/>
      <c r="O1364" s="53"/>
      <c r="BA1364" s="149"/>
    </row>
    <row r="1365" spans="1:53">
      <c r="A1365" s="16"/>
      <c r="B1365" s="16"/>
      <c r="N1365" s="2"/>
      <c r="O1365" s="53"/>
      <c r="BA1365" s="149"/>
    </row>
    <row r="1366" spans="1:53">
      <c r="A1366" s="16"/>
      <c r="B1366" s="16"/>
      <c r="N1366" s="2"/>
      <c r="O1366" s="53"/>
      <c r="BA1366" s="149"/>
    </row>
    <row r="1367" spans="1:53">
      <c r="A1367" s="16"/>
      <c r="B1367" s="16"/>
      <c r="N1367" s="2"/>
      <c r="O1367" s="53"/>
      <c r="BA1367" s="149"/>
    </row>
    <row r="1368" spans="1:53">
      <c r="A1368" s="16"/>
      <c r="B1368" s="16"/>
      <c r="N1368" s="2"/>
      <c r="O1368" s="53"/>
      <c r="BA1368" s="149"/>
    </row>
    <row r="1369" spans="1:53">
      <c r="A1369" s="16"/>
      <c r="B1369" s="16"/>
      <c r="N1369" s="2"/>
      <c r="O1369" s="53"/>
      <c r="BA1369" s="149"/>
    </row>
    <row r="1370" spans="1:53">
      <c r="A1370" s="16"/>
      <c r="B1370" s="16"/>
      <c r="N1370" s="2"/>
      <c r="O1370" s="53"/>
      <c r="BA1370" s="149"/>
    </row>
    <row r="1371" spans="1:53">
      <c r="A1371" s="16"/>
      <c r="B1371" s="16"/>
      <c r="N1371" s="2"/>
      <c r="O1371" s="53"/>
      <c r="BA1371" s="149"/>
    </row>
    <row r="1372" spans="1:53">
      <c r="A1372" s="16"/>
      <c r="B1372" s="16"/>
      <c r="N1372" s="2"/>
      <c r="O1372" s="53"/>
      <c r="BA1372" s="149"/>
    </row>
    <row r="1373" spans="1:53">
      <c r="A1373" s="16"/>
      <c r="B1373" s="16"/>
      <c r="N1373" s="2"/>
      <c r="O1373" s="53"/>
      <c r="BA1373" s="149"/>
    </row>
    <row r="1374" spans="1:53">
      <c r="A1374" s="16"/>
      <c r="B1374" s="16"/>
      <c r="N1374" s="2"/>
      <c r="O1374" s="53"/>
      <c r="BA1374" s="149"/>
    </row>
    <row r="1375" spans="1:53">
      <c r="A1375" s="16"/>
      <c r="B1375" s="16"/>
      <c r="N1375" s="2"/>
      <c r="O1375" s="53"/>
      <c r="BA1375" s="149"/>
    </row>
    <row r="1376" spans="1:53">
      <c r="A1376" s="16"/>
      <c r="B1376" s="16"/>
      <c r="N1376" s="2"/>
      <c r="O1376" s="53"/>
      <c r="BA1376" s="149"/>
    </row>
    <row r="1377" spans="1:53">
      <c r="A1377" s="16"/>
      <c r="B1377" s="16"/>
      <c r="N1377" s="2"/>
      <c r="O1377" s="53"/>
      <c r="BA1377" s="149"/>
    </row>
    <row r="1378" spans="1:53">
      <c r="A1378" s="16"/>
      <c r="B1378" s="16"/>
      <c r="N1378" s="2"/>
      <c r="O1378" s="53"/>
      <c r="BA1378" s="149"/>
    </row>
    <row r="1379" spans="1:53">
      <c r="A1379" s="16"/>
      <c r="B1379" s="16"/>
      <c r="N1379" s="2"/>
      <c r="O1379" s="53"/>
      <c r="BA1379" s="149"/>
    </row>
    <row r="1380" spans="1:53">
      <c r="A1380" s="16"/>
      <c r="B1380" s="16"/>
      <c r="N1380" s="2"/>
      <c r="O1380" s="53"/>
      <c r="BA1380" s="149"/>
    </row>
    <row r="1381" spans="1:53">
      <c r="A1381" s="16"/>
      <c r="B1381" s="16"/>
      <c r="N1381" s="2"/>
      <c r="O1381" s="53"/>
      <c r="BA1381" s="149"/>
    </row>
    <row r="1382" spans="1:53">
      <c r="A1382" s="16"/>
      <c r="B1382" s="16"/>
      <c r="N1382" s="2"/>
      <c r="O1382" s="53"/>
      <c r="BA1382" s="149"/>
    </row>
    <row r="1383" spans="1:53">
      <c r="A1383" s="16"/>
      <c r="B1383" s="16"/>
      <c r="N1383" s="2"/>
      <c r="O1383" s="53"/>
      <c r="BA1383" s="149"/>
    </row>
    <row r="1384" spans="1:53">
      <c r="A1384" s="16"/>
      <c r="B1384" s="16"/>
      <c r="N1384" s="2"/>
      <c r="O1384" s="53"/>
      <c r="BA1384" s="149"/>
    </row>
    <row r="1385" spans="1:53">
      <c r="A1385" s="16"/>
      <c r="B1385" s="16"/>
      <c r="N1385" s="2"/>
      <c r="O1385" s="53"/>
      <c r="BA1385" s="149"/>
    </row>
    <row r="1386" spans="1:53">
      <c r="A1386" s="16"/>
      <c r="B1386" s="16"/>
      <c r="N1386" s="2"/>
      <c r="O1386" s="53"/>
      <c r="BA1386" s="149"/>
    </row>
    <row r="1387" spans="1:53">
      <c r="A1387" s="16"/>
      <c r="B1387" s="16"/>
      <c r="N1387" s="2"/>
      <c r="O1387" s="53"/>
      <c r="BA1387" s="149"/>
    </row>
    <row r="1388" spans="1:53">
      <c r="A1388" s="16"/>
      <c r="B1388" s="16"/>
      <c r="N1388" s="2"/>
      <c r="O1388" s="53"/>
      <c r="BA1388" s="149"/>
    </row>
    <row r="1389" spans="1:53">
      <c r="A1389" s="16"/>
      <c r="B1389" s="16"/>
      <c r="N1389" s="2"/>
      <c r="O1389" s="53"/>
      <c r="BA1389" s="149"/>
    </row>
    <row r="1390" spans="1:53">
      <c r="A1390" s="16"/>
      <c r="B1390" s="16"/>
      <c r="N1390" s="2"/>
      <c r="O1390" s="53"/>
      <c r="BA1390" s="149"/>
    </row>
    <row r="1391" spans="1:53">
      <c r="A1391" s="16"/>
      <c r="B1391" s="16"/>
      <c r="N1391" s="2"/>
      <c r="O1391" s="53"/>
      <c r="BA1391" s="149"/>
    </row>
    <row r="1392" spans="1:53">
      <c r="A1392" s="16"/>
      <c r="B1392" s="16"/>
      <c r="N1392" s="2"/>
      <c r="O1392" s="53"/>
      <c r="BA1392" s="149"/>
    </row>
    <row r="1393" spans="1:53">
      <c r="A1393" s="16"/>
      <c r="B1393" s="16"/>
      <c r="N1393" s="2"/>
      <c r="O1393" s="53"/>
      <c r="BA1393" s="149"/>
    </row>
    <row r="1394" spans="1:53">
      <c r="A1394" s="16"/>
      <c r="B1394" s="16"/>
      <c r="N1394" s="2"/>
      <c r="O1394" s="53"/>
      <c r="BA1394" s="149"/>
    </row>
    <row r="1395" spans="1:53">
      <c r="A1395" s="16"/>
      <c r="B1395" s="16"/>
      <c r="N1395" s="2"/>
      <c r="O1395" s="53"/>
      <c r="BA1395" s="149"/>
    </row>
    <row r="1396" spans="1:53">
      <c r="A1396" s="16"/>
      <c r="B1396" s="16"/>
      <c r="N1396" s="2"/>
      <c r="O1396" s="53"/>
      <c r="BA1396" s="149"/>
    </row>
    <row r="1397" spans="1:53">
      <c r="A1397" s="16"/>
      <c r="B1397" s="16"/>
      <c r="N1397" s="2"/>
      <c r="O1397" s="53"/>
      <c r="BA1397" s="149"/>
    </row>
    <row r="1398" spans="1:53">
      <c r="A1398" s="16"/>
      <c r="B1398" s="16"/>
      <c r="N1398" s="2"/>
      <c r="O1398" s="53"/>
      <c r="BA1398" s="149"/>
    </row>
    <row r="1399" spans="1:53">
      <c r="A1399" s="16"/>
      <c r="B1399" s="16"/>
      <c r="N1399" s="2"/>
      <c r="O1399" s="53"/>
      <c r="BA1399" s="149"/>
    </row>
    <row r="1400" spans="1:53">
      <c r="A1400" s="16"/>
      <c r="B1400" s="16"/>
      <c r="N1400" s="2"/>
      <c r="O1400" s="53"/>
      <c r="BA1400" s="149"/>
    </row>
    <row r="1401" spans="1:53">
      <c r="A1401" s="16"/>
      <c r="B1401" s="16"/>
      <c r="N1401" s="2"/>
      <c r="O1401" s="53"/>
      <c r="BA1401" s="149"/>
    </row>
    <row r="1402" spans="1:53">
      <c r="A1402" s="16"/>
      <c r="B1402" s="16"/>
      <c r="N1402" s="2"/>
      <c r="O1402" s="53"/>
      <c r="BA1402" s="149"/>
    </row>
    <row r="1403" spans="1:53">
      <c r="A1403" s="16"/>
      <c r="B1403" s="16"/>
      <c r="N1403" s="2"/>
      <c r="O1403" s="53"/>
      <c r="BA1403" s="149"/>
    </row>
    <row r="1404" spans="1:53">
      <c r="A1404" s="16"/>
      <c r="B1404" s="16"/>
      <c r="N1404" s="2"/>
      <c r="O1404" s="53"/>
      <c r="BA1404" s="149"/>
    </row>
    <row r="1405" spans="1:53">
      <c r="A1405" s="16"/>
      <c r="B1405" s="16"/>
      <c r="N1405" s="2"/>
      <c r="O1405" s="53"/>
      <c r="BA1405" s="149"/>
    </row>
    <row r="1406" spans="1:53">
      <c r="A1406" s="16"/>
      <c r="B1406" s="16"/>
      <c r="N1406" s="2"/>
      <c r="O1406" s="53"/>
      <c r="BA1406" s="149"/>
    </row>
    <row r="1407" spans="1:53">
      <c r="A1407" s="16"/>
      <c r="B1407" s="16"/>
      <c r="N1407" s="2"/>
      <c r="O1407" s="53"/>
      <c r="BA1407" s="149"/>
    </row>
    <row r="1408" spans="1:53">
      <c r="A1408" s="16"/>
      <c r="B1408" s="16"/>
      <c r="N1408" s="2"/>
      <c r="O1408" s="53"/>
      <c r="BA1408" s="149"/>
    </row>
    <row r="1409" spans="1:53">
      <c r="A1409" s="16"/>
      <c r="B1409" s="16"/>
      <c r="N1409" s="2"/>
      <c r="O1409" s="53"/>
      <c r="BA1409" s="149"/>
    </row>
    <row r="1410" spans="1:53">
      <c r="A1410" s="16"/>
      <c r="B1410" s="16"/>
      <c r="N1410" s="2"/>
      <c r="O1410" s="53"/>
      <c r="BA1410" s="149"/>
    </row>
    <row r="1411" spans="1:53">
      <c r="A1411" s="16"/>
      <c r="B1411" s="16"/>
      <c r="N1411" s="2"/>
      <c r="O1411" s="53"/>
      <c r="BA1411" s="149"/>
    </row>
    <row r="1412" spans="1:53">
      <c r="A1412" s="16"/>
      <c r="B1412" s="16"/>
      <c r="N1412" s="2"/>
      <c r="O1412" s="53"/>
      <c r="BA1412" s="149"/>
    </row>
    <row r="1413" spans="1:53">
      <c r="A1413" s="16"/>
      <c r="B1413" s="16"/>
      <c r="N1413" s="2"/>
      <c r="O1413" s="53"/>
      <c r="BA1413" s="149"/>
    </row>
    <row r="1414" spans="1:53">
      <c r="A1414" s="16"/>
      <c r="B1414" s="16"/>
      <c r="N1414" s="2"/>
      <c r="O1414" s="53"/>
      <c r="BA1414" s="149"/>
    </row>
    <row r="1415" spans="1:53">
      <c r="A1415" s="16"/>
      <c r="B1415" s="16"/>
      <c r="N1415" s="2"/>
      <c r="O1415" s="53"/>
      <c r="BA1415" s="149"/>
    </row>
    <row r="1416" spans="1:53">
      <c r="A1416" s="16"/>
      <c r="B1416" s="16"/>
      <c r="N1416" s="2"/>
      <c r="O1416" s="53"/>
      <c r="BA1416" s="149"/>
    </row>
    <row r="1417" spans="1:53">
      <c r="A1417" s="16"/>
      <c r="B1417" s="16"/>
      <c r="N1417" s="2"/>
      <c r="O1417" s="53"/>
      <c r="BA1417" s="149"/>
    </row>
    <row r="1418" spans="1:53">
      <c r="A1418" s="16"/>
      <c r="B1418" s="16"/>
      <c r="N1418" s="2"/>
      <c r="O1418" s="53"/>
      <c r="BA1418" s="149"/>
    </row>
    <row r="1419" spans="1:53">
      <c r="A1419" s="16"/>
      <c r="B1419" s="16"/>
      <c r="N1419" s="2"/>
      <c r="O1419" s="53"/>
      <c r="BA1419" s="149"/>
    </row>
    <row r="1420" spans="1:53">
      <c r="A1420" s="16"/>
      <c r="B1420" s="16"/>
      <c r="N1420" s="2"/>
      <c r="O1420" s="53"/>
      <c r="BA1420" s="149"/>
    </row>
    <row r="1421" spans="1:53">
      <c r="A1421" s="16"/>
      <c r="B1421" s="16"/>
      <c r="N1421" s="2"/>
      <c r="O1421" s="53"/>
      <c r="BA1421" s="149"/>
    </row>
    <row r="1422" spans="1:53">
      <c r="A1422" s="16"/>
      <c r="B1422" s="16"/>
      <c r="N1422" s="2"/>
      <c r="O1422" s="53"/>
      <c r="BA1422" s="149"/>
    </row>
    <row r="1423" spans="1:53">
      <c r="A1423" s="16"/>
      <c r="B1423" s="16"/>
      <c r="N1423" s="2"/>
      <c r="O1423" s="53"/>
      <c r="BA1423" s="149"/>
    </row>
    <row r="1424" spans="1:53">
      <c r="A1424" s="16"/>
      <c r="B1424" s="16"/>
      <c r="N1424" s="2"/>
      <c r="O1424" s="53"/>
      <c r="BA1424" s="149"/>
    </row>
    <row r="1425" spans="1:53">
      <c r="A1425" s="16"/>
      <c r="B1425" s="16"/>
      <c r="N1425" s="2"/>
      <c r="O1425" s="53"/>
      <c r="BA1425" s="149"/>
    </row>
    <row r="1426" spans="1:53">
      <c r="A1426" s="16"/>
      <c r="B1426" s="16"/>
      <c r="N1426" s="2"/>
      <c r="O1426" s="53"/>
      <c r="BA1426" s="149"/>
    </row>
    <row r="1427" spans="1:53">
      <c r="A1427" s="16"/>
      <c r="B1427" s="16"/>
      <c r="N1427" s="2"/>
      <c r="O1427" s="53"/>
      <c r="BA1427" s="149"/>
    </row>
    <row r="1428" spans="1:53">
      <c r="A1428" s="16"/>
      <c r="B1428" s="16"/>
      <c r="N1428" s="2"/>
      <c r="O1428" s="53"/>
      <c r="BA1428" s="149"/>
    </row>
    <row r="1429" spans="1:53">
      <c r="A1429" s="16"/>
      <c r="B1429" s="16"/>
      <c r="N1429" s="2"/>
      <c r="O1429" s="53"/>
      <c r="BA1429" s="149"/>
    </row>
    <row r="1430" spans="1:53">
      <c r="A1430" s="16"/>
      <c r="B1430" s="16"/>
      <c r="N1430" s="2"/>
      <c r="O1430" s="53"/>
      <c r="BA1430" s="149"/>
    </row>
    <row r="1431" spans="1:53">
      <c r="A1431" s="16"/>
      <c r="B1431" s="16"/>
      <c r="N1431" s="2"/>
      <c r="O1431" s="53"/>
      <c r="BA1431" s="149"/>
    </row>
    <row r="1432" spans="1:53">
      <c r="A1432" s="16"/>
      <c r="B1432" s="16"/>
      <c r="N1432" s="2"/>
      <c r="O1432" s="53"/>
      <c r="BA1432" s="149"/>
    </row>
    <row r="1433" spans="1:53">
      <c r="A1433" s="16"/>
      <c r="B1433" s="16"/>
      <c r="N1433" s="2"/>
      <c r="O1433" s="53"/>
      <c r="BA1433" s="149"/>
    </row>
    <row r="1434" spans="1:53">
      <c r="A1434" s="16"/>
      <c r="B1434" s="16"/>
      <c r="N1434" s="2"/>
      <c r="O1434" s="53"/>
      <c r="BA1434" s="149"/>
    </row>
    <row r="1435" spans="1:53">
      <c r="A1435" s="16"/>
      <c r="B1435" s="16"/>
      <c r="N1435" s="2"/>
      <c r="O1435" s="53"/>
      <c r="BA1435" s="149"/>
    </row>
    <row r="1436" spans="1:53">
      <c r="A1436" s="16"/>
      <c r="B1436" s="16"/>
      <c r="N1436" s="2"/>
      <c r="O1436" s="53"/>
      <c r="BA1436" s="149"/>
    </row>
    <row r="1437" spans="1:53">
      <c r="A1437" s="16"/>
      <c r="B1437" s="16"/>
      <c r="N1437" s="2"/>
      <c r="O1437" s="53"/>
      <c r="BA1437" s="149"/>
    </row>
    <row r="1438" spans="1:53">
      <c r="A1438" s="16"/>
      <c r="B1438" s="16"/>
      <c r="N1438" s="2"/>
      <c r="O1438" s="53"/>
      <c r="BA1438" s="149"/>
    </row>
    <row r="1439" spans="1:53">
      <c r="A1439" s="16"/>
      <c r="B1439" s="16"/>
      <c r="N1439" s="2"/>
      <c r="O1439" s="53"/>
      <c r="BA1439" s="149"/>
    </row>
    <row r="1440" spans="1:53">
      <c r="A1440" s="16"/>
      <c r="B1440" s="16"/>
      <c r="N1440" s="2"/>
      <c r="O1440" s="53"/>
      <c r="BA1440" s="149"/>
    </row>
    <row r="1441" spans="1:53">
      <c r="A1441" s="16"/>
      <c r="B1441" s="16"/>
      <c r="N1441" s="2"/>
      <c r="O1441" s="53"/>
      <c r="BA1441" s="149"/>
    </row>
    <row r="1442" spans="1:53">
      <c r="A1442" s="16"/>
      <c r="B1442" s="16"/>
      <c r="N1442" s="2"/>
      <c r="O1442" s="53"/>
      <c r="BA1442" s="149"/>
    </row>
    <row r="1443" spans="1:53">
      <c r="A1443" s="16"/>
      <c r="B1443" s="16"/>
      <c r="N1443" s="2"/>
      <c r="O1443" s="53"/>
      <c r="BA1443" s="149"/>
    </row>
    <row r="1444" spans="1:53">
      <c r="A1444" s="16"/>
      <c r="B1444" s="16"/>
      <c r="N1444" s="2"/>
      <c r="O1444" s="53"/>
      <c r="BA1444" s="149"/>
    </row>
    <row r="1445" spans="1:53">
      <c r="A1445" s="16"/>
      <c r="B1445" s="16"/>
      <c r="N1445" s="2"/>
      <c r="O1445" s="53"/>
      <c r="BA1445" s="149"/>
    </row>
    <row r="1446" spans="1:53">
      <c r="A1446" s="16"/>
      <c r="B1446" s="16"/>
      <c r="N1446" s="2"/>
      <c r="O1446" s="53"/>
      <c r="BA1446" s="149"/>
    </row>
    <row r="1447" spans="1:53">
      <c r="A1447" s="16"/>
      <c r="B1447" s="16"/>
      <c r="N1447" s="2"/>
      <c r="O1447" s="53"/>
      <c r="BA1447" s="149"/>
    </row>
    <row r="1448" spans="1:53">
      <c r="A1448" s="16"/>
      <c r="B1448" s="16"/>
      <c r="N1448" s="2"/>
      <c r="O1448" s="53"/>
      <c r="BA1448" s="149"/>
    </row>
    <row r="1449" spans="1:53">
      <c r="A1449" s="16"/>
      <c r="B1449" s="16"/>
      <c r="N1449" s="2"/>
      <c r="O1449" s="53"/>
      <c r="BA1449" s="149"/>
    </row>
    <row r="1450" spans="1:53">
      <c r="A1450" s="16"/>
      <c r="B1450" s="16"/>
      <c r="N1450" s="2"/>
      <c r="O1450" s="53"/>
      <c r="BA1450" s="149"/>
    </row>
    <row r="1451" spans="1:53">
      <c r="A1451" s="16"/>
      <c r="B1451" s="16"/>
      <c r="N1451" s="2"/>
      <c r="O1451" s="53"/>
      <c r="BA1451" s="149"/>
    </row>
    <row r="1452" spans="1:53">
      <c r="A1452" s="16"/>
      <c r="B1452" s="16"/>
      <c r="N1452" s="2"/>
      <c r="O1452" s="53"/>
      <c r="BA1452" s="149"/>
    </row>
    <row r="1453" spans="1:53">
      <c r="A1453" s="16"/>
      <c r="B1453" s="16"/>
      <c r="N1453" s="2"/>
      <c r="O1453" s="53"/>
      <c r="BA1453" s="149"/>
    </row>
    <row r="1454" spans="1:53">
      <c r="A1454" s="16"/>
      <c r="B1454" s="16"/>
      <c r="N1454" s="2"/>
      <c r="O1454" s="53"/>
      <c r="BA1454" s="149"/>
    </row>
    <row r="1455" spans="1:53">
      <c r="A1455" s="16"/>
      <c r="B1455" s="16"/>
      <c r="N1455" s="2"/>
      <c r="O1455" s="53"/>
      <c r="BA1455" s="149"/>
    </row>
    <row r="1456" spans="1:53">
      <c r="A1456" s="16"/>
      <c r="B1456" s="16"/>
      <c r="N1456" s="2"/>
      <c r="O1456" s="53"/>
      <c r="BA1456" s="149"/>
    </row>
    <row r="1457" spans="1:53">
      <c r="A1457" s="16"/>
      <c r="B1457" s="16"/>
      <c r="N1457" s="2"/>
      <c r="O1457" s="53"/>
      <c r="BA1457" s="149"/>
    </row>
    <row r="1458" spans="1:53">
      <c r="A1458" s="16"/>
      <c r="B1458" s="16"/>
      <c r="N1458" s="2"/>
      <c r="O1458" s="53"/>
      <c r="BA1458" s="149"/>
    </row>
    <row r="1459" spans="1:53">
      <c r="A1459" s="16"/>
      <c r="B1459" s="16"/>
      <c r="N1459" s="2"/>
      <c r="O1459" s="53"/>
      <c r="BA1459" s="149"/>
    </row>
    <row r="1460" spans="1:53">
      <c r="A1460" s="16"/>
      <c r="B1460" s="16"/>
      <c r="N1460" s="2"/>
      <c r="O1460" s="53"/>
      <c r="BA1460" s="149"/>
    </row>
    <row r="1461" spans="1:53">
      <c r="A1461" s="16"/>
      <c r="B1461" s="16"/>
      <c r="N1461" s="2"/>
      <c r="O1461" s="53"/>
      <c r="BA1461" s="149"/>
    </row>
    <row r="1462" spans="1:53">
      <c r="A1462" s="16"/>
      <c r="B1462" s="16"/>
      <c r="N1462" s="2"/>
      <c r="O1462" s="53"/>
      <c r="BA1462" s="149"/>
    </row>
    <row r="1463" spans="1:53">
      <c r="A1463" s="16"/>
      <c r="B1463" s="16"/>
      <c r="N1463" s="2"/>
      <c r="O1463" s="53"/>
      <c r="BA1463" s="149"/>
    </row>
    <row r="1464" spans="1:53">
      <c r="A1464" s="16"/>
      <c r="B1464" s="16"/>
      <c r="N1464" s="2"/>
      <c r="O1464" s="53"/>
      <c r="BA1464" s="149"/>
    </row>
    <row r="1465" spans="1:53">
      <c r="A1465" s="16"/>
      <c r="B1465" s="16"/>
      <c r="N1465" s="2"/>
      <c r="O1465" s="53"/>
      <c r="BA1465" s="149"/>
    </row>
    <row r="1466" spans="1:53">
      <c r="A1466" s="16"/>
      <c r="B1466" s="16"/>
      <c r="N1466" s="2"/>
      <c r="O1466" s="53"/>
      <c r="BA1466" s="149"/>
    </row>
    <row r="1467" spans="1:53">
      <c r="A1467" s="16"/>
      <c r="B1467" s="16"/>
      <c r="N1467" s="2"/>
      <c r="O1467" s="53"/>
      <c r="BA1467" s="149"/>
    </row>
    <row r="1468" spans="1:53">
      <c r="A1468" s="16"/>
      <c r="B1468" s="16"/>
      <c r="N1468" s="2"/>
      <c r="O1468" s="53"/>
      <c r="BA1468" s="149"/>
    </row>
    <row r="1469" spans="1:53">
      <c r="A1469" s="16"/>
      <c r="B1469" s="16"/>
      <c r="N1469" s="2"/>
      <c r="O1469" s="53"/>
      <c r="BA1469" s="149"/>
    </row>
    <row r="1470" spans="1:53">
      <c r="A1470" s="16"/>
      <c r="B1470" s="16"/>
      <c r="N1470" s="2"/>
      <c r="O1470" s="53"/>
      <c r="BA1470" s="149"/>
    </row>
    <row r="1471" spans="1:53">
      <c r="A1471" s="16"/>
      <c r="B1471" s="16"/>
      <c r="N1471" s="2"/>
      <c r="O1471" s="53"/>
      <c r="BA1471" s="149"/>
    </row>
    <row r="1472" spans="1:53">
      <c r="A1472" s="16"/>
      <c r="B1472" s="16"/>
      <c r="N1472" s="2"/>
      <c r="O1472" s="53"/>
      <c r="BA1472" s="149"/>
    </row>
    <row r="1473" spans="1:53">
      <c r="A1473" s="16"/>
      <c r="B1473" s="16"/>
      <c r="N1473" s="2"/>
      <c r="O1473" s="53"/>
      <c r="BA1473" s="149"/>
    </row>
    <row r="1474" spans="1:53">
      <c r="A1474" s="16"/>
      <c r="B1474" s="16"/>
      <c r="N1474" s="2"/>
      <c r="O1474" s="53"/>
      <c r="BA1474" s="149"/>
    </row>
    <row r="1475" spans="1:53">
      <c r="A1475" s="16"/>
      <c r="B1475" s="16"/>
      <c r="N1475" s="2"/>
      <c r="O1475" s="53"/>
      <c r="BA1475" s="149"/>
    </row>
    <row r="1476" spans="1:53">
      <c r="A1476" s="16"/>
      <c r="B1476" s="16"/>
      <c r="N1476" s="2"/>
      <c r="O1476" s="53"/>
      <c r="BA1476" s="149"/>
    </row>
    <row r="1477" spans="1:53">
      <c r="A1477" s="16"/>
      <c r="B1477" s="16"/>
      <c r="N1477" s="2"/>
      <c r="O1477" s="53"/>
      <c r="BA1477" s="149"/>
    </row>
    <row r="1478" spans="1:53">
      <c r="A1478" s="16"/>
      <c r="B1478" s="16"/>
      <c r="N1478" s="2"/>
      <c r="O1478" s="53"/>
      <c r="BA1478" s="149"/>
    </row>
    <row r="1479" spans="1:53">
      <c r="A1479" s="16"/>
      <c r="B1479" s="16"/>
      <c r="N1479" s="2"/>
      <c r="O1479" s="53"/>
      <c r="BA1479" s="149"/>
    </row>
    <row r="1480" spans="1:53">
      <c r="A1480" s="16"/>
      <c r="B1480" s="16"/>
      <c r="N1480" s="2"/>
      <c r="O1480" s="53"/>
      <c r="BA1480" s="149"/>
    </row>
    <row r="1481" spans="1:53">
      <c r="A1481" s="16"/>
      <c r="B1481" s="16"/>
      <c r="N1481" s="2"/>
      <c r="O1481" s="53"/>
      <c r="BA1481" s="149"/>
    </row>
    <row r="1482" spans="1:53">
      <c r="A1482" s="16"/>
      <c r="B1482" s="16"/>
      <c r="N1482" s="2"/>
      <c r="O1482" s="53"/>
      <c r="BA1482" s="149"/>
    </row>
    <row r="1483" spans="1:53">
      <c r="A1483" s="16"/>
      <c r="B1483" s="16"/>
      <c r="N1483" s="2"/>
      <c r="O1483" s="53"/>
      <c r="BA1483" s="149"/>
    </row>
    <row r="1484" spans="1:53">
      <c r="A1484" s="16"/>
      <c r="B1484" s="16"/>
      <c r="N1484" s="2"/>
      <c r="O1484" s="53"/>
      <c r="BA1484" s="149"/>
    </row>
    <row r="1485" spans="1:53">
      <c r="A1485" s="16"/>
      <c r="B1485" s="16"/>
      <c r="N1485" s="2"/>
      <c r="O1485" s="53"/>
      <c r="BA1485" s="149"/>
    </row>
    <row r="1486" spans="1:53">
      <c r="A1486" s="16"/>
      <c r="B1486" s="16"/>
      <c r="N1486" s="2"/>
      <c r="O1486" s="53"/>
      <c r="BA1486" s="149"/>
    </row>
    <row r="1487" spans="1:53">
      <c r="A1487" s="16"/>
      <c r="B1487" s="16"/>
      <c r="N1487" s="2"/>
      <c r="O1487" s="53"/>
      <c r="BA1487" s="149"/>
    </row>
    <row r="1488" spans="1:53">
      <c r="A1488" s="16"/>
      <c r="B1488" s="16"/>
      <c r="N1488" s="2"/>
      <c r="O1488" s="53"/>
      <c r="BA1488" s="149"/>
    </row>
    <row r="1489" spans="1:53">
      <c r="A1489" s="16"/>
      <c r="B1489" s="16"/>
      <c r="N1489" s="2"/>
      <c r="O1489" s="53"/>
      <c r="BA1489" s="149"/>
    </row>
    <row r="1490" spans="1:53">
      <c r="A1490" s="16"/>
      <c r="B1490" s="16"/>
      <c r="N1490" s="2"/>
      <c r="O1490" s="53"/>
      <c r="BA1490" s="149"/>
    </row>
    <row r="1491" spans="1:53">
      <c r="A1491" s="16"/>
      <c r="B1491" s="16"/>
      <c r="N1491" s="2"/>
      <c r="O1491" s="53"/>
      <c r="BA1491" s="149"/>
    </row>
    <row r="1492" spans="1:53">
      <c r="A1492" s="16"/>
      <c r="B1492" s="16"/>
      <c r="N1492" s="2"/>
      <c r="O1492" s="53"/>
      <c r="BA1492" s="149"/>
    </row>
    <row r="1493" spans="1:53">
      <c r="A1493" s="16"/>
      <c r="B1493" s="16"/>
      <c r="N1493" s="2"/>
      <c r="O1493" s="53"/>
      <c r="BA1493" s="149"/>
    </row>
    <row r="1494" spans="1:53">
      <c r="A1494" s="16"/>
      <c r="B1494" s="16"/>
      <c r="N1494" s="2"/>
      <c r="O1494" s="53"/>
      <c r="BA1494" s="149"/>
    </row>
    <row r="1495" spans="1:53">
      <c r="A1495" s="16"/>
      <c r="B1495" s="16"/>
      <c r="N1495" s="2"/>
      <c r="O1495" s="53"/>
      <c r="BA1495" s="149"/>
    </row>
    <row r="1496" spans="1:53">
      <c r="A1496" s="16"/>
      <c r="B1496" s="16"/>
      <c r="N1496" s="2"/>
      <c r="O1496" s="53"/>
      <c r="BA1496" s="149"/>
    </row>
    <row r="1497" spans="1:53">
      <c r="A1497" s="16"/>
      <c r="B1497" s="16"/>
      <c r="N1497" s="2"/>
      <c r="O1497" s="53"/>
      <c r="BA1497" s="149"/>
    </row>
    <row r="1498" spans="1:53">
      <c r="A1498" s="16"/>
      <c r="B1498" s="16"/>
      <c r="N1498" s="2"/>
      <c r="O1498" s="53"/>
      <c r="BA1498" s="149"/>
    </row>
    <row r="1499" spans="1:53">
      <c r="A1499" s="16"/>
      <c r="B1499" s="16"/>
      <c r="N1499" s="2"/>
      <c r="O1499" s="53"/>
      <c r="BA1499" s="149"/>
    </row>
    <row r="1500" spans="1:53">
      <c r="A1500" s="16"/>
      <c r="B1500" s="16"/>
      <c r="N1500" s="2"/>
      <c r="O1500" s="53"/>
      <c r="BA1500" s="149"/>
    </row>
    <row r="1501" spans="1:53">
      <c r="A1501" s="16"/>
      <c r="B1501" s="16"/>
      <c r="N1501" s="2"/>
      <c r="O1501" s="53"/>
      <c r="BA1501" s="149"/>
    </row>
    <row r="1502" spans="1:53">
      <c r="A1502" s="16"/>
      <c r="B1502" s="16"/>
      <c r="N1502" s="2"/>
      <c r="O1502" s="53"/>
      <c r="BA1502" s="149"/>
    </row>
    <row r="1503" spans="1:53">
      <c r="A1503" s="16"/>
      <c r="B1503" s="16"/>
      <c r="N1503" s="2"/>
      <c r="O1503" s="53"/>
      <c r="BA1503" s="149"/>
    </row>
    <row r="1504" spans="1:53">
      <c r="A1504" s="16"/>
      <c r="B1504" s="16"/>
      <c r="N1504" s="2"/>
      <c r="O1504" s="53"/>
      <c r="BA1504" s="149"/>
    </row>
    <row r="1505" spans="1:53">
      <c r="A1505" s="16"/>
      <c r="B1505" s="16"/>
      <c r="N1505" s="2"/>
      <c r="O1505" s="53"/>
      <c r="BA1505" s="149"/>
    </row>
    <row r="1506" spans="1:53">
      <c r="A1506" s="16"/>
      <c r="B1506" s="16"/>
      <c r="N1506" s="2"/>
      <c r="O1506" s="53"/>
      <c r="BA1506" s="149"/>
    </row>
    <row r="1507" spans="1:53">
      <c r="A1507" s="16"/>
      <c r="B1507" s="16"/>
      <c r="N1507" s="2"/>
      <c r="O1507" s="53"/>
      <c r="BA1507" s="149"/>
    </row>
    <row r="1508" spans="1:53">
      <c r="A1508" s="16"/>
      <c r="B1508" s="16"/>
      <c r="N1508" s="2"/>
      <c r="O1508" s="53"/>
      <c r="BA1508" s="149"/>
    </row>
    <row r="1509" spans="1:53">
      <c r="A1509" s="16"/>
      <c r="B1509" s="16"/>
      <c r="N1509" s="2"/>
      <c r="O1509" s="53"/>
      <c r="BA1509" s="149"/>
    </row>
    <row r="1510" spans="1:53">
      <c r="A1510" s="16"/>
      <c r="B1510" s="16"/>
      <c r="N1510" s="2"/>
      <c r="O1510" s="53"/>
      <c r="BA1510" s="149"/>
    </row>
    <row r="1511" spans="1:53">
      <c r="A1511" s="16"/>
      <c r="B1511" s="16"/>
      <c r="N1511" s="2"/>
      <c r="O1511" s="53"/>
      <c r="BA1511" s="149"/>
    </row>
    <row r="1512" spans="1:53">
      <c r="A1512" s="16"/>
      <c r="B1512" s="16"/>
      <c r="N1512" s="2"/>
      <c r="O1512" s="53"/>
      <c r="BA1512" s="149"/>
    </row>
    <row r="1513" spans="1:53">
      <c r="A1513" s="16"/>
      <c r="B1513" s="16"/>
      <c r="N1513" s="2"/>
      <c r="O1513" s="53"/>
      <c r="BA1513" s="149"/>
    </row>
    <row r="1514" spans="1:53">
      <c r="A1514" s="16"/>
      <c r="B1514" s="16"/>
      <c r="N1514" s="2"/>
      <c r="O1514" s="53"/>
      <c r="BA1514" s="149"/>
    </row>
    <row r="1515" spans="1:53">
      <c r="A1515" s="16"/>
      <c r="B1515" s="16"/>
      <c r="N1515" s="2"/>
      <c r="O1515" s="53"/>
      <c r="BA1515" s="149"/>
    </row>
    <row r="1516" spans="1:53">
      <c r="A1516" s="16"/>
      <c r="B1516" s="16"/>
      <c r="N1516" s="2"/>
      <c r="O1516" s="53"/>
      <c r="BA1516" s="149"/>
    </row>
    <row r="1517" spans="1:53">
      <c r="A1517" s="16"/>
      <c r="B1517" s="16"/>
      <c r="N1517" s="2"/>
      <c r="O1517" s="53"/>
      <c r="BA1517" s="149"/>
    </row>
    <row r="1518" spans="1:53">
      <c r="A1518" s="16"/>
      <c r="B1518" s="16"/>
      <c r="N1518" s="2"/>
      <c r="O1518" s="53"/>
      <c r="BA1518" s="149"/>
    </row>
    <row r="1519" spans="1:53">
      <c r="A1519" s="16"/>
      <c r="B1519" s="16"/>
      <c r="N1519" s="2"/>
      <c r="O1519" s="53"/>
      <c r="BA1519" s="149"/>
    </row>
    <row r="1520" spans="1:53">
      <c r="A1520" s="16"/>
      <c r="B1520" s="16"/>
      <c r="N1520" s="2"/>
      <c r="O1520" s="53"/>
      <c r="BA1520" s="149"/>
    </row>
    <row r="1521" spans="1:53">
      <c r="A1521" s="16"/>
      <c r="B1521" s="16"/>
      <c r="N1521" s="2"/>
      <c r="O1521" s="53"/>
      <c r="BA1521" s="149"/>
    </row>
    <row r="1522" spans="1:53">
      <c r="A1522" s="16"/>
      <c r="B1522" s="16"/>
      <c r="N1522" s="2"/>
      <c r="O1522" s="53"/>
      <c r="BA1522" s="149"/>
    </row>
    <row r="1523" spans="1:53">
      <c r="A1523" s="16"/>
      <c r="B1523" s="16"/>
      <c r="N1523" s="2"/>
      <c r="O1523" s="53"/>
      <c r="BA1523" s="149"/>
    </row>
    <row r="1524" spans="1:53">
      <c r="A1524" s="16"/>
      <c r="B1524" s="16"/>
      <c r="N1524" s="2"/>
      <c r="O1524" s="53"/>
      <c r="BA1524" s="149"/>
    </row>
    <row r="1525" spans="1:53">
      <c r="A1525" s="16"/>
      <c r="B1525" s="16"/>
      <c r="N1525" s="2"/>
      <c r="O1525" s="53"/>
      <c r="BA1525" s="149"/>
    </row>
    <row r="1526" spans="1:53">
      <c r="A1526" s="16"/>
      <c r="B1526" s="16"/>
      <c r="N1526" s="2"/>
      <c r="O1526" s="53"/>
      <c r="BA1526" s="149"/>
    </row>
    <row r="1527" spans="1:53">
      <c r="A1527" s="16"/>
      <c r="B1527" s="16"/>
      <c r="N1527" s="2"/>
      <c r="O1527" s="53"/>
      <c r="BA1527" s="149"/>
    </row>
    <row r="1528" spans="1:53">
      <c r="A1528" s="16"/>
      <c r="B1528" s="16"/>
      <c r="N1528" s="2"/>
      <c r="O1528" s="53"/>
      <c r="BA1528" s="149"/>
    </row>
    <row r="1529" spans="1:53">
      <c r="A1529" s="16"/>
      <c r="B1529" s="16"/>
      <c r="N1529" s="2"/>
      <c r="O1529" s="53"/>
      <c r="BA1529" s="149"/>
    </row>
    <row r="1530" spans="1:53">
      <c r="A1530" s="16"/>
      <c r="B1530" s="16"/>
      <c r="N1530" s="2"/>
      <c r="O1530" s="53"/>
      <c r="BA1530" s="149"/>
    </row>
    <row r="1531" spans="1:53">
      <c r="A1531" s="16"/>
      <c r="B1531" s="16"/>
      <c r="N1531" s="2"/>
      <c r="O1531" s="53"/>
      <c r="BA1531" s="149"/>
    </row>
    <row r="1532" spans="1:53">
      <c r="A1532" s="16"/>
      <c r="B1532" s="16"/>
      <c r="N1532" s="2"/>
      <c r="O1532" s="53"/>
      <c r="BA1532" s="149"/>
    </row>
    <row r="1533" spans="1:53">
      <c r="A1533" s="16"/>
      <c r="B1533" s="16"/>
      <c r="N1533" s="2"/>
      <c r="O1533" s="53"/>
      <c r="BA1533" s="149"/>
    </row>
    <row r="1534" spans="1:53">
      <c r="A1534" s="16"/>
      <c r="B1534" s="16"/>
      <c r="N1534" s="2"/>
      <c r="O1534" s="53"/>
      <c r="BA1534" s="149"/>
    </row>
    <row r="1535" spans="1:53">
      <c r="A1535" s="16"/>
      <c r="B1535" s="16"/>
      <c r="N1535" s="2"/>
      <c r="O1535" s="53"/>
      <c r="BA1535" s="149"/>
    </row>
    <row r="1536" spans="1:53">
      <c r="A1536" s="16"/>
      <c r="B1536" s="16"/>
      <c r="N1536" s="2"/>
      <c r="O1536" s="53"/>
      <c r="BA1536" s="149"/>
    </row>
    <row r="1537" spans="1:53">
      <c r="A1537" s="16"/>
      <c r="B1537" s="16"/>
      <c r="N1537" s="2"/>
      <c r="O1537" s="53"/>
      <c r="BA1537" s="149"/>
    </row>
    <row r="1538" spans="1:53">
      <c r="A1538" s="16"/>
      <c r="B1538" s="16"/>
      <c r="N1538" s="2"/>
      <c r="O1538" s="53"/>
      <c r="BA1538" s="149"/>
    </row>
    <row r="1539" spans="1:53">
      <c r="A1539" s="16"/>
      <c r="B1539" s="16"/>
      <c r="N1539" s="2"/>
      <c r="O1539" s="53"/>
      <c r="BA1539" s="149"/>
    </row>
    <row r="1540" spans="1:53">
      <c r="A1540" s="16"/>
      <c r="B1540" s="16"/>
      <c r="N1540" s="2"/>
      <c r="O1540" s="53"/>
      <c r="BA1540" s="149"/>
    </row>
    <row r="1541" spans="1:53">
      <c r="A1541" s="16"/>
      <c r="B1541" s="16"/>
      <c r="N1541" s="2"/>
      <c r="O1541" s="53"/>
      <c r="BA1541" s="149"/>
    </row>
    <row r="1542" spans="1:53">
      <c r="A1542" s="16"/>
      <c r="B1542" s="16"/>
      <c r="N1542" s="2"/>
      <c r="O1542" s="53"/>
      <c r="BA1542" s="149"/>
    </row>
    <row r="1543" spans="1:53">
      <c r="A1543" s="16"/>
      <c r="B1543" s="16"/>
      <c r="N1543" s="2"/>
      <c r="O1543" s="53"/>
      <c r="BA1543" s="149"/>
    </row>
    <row r="1544" spans="1:53">
      <c r="A1544" s="16"/>
      <c r="B1544" s="16"/>
      <c r="N1544" s="2"/>
      <c r="O1544" s="53"/>
      <c r="BA1544" s="149"/>
    </row>
    <row r="1545" spans="1:53">
      <c r="A1545" s="16"/>
      <c r="B1545" s="16"/>
      <c r="N1545" s="2"/>
      <c r="O1545" s="53"/>
      <c r="BA1545" s="149"/>
    </row>
    <row r="1546" spans="1:53">
      <c r="A1546" s="16"/>
      <c r="B1546" s="16"/>
      <c r="N1546" s="2"/>
      <c r="O1546" s="53"/>
      <c r="BA1546" s="149"/>
    </row>
    <row r="1547" spans="1:53">
      <c r="A1547" s="16"/>
      <c r="B1547" s="16"/>
      <c r="N1547" s="2"/>
      <c r="O1547" s="53"/>
      <c r="BA1547" s="149"/>
    </row>
    <row r="1548" spans="1:53">
      <c r="A1548" s="16"/>
      <c r="B1548" s="16"/>
      <c r="N1548" s="2"/>
      <c r="O1548" s="53"/>
      <c r="BA1548" s="149"/>
    </row>
    <row r="1549" spans="1:53">
      <c r="A1549" s="16"/>
      <c r="B1549" s="16"/>
      <c r="N1549" s="2"/>
      <c r="O1549" s="53"/>
      <c r="BA1549" s="149"/>
    </row>
    <row r="1550" spans="1:53">
      <c r="A1550" s="16"/>
      <c r="B1550" s="16"/>
      <c r="N1550" s="2"/>
      <c r="O1550" s="53"/>
      <c r="BA1550" s="149"/>
    </row>
    <row r="1551" spans="1:53">
      <c r="A1551" s="16"/>
      <c r="B1551" s="16"/>
      <c r="N1551" s="2"/>
      <c r="O1551" s="53"/>
      <c r="BA1551" s="149"/>
    </row>
    <row r="1552" spans="1:53">
      <c r="A1552" s="16"/>
      <c r="B1552" s="16"/>
      <c r="N1552" s="2"/>
      <c r="O1552" s="53"/>
      <c r="BA1552" s="149"/>
    </row>
    <row r="1553" spans="1:53">
      <c r="A1553" s="16"/>
      <c r="B1553" s="16"/>
      <c r="N1553" s="2"/>
      <c r="O1553" s="53"/>
      <c r="BA1553" s="149"/>
    </row>
    <row r="1554" spans="1:53">
      <c r="A1554" s="16"/>
      <c r="B1554" s="16"/>
      <c r="N1554" s="2"/>
      <c r="O1554" s="53"/>
      <c r="BA1554" s="149"/>
    </row>
    <row r="1555" spans="1:53">
      <c r="A1555" s="16"/>
      <c r="B1555" s="16"/>
      <c r="N1555" s="2"/>
      <c r="O1555" s="53"/>
      <c r="BA1555" s="149"/>
    </row>
    <row r="1556" spans="1:53">
      <c r="A1556" s="16"/>
      <c r="B1556" s="16"/>
      <c r="N1556" s="2"/>
      <c r="O1556" s="53"/>
      <c r="BA1556" s="149"/>
    </row>
    <row r="1557" spans="1:53">
      <c r="A1557" s="16"/>
      <c r="B1557" s="16"/>
      <c r="N1557" s="2"/>
      <c r="O1557" s="53"/>
      <c r="BA1557" s="149"/>
    </row>
    <row r="1558" spans="1:53">
      <c r="A1558" s="16"/>
      <c r="B1558" s="16"/>
      <c r="N1558" s="2"/>
      <c r="O1558" s="53"/>
      <c r="BA1558" s="149"/>
    </row>
    <row r="1559" spans="1:53">
      <c r="A1559" s="16"/>
      <c r="B1559" s="16"/>
      <c r="N1559" s="2"/>
      <c r="O1559" s="53"/>
      <c r="BA1559" s="149"/>
    </row>
    <row r="1560" spans="1:53">
      <c r="A1560" s="16"/>
      <c r="B1560" s="16"/>
      <c r="N1560" s="2"/>
      <c r="O1560" s="53"/>
      <c r="BA1560" s="149"/>
    </row>
    <row r="1561" spans="1:53">
      <c r="A1561" s="16"/>
      <c r="B1561" s="16"/>
      <c r="N1561" s="2"/>
      <c r="O1561" s="53"/>
      <c r="BA1561" s="149"/>
    </row>
    <row r="1562" spans="1:53">
      <c r="A1562" s="16"/>
      <c r="B1562" s="16"/>
      <c r="N1562" s="2"/>
      <c r="O1562" s="53"/>
      <c r="BA1562" s="149"/>
    </row>
    <row r="1563" spans="1:53">
      <c r="A1563" s="16"/>
      <c r="B1563" s="16"/>
      <c r="N1563" s="2"/>
      <c r="O1563" s="53"/>
      <c r="BA1563" s="149"/>
    </row>
    <row r="1564" spans="1:53">
      <c r="A1564" s="16"/>
      <c r="B1564" s="16"/>
      <c r="N1564" s="2"/>
      <c r="O1564" s="53"/>
      <c r="BA1564" s="149"/>
    </row>
    <row r="1565" spans="1:53">
      <c r="A1565" s="16"/>
      <c r="B1565" s="16"/>
      <c r="N1565" s="2"/>
      <c r="O1565" s="53"/>
      <c r="BA1565" s="149"/>
    </row>
    <row r="1566" spans="1:53">
      <c r="A1566" s="16"/>
      <c r="B1566" s="16"/>
      <c r="N1566" s="2"/>
      <c r="O1566" s="53"/>
      <c r="BA1566" s="149"/>
    </row>
    <row r="1567" spans="1:53">
      <c r="A1567" s="16"/>
      <c r="B1567" s="16"/>
      <c r="N1567" s="2"/>
      <c r="O1567" s="53"/>
      <c r="BA1567" s="149"/>
    </row>
    <row r="1568" spans="1:53">
      <c r="A1568" s="16"/>
      <c r="B1568" s="16"/>
      <c r="N1568" s="2"/>
      <c r="O1568" s="53"/>
      <c r="BA1568" s="149"/>
    </row>
    <row r="1569" spans="1:53">
      <c r="A1569" s="16"/>
      <c r="B1569" s="16"/>
      <c r="N1569" s="2"/>
      <c r="O1569" s="53"/>
      <c r="BA1569" s="149"/>
    </row>
    <row r="1570" spans="1:53">
      <c r="A1570" s="16"/>
      <c r="B1570" s="16"/>
      <c r="N1570" s="2"/>
      <c r="O1570" s="53"/>
      <c r="BA1570" s="149"/>
    </row>
    <row r="1571" spans="1:53">
      <c r="A1571" s="16"/>
      <c r="B1571" s="16"/>
      <c r="N1571" s="2"/>
      <c r="O1571" s="53"/>
      <c r="BA1571" s="149"/>
    </row>
    <row r="1572" spans="1:53">
      <c r="A1572" s="16"/>
      <c r="B1572" s="16"/>
      <c r="N1572" s="2"/>
      <c r="O1572" s="53"/>
      <c r="BA1572" s="149"/>
    </row>
    <row r="1573" spans="1:53">
      <c r="A1573" s="16"/>
      <c r="B1573" s="16"/>
      <c r="N1573" s="2"/>
      <c r="O1573" s="53"/>
      <c r="BA1573" s="149"/>
    </row>
    <row r="1574" spans="1:53">
      <c r="A1574" s="16"/>
      <c r="B1574" s="16"/>
      <c r="N1574" s="2"/>
      <c r="O1574" s="53"/>
      <c r="BA1574" s="149"/>
    </row>
    <row r="1575" spans="1:53">
      <c r="A1575" s="16"/>
      <c r="B1575" s="16"/>
      <c r="N1575" s="2"/>
      <c r="O1575" s="53"/>
      <c r="BA1575" s="149"/>
    </row>
    <row r="1576" spans="1:53">
      <c r="A1576" s="16"/>
      <c r="B1576" s="16"/>
      <c r="N1576" s="2"/>
      <c r="O1576" s="53"/>
      <c r="BA1576" s="149"/>
    </row>
    <row r="1577" spans="1:53">
      <c r="A1577" s="16"/>
      <c r="B1577" s="16"/>
      <c r="N1577" s="2"/>
      <c r="O1577" s="53"/>
      <c r="BA1577" s="149"/>
    </row>
    <row r="1578" spans="1:53">
      <c r="A1578" s="16"/>
      <c r="B1578" s="16"/>
      <c r="N1578" s="2"/>
      <c r="O1578" s="53"/>
      <c r="BA1578" s="149"/>
    </row>
    <row r="1579" spans="1:53">
      <c r="A1579" s="16"/>
      <c r="B1579" s="16"/>
      <c r="N1579" s="2"/>
      <c r="O1579" s="53"/>
      <c r="BA1579" s="149"/>
    </row>
    <row r="1580" spans="1:53">
      <c r="A1580" s="16"/>
      <c r="B1580" s="16"/>
      <c r="N1580" s="2"/>
      <c r="O1580" s="53"/>
      <c r="BA1580" s="149"/>
    </row>
    <row r="1581" spans="1:53">
      <c r="A1581" s="16"/>
      <c r="B1581" s="16"/>
      <c r="N1581" s="2"/>
      <c r="O1581" s="53"/>
      <c r="BA1581" s="149"/>
    </row>
    <row r="1582" spans="1:53">
      <c r="A1582" s="16"/>
      <c r="B1582" s="16"/>
      <c r="N1582" s="2"/>
      <c r="O1582" s="53"/>
      <c r="BA1582" s="149"/>
    </row>
    <row r="1583" spans="1:53">
      <c r="A1583" s="16"/>
      <c r="B1583" s="16"/>
      <c r="N1583" s="2"/>
      <c r="O1583" s="53"/>
      <c r="BA1583" s="149"/>
    </row>
    <row r="1584" spans="1:53">
      <c r="A1584" s="16"/>
      <c r="B1584" s="16"/>
      <c r="N1584" s="2"/>
      <c r="O1584" s="53"/>
      <c r="BA1584" s="149"/>
    </row>
    <row r="1585" spans="1:53">
      <c r="A1585" s="16"/>
      <c r="B1585" s="16"/>
      <c r="N1585" s="2"/>
      <c r="O1585" s="53"/>
      <c r="BA1585" s="149"/>
    </row>
    <row r="1586" spans="1:53">
      <c r="A1586" s="16"/>
      <c r="B1586" s="16"/>
      <c r="N1586" s="2"/>
      <c r="O1586" s="53"/>
      <c r="BA1586" s="149"/>
    </row>
    <row r="1587" spans="1:53">
      <c r="A1587" s="16"/>
      <c r="B1587" s="16"/>
      <c r="N1587" s="2"/>
      <c r="O1587" s="53"/>
      <c r="BA1587" s="149"/>
    </row>
    <row r="1588" spans="1:53">
      <c r="A1588" s="16"/>
      <c r="B1588" s="16"/>
      <c r="N1588" s="2"/>
      <c r="O1588" s="53"/>
      <c r="BA1588" s="149"/>
    </row>
    <row r="1589" spans="1:53">
      <c r="A1589" s="16"/>
      <c r="B1589" s="16"/>
      <c r="N1589" s="2"/>
      <c r="O1589" s="53"/>
      <c r="BA1589" s="149"/>
    </row>
    <row r="1590" spans="1:53">
      <c r="A1590" s="16"/>
      <c r="B1590" s="16"/>
      <c r="N1590" s="2"/>
      <c r="O1590" s="53"/>
      <c r="BA1590" s="149"/>
    </row>
    <row r="1591" spans="1:53">
      <c r="A1591" s="16"/>
      <c r="B1591" s="16"/>
      <c r="N1591" s="2"/>
      <c r="O1591" s="53"/>
      <c r="BA1591" s="149"/>
    </row>
    <row r="1592" spans="1:53">
      <c r="A1592" s="16"/>
      <c r="B1592" s="16"/>
      <c r="N1592" s="2"/>
      <c r="O1592" s="53"/>
      <c r="BA1592" s="149"/>
    </row>
    <row r="1593" spans="1:53">
      <c r="A1593" s="16"/>
      <c r="B1593" s="16"/>
      <c r="N1593" s="2"/>
      <c r="O1593" s="53"/>
      <c r="BA1593" s="149"/>
    </row>
    <row r="1594" spans="1:53">
      <c r="A1594" s="16"/>
      <c r="B1594" s="16"/>
      <c r="N1594" s="2"/>
      <c r="O1594" s="53"/>
      <c r="BA1594" s="149"/>
    </row>
    <row r="1595" spans="1:53">
      <c r="A1595" s="16"/>
      <c r="B1595" s="16"/>
      <c r="N1595" s="2"/>
      <c r="O1595" s="53"/>
      <c r="BA1595" s="149"/>
    </row>
    <row r="1596" spans="1:53">
      <c r="A1596" s="16"/>
      <c r="B1596" s="16"/>
      <c r="N1596" s="2"/>
      <c r="O1596" s="53"/>
      <c r="BA1596" s="149"/>
    </row>
    <row r="1597" spans="1:53">
      <c r="A1597" s="16"/>
      <c r="B1597" s="16"/>
      <c r="N1597" s="2"/>
      <c r="O1597" s="53"/>
      <c r="BA1597" s="149"/>
    </row>
    <row r="1598" spans="1:53">
      <c r="A1598" s="16"/>
      <c r="B1598" s="16"/>
      <c r="N1598" s="2"/>
      <c r="O1598" s="53"/>
      <c r="BA1598" s="149"/>
    </row>
    <row r="1599" spans="1:53">
      <c r="A1599" s="16"/>
      <c r="B1599" s="16"/>
      <c r="N1599" s="2"/>
      <c r="O1599" s="53"/>
      <c r="BA1599" s="149"/>
    </row>
    <row r="1600" spans="1:53">
      <c r="A1600" s="16"/>
      <c r="B1600" s="16"/>
      <c r="N1600" s="2"/>
      <c r="O1600" s="53"/>
      <c r="BA1600" s="149"/>
    </row>
    <row r="1601" spans="1:53">
      <c r="A1601" s="16"/>
      <c r="B1601" s="16"/>
      <c r="N1601" s="2"/>
      <c r="O1601" s="53"/>
      <c r="BA1601" s="149"/>
    </row>
    <row r="1602" spans="1:53">
      <c r="A1602" s="16"/>
      <c r="B1602" s="16"/>
      <c r="N1602" s="2"/>
      <c r="O1602" s="53"/>
      <c r="BA1602" s="149"/>
    </row>
    <row r="1603" spans="1:53">
      <c r="A1603" s="16"/>
      <c r="B1603" s="16"/>
      <c r="N1603" s="2"/>
      <c r="O1603" s="53"/>
      <c r="BA1603" s="149"/>
    </row>
    <row r="1604" spans="1:53">
      <c r="A1604" s="16"/>
      <c r="B1604" s="16"/>
      <c r="N1604" s="2"/>
      <c r="O1604" s="53"/>
      <c r="BA1604" s="149"/>
    </row>
    <row r="1605" spans="1:53">
      <c r="A1605" s="16"/>
      <c r="B1605" s="16"/>
      <c r="N1605" s="2"/>
      <c r="O1605" s="53"/>
      <c r="BA1605" s="149"/>
    </row>
    <row r="1606" spans="1:53">
      <c r="A1606" s="16"/>
      <c r="B1606" s="16"/>
      <c r="N1606" s="2"/>
      <c r="O1606" s="53"/>
      <c r="BA1606" s="149"/>
    </row>
    <row r="1607" spans="1:53">
      <c r="A1607" s="16"/>
      <c r="B1607" s="16"/>
      <c r="N1607" s="2"/>
      <c r="O1607" s="53"/>
      <c r="BA1607" s="149"/>
    </row>
    <row r="1608" spans="1:53">
      <c r="A1608" s="16"/>
      <c r="B1608" s="16"/>
      <c r="N1608" s="2"/>
      <c r="O1608" s="53"/>
      <c r="BA1608" s="149"/>
    </row>
    <row r="1609" spans="1:53">
      <c r="A1609" s="16"/>
      <c r="B1609" s="16"/>
      <c r="N1609" s="2"/>
      <c r="O1609" s="53"/>
      <c r="BA1609" s="149"/>
    </row>
    <row r="1610" spans="1:53">
      <c r="A1610" s="16"/>
      <c r="B1610" s="16"/>
      <c r="N1610" s="2"/>
      <c r="O1610" s="53"/>
      <c r="BA1610" s="149"/>
    </row>
    <row r="1611" spans="1:53">
      <c r="A1611" s="16"/>
      <c r="B1611" s="16"/>
      <c r="N1611" s="2"/>
      <c r="O1611" s="53"/>
      <c r="BA1611" s="149"/>
    </row>
    <row r="1612" spans="1:53">
      <c r="A1612" s="16"/>
      <c r="B1612" s="16"/>
      <c r="N1612" s="2"/>
      <c r="O1612" s="53"/>
      <c r="BA1612" s="149"/>
    </row>
    <row r="1613" spans="1:53">
      <c r="A1613" s="16"/>
      <c r="B1613" s="16"/>
      <c r="N1613" s="2"/>
      <c r="O1613" s="53"/>
      <c r="BA1613" s="149"/>
    </row>
    <row r="1614" spans="1:53">
      <c r="A1614" s="16"/>
      <c r="B1614" s="16"/>
      <c r="N1614" s="2"/>
      <c r="O1614" s="53"/>
      <c r="BA1614" s="149"/>
    </row>
    <row r="1615" spans="1:53">
      <c r="A1615" s="16"/>
      <c r="B1615" s="16"/>
      <c r="N1615" s="2"/>
      <c r="O1615" s="53"/>
      <c r="BA1615" s="149"/>
    </row>
    <row r="1616" spans="1:53">
      <c r="A1616" s="16"/>
      <c r="B1616" s="16"/>
      <c r="N1616" s="2"/>
      <c r="O1616" s="53"/>
      <c r="BA1616" s="149"/>
    </row>
    <row r="1617" spans="1:53">
      <c r="A1617" s="16"/>
      <c r="B1617" s="16"/>
      <c r="N1617" s="2"/>
      <c r="O1617" s="53"/>
      <c r="BA1617" s="149"/>
    </row>
    <row r="1618" spans="1:53">
      <c r="A1618" s="16"/>
      <c r="B1618" s="16"/>
      <c r="N1618" s="2"/>
      <c r="O1618" s="53"/>
      <c r="BA1618" s="149"/>
    </row>
    <row r="1619" spans="1:53">
      <c r="A1619" s="16"/>
      <c r="B1619" s="16"/>
      <c r="N1619" s="2"/>
      <c r="O1619" s="53"/>
      <c r="BA1619" s="149"/>
    </row>
    <row r="1620" spans="1:53">
      <c r="A1620" s="16"/>
      <c r="B1620" s="16"/>
      <c r="N1620" s="2"/>
      <c r="O1620" s="53"/>
      <c r="BA1620" s="149"/>
    </row>
    <row r="1621" spans="1:53">
      <c r="A1621" s="16"/>
      <c r="B1621" s="16"/>
      <c r="N1621" s="2"/>
      <c r="O1621" s="53"/>
      <c r="BA1621" s="149"/>
    </row>
    <row r="1622" spans="1:53">
      <c r="A1622" s="16"/>
      <c r="B1622" s="16"/>
      <c r="N1622" s="2"/>
      <c r="O1622" s="53"/>
      <c r="BA1622" s="149"/>
    </row>
    <row r="1623" spans="1:53">
      <c r="A1623" s="16"/>
      <c r="B1623" s="16"/>
      <c r="N1623" s="2"/>
      <c r="O1623" s="53"/>
      <c r="BA1623" s="149"/>
    </row>
    <row r="1624" spans="1:53">
      <c r="A1624" s="16"/>
      <c r="B1624" s="16"/>
      <c r="N1624" s="2"/>
      <c r="O1624" s="53"/>
      <c r="BA1624" s="149"/>
    </row>
    <row r="1625" spans="1:53">
      <c r="A1625" s="16"/>
      <c r="B1625" s="16"/>
      <c r="N1625" s="2"/>
      <c r="O1625" s="53"/>
      <c r="BA1625" s="149"/>
    </row>
    <row r="1626" spans="1:53">
      <c r="A1626" s="16"/>
      <c r="B1626" s="16"/>
      <c r="N1626" s="2"/>
      <c r="O1626" s="53"/>
      <c r="BA1626" s="149"/>
    </row>
    <row r="1627" spans="1:53">
      <c r="A1627" s="16"/>
      <c r="B1627" s="16"/>
      <c r="N1627" s="2"/>
      <c r="O1627" s="53"/>
      <c r="BA1627" s="149"/>
    </row>
    <row r="1628" spans="1:53">
      <c r="A1628" s="16"/>
      <c r="B1628" s="16"/>
      <c r="N1628" s="2"/>
      <c r="O1628" s="53"/>
      <c r="BA1628" s="149"/>
    </row>
    <row r="1629" spans="1:53">
      <c r="A1629" s="16"/>
      <c r="B1629" s="16"/>
      <c r="N1629" s="2"/>
      <c r="O1629" s="53"/>
      <c r="BA1629" s="149"/>
    </row>
    <row r="1630" spans="1:53">
      <c r="A1630" s="16"/>
      <c r="B1630" s="16"/>
      <c r="N1630" s="2"/>
      <c r="O1630" s="53"/>
      <c r="BA1630" s="149"/>
    </row>
    <row r="1631" spans="1:53">
      <c r="A1631" s="16"/>
      <c r="B1631" s="16"/>
      <c r="N1631" s="2"/>
      <c r="O1631" s="53"/>
      <c r="BA1631" s="149"/>
    </row>
    <row r="1632" spans="1:53">
      <c r="A1632" s="16"/>
      <c r="B1632" s="16"/>
      <c r="N1632" s="2"/>
      <c r="O1632" s="53"/>
      <c r="BA1632" s="149"/>
    </row>
    <row r="1633" spans="1:53">
      <c r="A1633" s="16"/>
      <c r="B1633" s="16"/>
      <c r="N1633" s="2"/>
      <c r="O1633" s="53"/>
      <c r="BA1633" s="149"/>
    </row>
    <row r="1634" spans="1:53">
      <c r="A1634" s="16"/>
      <c r="B1634" s="16"/>
      <c r="N1634" s="2"/>
      <c r="O1634" s="53"/>
      <c r="BA1634" s="149"/>
    </row>
    <row r="1635" spans="1:53">
      <c r="A1635" s="16"/>
      <c r="B1635" s="16"/>
      <c r="N1635" s="2"/>
      <c r="O1635" s="53"/>
      <c r="BA1635" s="149"/>
    </row>
    <row r="1636" spans="1:53">
      <c r="A1636" s="16"/>
      <c r="B1636" s="16"/>
      <c r="N1636" s="2"/>
      <c r="O1636" s="53"/>
      <c r="BA1636" s="149"/>
    </row>
    <row r="1637" spans="1:53">
      <c r="A1637" s="16"/>
      <c r="B1637" s="16"/>
      <c r="N1637" s="2"/>
      <c r="O1637" s="53"/>
      <c r="BA1637" s="149"/>
    </row>
    <row r="1638" spans="1:53">
      <c r="A1638" s="16"/>
      <c r="B1638" s="16"/>
      <c r="N1638" s="2"/>
      <c r="O1638" s="53"/>
      <c r="BA1638" s="149"/>
    </row>
    <row r="1639" spans="1:53">
      <c r="A1639" s="16"/>
      <c r="B1639" s="16"/>
      <c r="N1639" s="2"/>
      <c r="O1639" s="53"/>
      <c r="BA1639" s="149"/>
    </row>
    <row r="1640" spans="1:53">
      <c r="A1640" s="16"/>
      <c r="B1640" s="16"/>
      <c r="N1640" s="2"/>
      <c r="O1640" s="53"/>
      <c r="BA1640" s="149"/>
    </row>
    <row r="1641" spans="1:53">
      <c r="A1641" s="16"/>
      <c r="B1641" s="16"/>
      <c r="N1641" s="2"/>
      <c r="O1641" s="53"/>
      <c r="BA1641" s="149"/>
    </row>
    <row r="1642" spans="1:53">
      <c r="A1642" s="16"/>
      <c r="B1642" s="16"/>
      <c r="N1642" s="2"/>
      <c r="O1642" s="53"/>
      <c r="BA1642" s="149"/>
    </row>
    <row r="1643" spans="1:53">
      <c r="A1643" s="16"/>
      <c r="B1643" s="16"/>
      <c r="N1643" s="2"/>
      <c r="O1643" s="53"/>
      <c r="BA1643" s="149"/>
    </row>
    <row r="1644" spans="1:53">
      <c r="A1644" s="16"/>
      <c r="B1644" s="16"/>
      <c r="N1644" s="2"/>
      <c r="O1644" s="53"/>
      <c r="BA1644" s="149"/>
    </row>
    <row r="1645" spans="1:53">
      <c r="A1645" s="16"/>
      <c r="B1645" s="16"/>
      <c r="N1645" s="2"/>
      <c r="O1645" s="53"/>
      <c r="BA1645" s="149"/>
    </row>
    <row r="1646" spans="1:53">
      <c r="A1646" s="16"/>
      <c r="B1646" s="16"/>
      <c r="N1646" s="2"/>
      <c r="O1646" s="53"/>
      <c r="BA1646" s="149"/>
    </row>
    <row r="1647" spans="1:53">
      <c r="A1647" s="16"/>
      <c r="B1647" s="16"/>
      <c r="N1647" s="2"/>
      <c r="O1647" s="53"/>
      <c r="BA1647" s="149"/>
    </row>
    <row r="1648" spans="1:53">
      <c r="A1648" s="16"/>
      <c r="B1648" s="16"/>
      <c r="N1648" s="2"/>
      <c r="O1648" s="53"/>
      <c r="BA1648" s="149"/>
    </row>
    <row r="1649" spans="1:53">
      <c r="A1649" s="16"/>
      <c r="B1649" s="16"/>
      <c r="N1649" s="2"/>
      <c r="O1649" s="53"/>
      <c r="BA1649" s="149"/>
    </row>
    <row r="1650" spans="1:53">
      <c r="A1650" s="16"/>
      <c r="B1650" s="16"/>
      <c r="N1650" s="2"/>
      <c r="O1650" s="53"/>
      <c r="BA1650" s="149"/>
    </row>
    <row r="1651" spans="1:53">
      <c r="A1651" s="16"/>
      <c r="B1651" s="16"/>
      <c r="N1651" s="2"/>
      <c r="O1651" s="53"/>
      <c r="BA1651" s="149"/>
    </row>
    <row r="1652" spans="1:53">
      <c r="A1652" s="16"/>
      <c r="B1652" s="16"/>
      <c r="N1652" s="2"/>
      <c r="O1652" s="53"/>
      <c r="BA1652" s="149"/>
    </row>
    <row r="1653" spans="1:53">
      <c r="A1653" s="16"/>
      <c r="B1653" s="16"/>
      <c r="N1653" s="2"/>
      <c r="O1653" s="53"/>
      <c r="BA1653" s="149"/>
    </row>
    <row r="1654" spans="1:53">
      <c r="A1654" s="16"/>
      <c r="B1654" s="16"/>
      <c r="N1654" s="2"/>
      <c r="O1654" s="53"/>
      <c r="BA1654" s="149"/>
    </row>
    <row r="1655" spans="1:53">
      <c r="A1655" s="16"/>
      <c r="B1655" s="16"/>
      <c r="N1655" s="2"/>
      <c r="O1655" s="53"/>
      <c r="BA1655" s="149"/>
    </row>
    <row r="1656" spans="1:53">
      <c r="A1656" s="16"/>
      <c r="B1656" s="16"/>
      <c r="N1656" s="2"/>
      <c r="O1656" s="53"/>
      <c r="BA1656" s="149"/>
    </row>
    <row r="1657" spans="1:53">
      <c r="A1657" s="16"/>
      <c r="B1657" s="16"/>
      <c r="N1657" s="2"/>
      <c r="O1657" s="53"/>
      <c r="BA1657" s="149"/>
    </row>
    <row r="1658" spans="1:53">
      <c r="A1658" s="16"/>
      <c r="B1658" s="16"/>
      <c r="N1658" s="2"/>
      <c r="O1658" s="53"/>
      <c r="BA1658" s="149"/>
    </row>
    <row r="1659" spans="1:53">
      <c r="A1659" s="16"/>
      <c r="B1659" s="16"/>
      <c r="N1659" s="2"/>
      <c r="O1659" s="53"/>
      <c r="BA1659" s="149"/>
    </row>
    <row r="1660" spans="1:53">
      <c r="A1660" s="16"/>
      <c r="B1660" s="16"/>
      <c r="N1660" s="2"/>
      <c r="O1660" s="53"/>
      <c r="BA1660" s="149"/>
    </row>
    <row r="1661" spans="1:53">
      <c r="A1661" s="16"/>
      <c r="B1661" s="16"/>
      <c r="N1661" s="2"/>
      <c r="O1661" s="53"/>
      <c r="BA1661" s="149"/>
    </row>
    <row r="1662" spans="1:53">
      <c r="A1662" s="16"/>
      <c r="B1662" s="16"/>
      <c r="N1662" s="2"/>
      <c r="O1662" s="53"/>
      <c r="BA1662" s="149"/>
    </row>
    <row r="1663" spans="1:53">
      <c r="A1663" s="16"/>
      <c r="B1663" s="16"/>
      <c r="N1663" s="2"/>
      <c r="O1663" s="53"/>
      <c r="BA1663" s="149"/>
    </row>
    <row r="1664" spans="1:53">
      <c r="A1664" s="16"/>
      <c r="B1664" s="16"/>
      <c r="N1664" s="2"/>
      <c r="O1664" s="53"/>
      <c r="BA1664" s="149"/>
    </row>
    <row r="1665" spans="1:53">
      <c r="A1665" s="16"/>
      <c r="B1665" s="16"/>
      <c r="N1665" s="2"/>
      <c r="O1665" s="53"/>
      <c r="BA1665" s="149"/>
    </row>
    <row r="1666" spans="1:53">
      <c r="A1666" s="16"/>
      <c r="B1666" s="16"/>
      <c r="N1666" s="2"/>
      <c r="O1666" s="53"/>
      <c r="BA1666" s="149"/>
    </row>
    <row r="1667" spans="1:53">
      <c r="A1667" s="16"/>
      <c r="B1667" s="16"/>
      <c r="N1667" s="2"/>
      <c r="O1667" s="53"/>
      <c r="BA1667" s="149"/>
    </row>
    <row r="1668" spans="1:53">
      <c r="A1668" s="16"/>
      <c r="B1668" s="16"/>
      <c r="N1668" s="2"/>
      <c r="O1668" s="53"/>
      <c r="BA1668" s="149"/>
    </row>
    <row r="1669" spans="1:53">
      <c r="A1669" s="16"/>
      <c r="B1669" s="16"/>
      <c r="N1669" s="2"/>
      <c r="O1669" s="53"/>
      <c r="BA1669" s="149"/>
    </row>
    <row r="1670" spans="1:53">
      <c r="A1670" s="16"/>
      <c r="B1670" s="16"/>
      <c r="N1670" s="2"/>
      <c r="O1670" s="53"/>
      <c r="BA1670" s="149"/>
    </row>
    <row r="1671" spans="1:53">
      <c r="A1671" s="16"/>
      <c r="B1671" s="16"/>
      <c r="N1671" s="2"/>
      <c r="O1671" s="53"/>
      <c r="BA1671" s="149"/>
    </row>
    <row r="1672" spans="1:53">
      <c r="A1672" s="16"/>
      <c r="B1672" s="16"/>
      <c r="N1672" s="2"/>
      <c r="O1672" s="53"/>
      <c r="BA1672" s="149"/>
    </row>
    <row r="1673" spans="1:53">
      <c r="A1673" s="16"/>
      <c r="B1673" s="16"/>
      <c r="N1673" s="2"/>
      <c r="O1673" s="53"/>
      <c r="BA1673" s="149"/>
    </row>
    <row r="1674" spans="1:53">
      <c r="A1674" s="16"/>
      <c r="B1674" s="16"/>
      <c r="N1674" s="2"/>
      <c r="O1674" s="53"/>
      <c r="BA1674" s="149"/>
    </row>
    <row r="1675" spans="1:53">
      <c r="A1675" s="16"/>
      <c r="B1675" s="16"/>
      <c r="N1675" s="2"/>
      <c r="O1675" s="53"/>
      <c r="BA1675" s="149"/>
    </row>
    <row r="1676" spans="1:53">
      <c r="A1676" s="16"/>
      <c r="B1676" s="16"/>
      <c r="N1676" s="2"/>
      <c r="O1676" s="53"/>
      <c r="BA1676" s="149"/>
    </row>
    <row r="1677" spans="1:53">
      <c r="A1677" s="16"/>
      <c r="B1677" s="16"/>
      <c r="N1677" s="2"/>
      <c r="O1677" s="53"/>
      <c r="BA1677" s="149"/>
    </row>
    <row r="1678" spans="1:53">
      <c r="A1678" s="16"/>
      <c r="B1678" s="16"/>
      <c r="N1678" s="2"/>
      <c r="O1678" s="53"/>
      <c r="BA1678" s="149"/>
    </row>
    <row r="1679" spans="1:53">
      <c r="A1679" s="16"/>
      <c r="B1679" s="16"/>
      <c r="N1679" s="2"/>
      <c r="O1679" s="53"/>
      <c r="BA1679" s="149"/>
    </row>
    <row r="1680" spans="1:53">
      <c r="A1680" s="16"/>
      <c r="B1680" s="16"/>
      <c r="N1680" s="2"/>
      <c r="O1680" s="53"/>
      <c r="BA1680" s="149"/>
    </row>
    <row r="1681" spans="1:53">
      <c r="A1681" s="16"/>
      <c r="B1681" s="16"/>
      <c r="N1681" s="2"/>
      <c r="O1681" s="53"/>
      <c r="BA1681" s="149"/>
    </row>
    <row r="1682" spans="1:53">
      <c r="A1682" s="16"/>
      <c r="B1682" s="16"/>
      <c r="N1682" s="2"/>
      <c r="O1682" s="53"/>
      <c r="BA1682" s="149"/>
    </row>
    <row r="1683" spans="1:53">
      <c r="A1683" s="16"/>
      <c r="B1683" s="16"/>
      <c r="N1683" s="2"/>
      <c r="O1683" s="53"/>
      <c r="BA1683" s="149"/>
    </row>
    <row r="1684" spans="1:53">
      <c r="A1684" s="16"/>
      <c r="B1684" s="16"/>
      <c r="N1684" s="2"/>
      <c r="O1684" s="53"/>
      <c r="BA1684" s="149"/>
    </row>
    <row r="1685" spans="1:53">
      <c r="A1685" s="16"/>
      <c r="B1685" s="16"/>
      <c r="N1685" s="2"/>
      <c r="O1685" s="53"/>
      <c r="BA1685" s="149"/>
    </row>
    <row r="1686" spans="1:53">
      <c r="A1686" s="16"/>
      <c r="B1686" s="16"/>
      <c r="N1686" s="2"/>
      <c r="O1686" s="53"/>
      <c r="BA1686" s="149"/>
    </row>
    <row r="1687" spans="1:53">
      <c r="A1687" s="16"/>
      <c r="B1687" s="16"/>
      <c r="N1687" s="2"/>
      <c r="O1687" s="53"/>
      <c r="BA1687" s="149"/>
    </row>
    <row r="1688" spans="1:53">
      <c r="A1688" s="16"/>
      <c r="B1688" s="16"/>
      <c r="N1688" s="2"/>
      <c r="O1688" s="53"/>
      <c r="BA1688" s="149"/>
    </row>
    <row r="1689" spans="1:53">
      <c r="A1689" s="16"/>
      <c r="B1689" s="16"/>
      <c r="N1689" s="2"/>
      <c r="O1689" s="53"/>
      <c r="BA1689" s="149"/>
    </row>
    <row r="1690" spans="1:53">
      <c r="A1690" s="16"/>
      <c r="B1690" s="16"/>
      <c r="N1690" s="2"/>
      <c r="O1690" s="53"/>
      <c r="BA1690" s="149"/>
    </row>
    <row r="1691" spans="1:53">
      <c r="A1691" s="16"/>
      <c r="B1691" s="16"/>
      <c r="N1691" s="2"/>
      <c r="O1691" s="53"/>
      <c r="BA1691" s="149"/>
    </row>
    <row r="1692" spans="1:53">
      <c r="A1692" s="16"/>
      <c r="B1692" s="16"/>
      <c r="N1692" s="2"/>
      <c r="O1692" s="53"/>
      <c r="BA1692" s="149"/>
    </row>
    <row r="1693" spans="1:53">
      <c r="A1693" s="16"/>
      <c r="B1693" s="16"/>
      <c r="N1693" s="2"/>
      <c r="O1693" s="53"/>
      <c r="BA1693" s="149"/>
    </row>
    <row r="1694" spans="1:53">
      <c r="A1694" s="16"/>
      <c r="B1694" s="16"/>
      <c r="N1694" s="2"/>
      <c r="O1694" s="53"/>
      <c r="BA1694" s="149"/>
    </row>
    <row r="1695" spans="1:53">
      <c r="A1695" s="16"/>
      <c r="B1695" s="16"/>
      <c r="N1695" s="2"/>
      <c r="O1695" s="53"/>
      <c r="BA1695" s="149"/>
    </row>
    <row r="1696" spans="1:53">
      <c r="A1696" s="16"/>
      <c r="B1696" s="16"/>
      <c r="N1696" s="2"/>
      <c r="O1696" s="53"/>
      <c r="BA1696" s="149"/>
    </row>
    <row r="1697" spans="1:53">
      <c r="A1697" s="16"/>
      <c r="B1697" s="16"/>
      <c r="N1697" s="2"/>
      <c r="O1697" s="53"/>
      <c r="BA1697" s="149"/>
    </row>
    <row r="1698" spans="1:53">
      <c r="A1698" s="16"/>
      <c r="B1698" s="16"/>
      <c r="N1698" s="2"/>
      <c r="O1698" s="53"/>
      <c r="BA1698" s="149"/>
    </row>
    <row r="1699" spans="1:53">
      <c r="A1699" s="16"/>
      <c r="B1699" s="16"/>
      <c r="N1699" s="2"/>
      <c r="O1699" s="53"/>
      <c r="BA1699" s="149"/>
    </row>
    <row r="1700" spans="1:53">
      <c r="A1700" s="16"/>
      <c r="B1700" s="16"/>
      <c r="N1700" s="2"/>
      <c r="O1700" s="53"/>
      <c r="BA1700" s="149"/>
    </row>
    <row r="1701" spans="1:53">
      <c r="A1701" s="16"/>
      <c r="B1701" s="16"/>
      <c r="N1701" s="2"/>
      <c r="O1701" s="53"/>
      <c r="BA1701" s="149"/>
    </row>
    <row r="1702" spans="1:53">
      <c r="A1702" s="16"/>
      <c r="B1702" s="16"/>
      <c r="N1702" s="2"/>
      <c r="O1702" s="53"/>
      <c r="BA1702" s="149"/>
    </row>
    <row r="1703" spans="1:53">
      <c r="A1703" s="16"/>
      <c r="B1703" s="16"/>
      <c r="N1703" s="2"/>
      <c r="O1703" s="53"/>
      <c r="BA1703" s="149"/>
    </row>
    <row r="1704" spans="1:53">
      <c r="A1704" s="16"/>
      <c r="B1704" s="16"/>
      <c r="N1704" s="2"/>
      <c r="O1704" s="53"/>
      <c r="BA1704" s="149"/>
    </row>
    <row r="1705" spans="1:53">
      <c r="A1705" s="16"/>
      <c r="B1705" s="16"/>
      <c r="N1705" s="2"/>
      <c r="O1705" s="53"/>
      <c r="BA1705" s="149"/>
    </row>
    <row r="1706" spans="1:53">
      <c r="A1706" s="16"/>
      <c r="B1706" s="16"/>
      <c r="N1706" s="2"/>
      <c r="O1706" s="53"/>
      <c r="BA1706" s="149"/>
    </row>
    <row r="1707" spans="1:53">
      <c r="A1707" s="16"/>
      <c r="B1707" s="16"/>
      <c r="N1707" s="2"/>
      <c r="O1707" s="53"/>
      <c r="BA1707" s="149"/>
    </row>
    <row r="1708" spans="1:53">
      <c r="A1708" s="16"/>
      <c r="B1708" s="16"/>
      <c r="N1708" s="2"/>
      <c r="O1708" s="53"/>
      <c r="BA1708" s="149"/>
    </row>
    <row r="1709" spans="1:53">
      <c r="A1709" s="16"/>
      <c r="B1709" s="16"/>
      <c r="N1709" s="2"/>
      <c r="O1709" s="53"/>
      <c r="BA1709" s="149"/>
    </row>
    <row r="1710" spans="1:53">
      <c r="A1710" s="16"/>
      <c r="B1710" s="16"/>
      <c r="N1710" s="2"/>
      <c r="O1710" s="53"/>
      <c r="BA1710" s="149"/>
    </row>
    <row r="1711" spans="1:53">
      <c r="A1711" s="16"/>
      <c r="B1711" s="16"/>
      <c r="N1711" s="2"/>
      <c r="O1711" s="53"/>
      <c r="BA1711" s="149"/>
    </row>
    <row r="1712" spans="1:53">
      <c r="A1712" s="16"/>
      <c r="B1712" s="16"/>
      <c r="N1712" s="2"/>
      <c r="O1712" s="53"/>
      <c r="BA1712" s="149"/>
    </row>
    <row r="1713" spans="1:53">
      <c r="A1713" s="16"/>
      <c r="B1713" s="16"/>
      <c r="N1713" s="2"/>
      <c r="O1713" s="53"/>
      <c r="BA1713" s="149"/>
    </row>
    <row r="1714" spans="1:53">
      <c r="A1714" s="16"/>
      <c r="B1714" s="16"/>
      <c r="N1714" s="2"/>
      <c r="O1714" s="53"/>
      <c r="BA1714" s="149"/>
    </row>
    <row r="1715" spans="1:53">
      <c r="A1715" s="16"/>
      <c r="B1715" s="16"/>
      <c r="N1715" s="2"/>
      <c r="O1715" s="53"/>
      <c r="BA1715" s="149"/>
    </row>
    <row r="1716" spans="1:53">
      <c r="A1716" s="16"/>
      <c r="B1716" s="16"/>
      <c r="N1716" s="2"/>
      <c r="O1716" s="53"/>
      <c r="BA1716" s="149"/>
    </row>
    <row r="1717" spans="1:53">
      <c r="A1717" s="16"/>
      <c r="B1717" s="16"/>
      <c r="N1717" s="2"/>
      <c r="O1717" s="53"/>
      <c r="BA1717" s="149"/>
    </row>
    <row r="1718" spans="1:53">
      <c r="A1718" s="16"/>
      <c r="B1718" s="16"/>
      <c r="N1718" s="2"/>
      <c r="O1718" s="53"/>
      <c r="BA1718" s="149"/>
    </row>
    <row r="1719" spans="1:53">
      <c r="A1719" s="16"/>
      <c r="B1719" s="16"/>
      <c r="N1719" s="2"/>
      <c r="O1719" s="53"/>
      <c r="BA1719" s="149"/>
    </row>
    <row r="1720" spans="1:53">
      <c r="A1720" s="16"/>
      <c r="B1720" s="16"/>
      <c r="N1720" s="2"/>
      <c r="O1720" s="53"/>
      <c r="BA1720" s="149"/>
    </row>
    <row r="1721" spans="1:53">
      <c r="A1721" s="16"/>
      <c r="B1721" s="16"/>
      <c r="N1721" s="2"/>
      <c r="O1721" s="53"/>
      <c r="BA1721" s="149"/>
    </row>
    <row r="1722" spans="1:53">
      <c r="A1722" s="16"/>
      <c r="B1722" s="16"/>
      <c r="N1722" s="2"/>
      <c r="O1722" s="53"/>
      <c r="BA1722" s="149"/>
    </row>
    <row r="1723" spans="1:53">
      <c r="A1723" s="16"/>
      <c r="B1723" s="16"/>
      <c r="N1723" s="2"/>
      <c r="O1723" s="53"/>
      <c r="BA1723" s="149"/>
    </row>
    <row r="1724" spans="1:53">
      <c r="A1724" s="16"/>
      <c r="B1724" s="16"/>
      <c r="N1724" s="2"/>
      <c r="O1724" s="53"/>
      <c r="BA1724" s="149"/>
    </row>
    <row r="1725" spans="1:53">
      <c r="A1725" s="16"/>
      <c r="B1725" s="16"/>
      <c r="N1725" s="2"/>
      <c r="O1725" s="53"/>
      <c r="BA1725" s="149"/>
    </row>
    <row r="1726" spans="1:53">
      <c r="A1726" s="16"/>
      <c r="B1726" s="16"/>
      <c r="N1726" s="2"/>
      <c r="O1726" s="53"/>
      <c r="BA1726" s="149"/>
    </row>
    <row r="1727" spans="1:53">
      <c r="A1727" s="16"/>
      <c r="B1727" s="16"/>
      <c r="N1727" s="2"/>
      <c r="O1727" s="53"/>
      <c r="BA1727" s="149"/>
    </row>
    <row r="1728" spans="1:53">
      <c r="A1728" s="16"/>
      <c r="B1728" s="16"/>
      <c r="N1728" s="2"/>
      <c r="O1728" s="53"/>
      <c r="BA1728" s="149"/>
    </row>
    <row r="1729" spans="1:53">
      <c r="A1729" s="16"/>
      <c r="B1729" s="16"/>
      <c r="N1729" s="2"/>
      <c r="O1729" s="53"/>
      <c r="BA1729" s="149"/>
    </row>
    <row r="1730" spans="1:53">
      <c r="A1730" s="16"/>
      <c r="B1730" s="16"/>
      <c r="N1730" s="2"/>
      <c r="O1730" s="53"/>
      <c r="BA1730" s="149"/>
    </row>
    <row r="1731" spans="1:53">
      <c r="A1731" s="16"/>
      <c r="B1731" s="16"/>
      <c r="N1731" s="2"/>
      <c r="O1731" s="53"/>
      <c r="BA1731" s="149"/>
    </row>
    <row r="1732" spans="1:53">
      <c r="A1732" s="16"/>
      <c r="B1732" s="16"/>
      <c r="N1732" s="2"/>
      <c r="O1732" s="53"/>
      <c r="BA1732" s="149"/>
    </row>
    <row r="1733" spans="1:53">
      <c r="A1733" s="16"/>
      <c r="B1733" s="16"/>
      <c r="N1733" s="2"/>
      <c r="O1733" s="53"/>
      <c r="BA1733" s="149"/>
    </row>
    <row r="1734" spans="1:53">
      <c r="A1734" s="16"/>
      <c r="B1734" s="16"/>
      <c r="N1734" s="2"/>
      <c r="O1734" s="53"/>
      <c r="BA1734" s="149"/>
    </row>
    <row r="1735" spans="1:53">
      <c r="A1735" s="16"/>
      <c r="B1735" s="16"/>
      <c r="N1735" s="2"/>
      <c r="O1735" s="53"/>
      <c r="BA1735" s="149"/>
    </row>
    <row r="1736" spans="1:53">
      <c r="A1736" s="16"/>
      <c r="B1736" s="16"/>
      <c r="N1736" s="2"/>
      <c r="O1736" s="53"/>
      <c r="BA1736" s="149"/>
    </row>
    <row r="1737" spans="1:53">
      <c r="A1737" s="16"/>
      <c r="B1737" s="16"/>
      <c r="N1737" s="2"/>
      <c r="O1737" s="53"/>
      <c r="BA1737" s="149"/>
    </row>
    <row r="1738" spans="1:53">
      <c r="A1738" s="16"/>
      <c r="B1738" s="16"/>
      <c r="N1738" s="2"/>
      <c r="O1738" s="53"/>
      <c r="BA1738" s="149"/>
    </row>
    <row r="1739" spans="1:53">
      <c r="A1739" s="16"/>
      <c r="B1739" s="16"/>
      <c r="N1739" s="2"/>
      <c r="O1739" s="53"/>
      <c r="BA1739" s="149"/>
    </row>
    <row r="1740" spans="1:53">
      <c r="A1740" s="16"/>
      <c r="B1740" s="16"/>
      <c r="N1740" s="2"/>
      <c r="O1740" s="53"/>
      <c r="BA1740" s="149"/>
    </row>
    <row r="1741" spans="1:53">
      <c r="A1741" s="16"/>
      <c r="B1741" s="16"/>
      <c r="N1741" s="2"/>
      <c r="O1741" s="53"/>
      <c r="BA1741" s="149"/>
    </row>
    <row r="1742" spans="1:53">
      <c r="A1742" s="16"/>
      <c r="B1742" s="16"/>
      <c r="N1742" s="2"/>
      <c r="O1742" s="53"/>
      <c r="BA1742" s="149"/>
    </row>
    <row r="1743" spans="1:53">
      <c r="A1743" s="16"/>
      <c r="B1743" s="16"/>
      <c r="N1743" s="2"/>
      <c r="O1743" s="53"/>
      <c r="BA1743" s="149"/>
    </row>
    <row r="1744" spans="1:53">
      <c r="A1744" s="16"/>
      <c r="B1744" s="16"/>
      <c r="N1744" s="2"/>
      <c r="O1744" s="53"/>
      <c r="BA1744" s="149"/>
    </row>
    <row r="1745" spans="1:53">
      <c r="A1745" s="16"/>
      <c r="B1745" s="16"/>
      <c r="N1745" s="2"/>
      <c r="O1745" s="53"/>
      <c r="BA1745" s="149"/>
    </row>
    <row r="1746" spans="1:53">
      <c r="A1746" s="16"/>
      <c r="B1746" s="16"/>
      <c r="N1746" s="2"/>
      <c r="O1746" s="53"/>
      <c r="BA1746" s="149"/>
    </row>
    <row r="1747" spans="1:53">
      <c r="A1747" s="16"/>
      <c r="B1747" s="16"/>
      <c r="N1747" s="2"/>
      <c r="O1747" s="53"/>
      <c r="BA1747" s="149"/>
    </row>
    <row r="1748" spans="1:53">
      <c r="A1748" s="16"/>
      <c r="B1748" s="16"/>
      <c r="N1748" s="2"/>
      <c r="O1748" s="53"/>
      <c r="BA1748" s="149"/>
    </row>
    <row r="1749" spans="1:53">
      <c r="A1749" s="16"/>
      <c r="B1749" s="16"/>
      <c r="N1749" s="2"/>
      <c r="O1749" s="53"/>
      <c r="BA1749" s="149"/>
    </row>
    <row r="1750" spans="1:53">
      <c r="A1750" s="16"/>
      <c r="B1750" s="16"/>
      <c r="N1750" s="2"/>
      <c r="O1750" s="53"/>
      <c r="BA1750" s="149"/>
    </row>
    <row r="1751" spans="1:53">
      <c r="A1751" s="16"/>
      <c r="B1751" s="16"/>
      <c r="N1751" s="2"/>
      <c r="O1751" s="53"/>
      <c r="BA1751" s="149"/>
    </row>
    <row r="1752" spans="1:53">
      <c r="A1752" s="16"/>
      <c r="B1752" s="16"/>
      <c r="N1752" s="2"/>
      <c r="O1752" s="53"/>
      <c r="BA1752" s="149"/>
    </row>
    <row r="1753" spans="1:53">
      <c r="A1753" s="16"/>
      <c r="B1753" s="16"/>
      <c r="N1753" s="2"/>
      <c r="O1753" s="53"/>
      <c r="BA1753" s="149"/>
    </row>
    <row r="1754" spans="1:53">
      <c r="A1754" s="16"/>
      <c r="B1754" s="16"/>
      <c r="N1754" s="2"/>
      <c r="O1754" s="53"/>
      <c r="BA1754" s="149"/>
    </row>
    <row r="1755" spans="1:53">
      <c r="A1755" s="16"/>
      <c r="B1755" s="16"/>
      <c r="N1755" s="2"/>
      <c r="O1755" s="53"/>
      <c r="BA1755" s="149"/>
    </row>
    <row r="1756" spans="1:53">
      <c r="A1756" s="16"/>
      <c r="B1756" s="16"/>
      <c r="N1756" s="2"/>
      <c r="O1756" s="53"/>
      <c r="BA1756" s="149"/>
    </row>
    <row r="1757" spans="1:53">
      <c r="A1757" s="16"/>
      <c r="B1757" s="16"/>
      <c r="N1757" s="2"/>
      <c r="O1757" s="53"/>
      <c r="BA1757" s="149"/>
    </row>
    <row r="1758" spans="1:53">
      <c r="A1758" s="16"/>
      <c r="B1758" s="16"/>
      <c r="N1758" s="2"/>
      <c r="O1758" s="53"/>
      <c r="BA1758" s="149"/>
    </row>
    <row r="1759" spans="1:53">
      <c r="A1759" s="16"/>
      <c r="B1759" s="16"/>
      <c r="N1759" s="2"/>
      <c r="O1759" s="53"/>
      <c r="BA1759" s="149"/>
    </row>
    <row r="1760" spans="1:53">
      <c r="A1760" s="16"/>
      <c r="B1760" s="16"/>
      <c r="N1760" s="2"/>
      <c r="O1760" s="53"/>
      <c r="BA1760" s="149"/>
    </row>
    <row r="1761" spans="1:53">
      <c r="A1761" s="16"/>
      <c r="B1761" s="16"/>
      <c r="N1761" s="2"/>
      <c r="O1761" s="53"/>
      <c r="BA1761" s="149"/>
    </row>
    <row r="1762" spans="1:53">
      <c r="A1762" s="16"/>
      <c r="B1762" s="16"/>
      <c r="N1762" s="2"/>
      <c r="O1762" s="53"/>
      <c r="BA1762" s="149"/>
    </row>
    <row r="1763" spans="1:53">
      <c r="A1763" s="16"/>
      <c r="B1763" s="16"/>
      <c r="N1763" s="2"/>
      <c r="O1763" s="53"/>
      <c r="BA1763" s="149"/>
    </row>
    <row r="1764" spans="1:53">
      <c r="A1764" s="16"/>
      <c r="B1764" s="16"/>
      <c r="N1764" s="2"/>
      <c r="O1764" s="53"/>
      <c r="BA1764" s="149"/>
    </row>
    <row r="1765" spans="1:53">
      <c r="A1765" s="16"/>
      <c r="B1765" s="16"/>
      <c r="N1765" s="2"/>
      <c r="O1765" s="53"/>
      <c r="BA1765" s="149"/>
    </row>
    <row r="1766" spans="1:53">
      <c r="A1766" s="16"/>
      <c r="B1766" s="16"/>
      <c r="N1766" s="2"/>
      <c r="O1766" s="53"/>
      <c r="BA1766" s="149"/>
    </row>
    <row r="1767" spans="1:53">
      <c r="A1767" s="16"/>
      <c r="B1767" s="16"/>
      <c r="N1767" s="2"/>
      <c r="O1767" s="53"/>
      <c r="BA1767" s="149"/>
    </row>
    <row r="1768" spans="1:53">
      <c r="A1768" s="16"/>
      <c r="B1768" s="16"/>
      <c r="N1768" s="2"/>
      <c r="O1768" s="53"/>
      <c r="BA1768" s="149"/>
    </row>
    <row r="1769" spans="1:53">
      <c r="A1769" s="16"/>
      <c r="B1769" s="16"/>
      <c r="N1769" s="2"/>
      <c r="O1769" s="53"/>
      <c r="BA1769" s="149"/>
    </row>
    <row r="1770" spans="1:53">
      <c r="A1770" s="16"/>
      <c r="B1770" s="16"/>
      <c r="N1770" s="2"/>
      <c r="O1770" s="53"/>
      <c r="BA1770" s="149"/>
    </row>
    <row r="1771" spans="1:53">
      <c r="A1771" s="16"/>
      <c r="B1771" s="16"/>
      <c r="N1771" s="2"/>
      <c r="O1771" s="53"/>
      <c r="BA1771" s="149"/>
    </row>
    <row r="1772" spans="1:53">
      <c r="A1772" s="16"/>
      <c r="B1772" s="16"/>
      <c r="N1772" s="2"/>
      <c r="O1772" s="53"/>
      <c r="BA1772" s="149"/>
    </row>
    <row r="1773" spans="1:53">
      <c r="A1773" s="16"/>
      <c r="B1773" s="16"/>
      <c r="N1773" s="2"/>
      <c r="O1773" s="53"/>
      <c r="BA1773" s="149"/>
    </row>
    <row r="1774" spans="1:53">
      <c r="A1774" s="16"/>
      <c r="B1774" s="16"/>
      <c r="N1774" s="2"/>
      <c r="O1774" s="53"/>
      <c r="BA1774" s="149"/>
    </row>
    <row r="1775" spans="1:53">
      <c r="A1775" s="16"/>
      <c r="B1775" s="16"/>
      <c r="N1775" s="2"/>
      <c r="O1775" s="53"/>
      <c r="BA1775" s="149"/>
    </row>
    <row r="1776" spans="1:53">
      <c r="A1776" s="16"/>
      <c r="B1776" s="16"/>
      <c r="N1776" s="2"/>
      <c r="O1776" s="53"/>
      <c r="BA1776" s="149"/>
    </row>
    <row r="1777" spans="1:53">
      <c r="A1777" s="16"/>
      <c r="B1777" s="16"/>
      <c r="N1777" s="2"/>
      <c r="O1777" s="53"/>
      <c r="BA1777" s="149"/>
    </row>
    <row r="1778" spans="1:53">
      <c r="A1778" s="16"/>
      <c r="B1778" s="16"/>
      <c r="N1778" s="2"/>
      <c r="O1778" s="53"/>
      <c r="BA1778" s="149"/>
    </row>
    <row r="1779" spans="1:53">
      <c r="A1779" s="16"/>
      <c r="B1779" s="16"/>
      <c r="N1779" s="2"/>
      <c r="O1779" s="53"/>
      <c r="BA1779" s="149"/>
    </row>
    <row r="1780" spans="1:53">
      <c r="A1780" s="16"/>
      <c r="B1780" s="16"/>
      <c r="N1780" s="2"/>
      <c r="O1780" s="53"/>
      <c r="BA1780" s="149"/>
    </row>
    <row r="1781" spans="1:53">
      <c r="A1781" s="16"/>
      <c r="B1781" s="16"/>
      <c r="N1781" s="2"/>
      <c r="O1781" s="53"/>
      <c r="BA1781" s="149"/>
    </row>
    <row r="1782" spans="1:53">
      <c r="A1782" s="16"/>
      <c r="B1782" s="16"/>
      <c r="N1782" s="2"/>
      <c r="O1782" s="53"/>
      <c r="BA1782" s="149"/>
    </row>
    <row r="1783" spans="1:53">
      <c r="A1783" s="16"/>
      <c r="B1783" s="16"/>
      <c r="N1783" s="2"/>
      <c r="O1783" s="53"/>
      <c r="BA1783" s="149"/>
    </row>
    <row r="1784" spans="1:53">
      <c r="A1784" s="16"/>
      <c r="B1784" s="16"/>
      <c r="N1784" s="2"/>
      <c r="O1784" s="53"/>
      <c r="BA1784" s="149"/>
    </row>
    <row r="1785" spans="1:53">
      <c r="A1785" s="16"/>
      <c r="B1785" s="16"/>
      <c r="N1785" s="2"/>
      <c r="O1785" s="53"/>
      <c r="BA1785" s="149"/>
    </row>
    <row r="1786" spans="1:53">
      <c r="A1786" s="16"/>
      <c r="B1786" s="16"/>
      <c r="N1786" s="2"/>
      <c r="O1786" s="53"/>
      <c r="BA1786" s="149"/>
    </row>
    <row r="1787" spans="1:53">
      <c r="A1787" s="16"/>
      <c r="B1787" s="16"/>
      <c r="N1787" s="2"/>
      <c r="O1787" s="53"/>
      <c r="BA1787" s="149"/>
    </row>
    <row r="1788" spans="1:53">
      <c r="A1788" s="16"/>
      <c r="B1788" s="16"/>
      <c r="N1788" s="2"/>
      <c r="O1788" s="53"/>
      <c r="BA1788" s="149"/>
    </row>
    <row r="1789" spans="1:53">
      <c r="A1789" s="16"/>
      <c r="B1789" s="16"/>
      <c r="N1789" s="2"/>
      <c r="O1789" s="53"/>
      <c r="BA1789" s="149"/>
    </row>
    <row r="1790" spans="1:53">
      <c r="A1790" s="16"/>
      <c r="B1790" s="16"/>
      <c r="N1790" s="2"/>
      <c r="O1790" s="53"/>
      <c r="BA1790" s="149"/>
    </row>
    <row r="1791" spans="1:53">
      <c r="A1791" s="16"/>
      <c r="B1791" s="16"/>
      <c r="N1791" s="2"/>
      <c r="O1791" s="53"/>
      <c r="BA1791" s="149"/>
    </row>
    <row r="1792" spans="1:53">
      <c r="A1792" s="16"/>
      <c r="B1792" s="16"/>
      <c r="N1792" s="2"/>
      <c r="O1792" s="53"/>
      <c r="BA1792" s="149"/>
    </row>
    <row r="1793" spans="1:53">
      <c r="A1793" s="16"/>
      <c r="B1793" s="16"/>
      <c r="N1793" s="2"/>
      <c r="O1793" s="53"/>
      <c r="BA1793" s="149"/>
    </row>
    <row r="1794" spans="1:53">
      <c r="A1794" s="16"/>
      <c r="B1794" s="16"/>
      <c r="N1794" s="2"/>
      <c r="O1794" s="53"/>
      <c r="BA1794" s="149"/>
    </row>
    <row r="1795" spans="1:53">
      <c r="A1795" s="16"/>
      <c r="B1795" s="16"/>
      <c r="N1795" s="2"/>
      <c r="O1795" s="53"/>
      <c r="BA1795" s="149"/>
    </row>
    <row r="1796" spans="1:53">
      <c r="A1796" s="16"/>
      <c r="B1796" s="16"/>
      <c r="N1796" s="2"/>
      <c r="O1796" s="53"/>
      <c r="BA1796" s="149"/>
    </row>
    <row r="1797" spans="1:53">
      <c r="A1797" s="16"/>
      <c r="B1797" s="16"/>
      <c r="N1797" s="2"/>
      <c r="O1797" s="53"/>
      <c r="BA1797" s="149"/>
    </row>
    <row r="1798" spans="1:53">
      <c r="A1798" s="16"/>
      <c r="B1798" s="16"/>
      <c r="N1798" s="2"/>
      <c r="O1798" s="53"/>
      <c r="BA1798" s="149"/>
    </row>
    <row r="1799" spans="1:53">
      <c r="A1799" s="16"/>
      <c r="B1799" s="16"/>
      <c r="N1799" s="2"/>
      <c r="O1799" s="53"/>
      <c r="BA1799" s="149"/>
    </row>
    <row r="1800" spans="1:53">
      <c r="A1800" s="16"/>
      <c r="B1800" s="16"/>
      <c r="N1800" s="2"/>
      <c r="O1800" s="53"/>
      <c r="BA1800" s="149"/>
    </row>
    <row r="1801" spans="1:53">
      <c r="A1801" s="16"/>
      <c r="B1801" s="16"/>
      <c r="N1801" s="2"/>
      <c r="O1801" s="53"/>
      <c r="BA1801" s="149"/>
    </row>
    <row r="1802" spans="1:53">
      <c r="A1802" s="16"/>
      <c r="B1802" s="16"/>
      <c r="N1802" s="2"/>
      <c r="O1802" s="53"/>
      <c r="BA1802" s="149"/>
    </row>
    <row r="1803" spans="1:53">
      <c r="A1803" s="16"/>
      <c r="B1803" s="16"/>
      <c r="N1803" s="2"/>
      <c r="O1803" s="53"/>
      <c r="BA1803" s="149"/>
    </row>
    <row r="1804" spans="1:53">
      <c r="A1804" s="16"/>
      <c r="B1804" s="16"/>
      <c r="N1804" s="2"/>
      <c r="O1804" s="53"/>
      <c r="BA1804" s="149"/>
    </row>
    <row r="1805" spans="1:53">
      <c r="A1805" s="16"/>
      <c r="B1805" s="16"/>
      <c r="N1805" s="2"/>
      <c r="O1805" s="53"/>
      <c r="BA1805" s="149"/>
    </row>
    <row r="1806" spans="1:53">
      <c r="A1806" s="16"/>
      <c r="B1806" s="16"/>
      <c r="N1806" s="2"/>
      <c r="O1806" s="53"/>
      <c r="BA1806" s="149"/>
    </row>
    <row r="1807" spans="1:53">
      <c r="A1807" s="16"/>
      <c r="B1807" s="16"/>
      <c r="N1807" s="2"/>
      <c r="O1807" s="53"/>
      <c r="BA1807" s="149"/>
    </row>
    <row r="1808" spans="1:53">
      <c r="A1808" s="16"/>
      <c r="B1808" s="16"/>
      <c r="N1808" s="2"/>
      <c r="O1808" s="53"/>
      <c r="BA1808" s="149"/>
    </row>
    <row r="1809" spans="1:53">
      <c r="A1809" s="16"/>
      <c r="B1809" s="16"/>
      <c r="N1809" s="2"/>
      <c r="O1809" s="53"/>
      <c r="BA1809" s="149"/>
    </row>
    <row r="1810" spans="1:53">
      <c r="A1810" s="16"/>
      <c r="B1810" s="16"/>
      <c r="N1810" s="2"/>
      <c r="O1810" s="53"/>
      <c r="BA1810" s="149"/>
    </row>
    <row r="1811" spans="1:53">
      <c r="A1811" s="16"/>
      <c r="B1811" s="16"/>
      <c r="N1811" s="2"/>
      <c r="O1811" s="53"/>
      <c r="BA1811" s="149"/>
    </row>
    <row r="1812" spans="1:53">
      <c r="A1812" s="16"/>
      <c r="B1812" s="16"/>
      <c r="N1812" s="2"/>
      <c r="O1812" s="53"/>
      <c r="BA1812" s="149"/>
    </row>
    <row r="1813" spans="1:53">
      <c r="A1813" s="16"/>
      <c r="B1813" s="16"/>
      <c r="N1813" s="2"/>
      <c r="O1813" s="53"/>
      <c r="BA1813" s="149"/>
    </row>
    <row r="1814" spans="1:53">
      <c r="A1814" s="16"/>
      <c r="B1814" s="16"/>
      <c r="N1814" s="2"/>
      <c r="O1814" s="53"/>
      <c r="BA1814" s="149"/>
    </row>
    <row r="1815" spans="1:53">
      <c r="A1815" s="16"/>
      <c r="B1815" s="16"/>
      <c r="N1815" s="2"/>
      <c r="O1815" s="53"/>
      <c r="BA1815" s="149"/>
    </row>
    <row r="1816" spans="1:53">
      <c r="A1816" s="16"/>
      <c r="B1816" s="16"/>
      <c r="N1816" s="2"/>
      <c r="O1816" s="53"/>
      <c r="BA1816" s="149"/>
    </row>
    <row r="1817" spans="1:53">
      <c r="A1817" s="16"/>
      <c r="B1817" s="16"/>
      <c r="N1817" s="2"/>
      <c r="O1817" s="53"/>
      <c r="BA1817" s="149"/>
    </row>
    <row r="1818" spans="1:53">
      <c r="A1818" s="16"/>
      <c r="B1818" s="16"/>
      <c r="N1818" s="2"/>
      <c r="O1818" s="53"/>
      <c r="BA1818" s="149"/>
    </row>
    <row r="1819" spans="1:53">
      <c r="A1819" s="16"/>
      <c r="B1819" s="16"/>
      <c r="N1819" s="2"/>
      <c r="O1819" s="53"/>
      <c r="BA1819" s="149"/>
    </row>
    <row r="1820" spans="1:53">
      <c r="A1820" s="16"/>
      <c r="B1820" s="16"/>
      <c r="N1820" s="2"/>
      <c r="O1820" s="53"/>
      <c r="BA1820" s="149"/>
    </row>
    <row r="1821" spans="1:53">
      <c r="A1821" s="16"/>
      <c r="B1821" s="16"/>
      <c r="N1821" s="2"/>
      <c r="O1821" s="53"/>
      <c r="BA1821" s="149"/>
    </row>
    <row r="1822" spans="1:53">
      <c r="A1822" s="16"/>
      <c r="B1822" s="16"/>
      <c r="N1822" s="2"/>
      <c r="O1822" s="53"/>
      <c r="BA1822" s="149"/>
    </row>
    <row r="1823" spans="1:53">
      <c r="A1823" s="16"/>
      <c r="B1823" s="16"/>
      <c r="N1823" s="2"/>
      <c r="O1823" s="53"/>
      <c r="BA1823" s="149"/>
    </row>
    <row r="1824" spans="1:53">
      <c r="A1824" s="16"/>
      <c r="B1824" s="16"/>
      <c r="N1824" s="2"/>
      <c r="O1824" s="53"/>
      <c r="BA1824" s="149"/>
    </row>
    <row r="1825" spans="1:53">
      <c r="A1825" s="16"/>
      <c r="B1825" s="16"/>
      <c r="N1825" s="2"/>
      <c r="O1825" s="53"/>
      <c r="BA1825" s="149"/>
    </row>
    <row r="1826" spans="1:53">
      <c r="A1826" s="16"/>
      <c r="B1826" s="16"/>
      <c r="N1826" s="2"/>
      <c r="O1826" s="53"/>
      <c r="BA1826" s="149"/>
    </row>
    <row r="1827" spans="1:53">
      <c r="A1827" s="16"/>
      <c r="B1827" s="16"/>
      <c r="N1827" s="2"/>
      <c r="O1827" s="53"/>
      <c r="BA1827" s="149"/>
    </row>
    <row r="1828" spans="1:53">
      <c r="A1828" s="16"/>
      <c r="B1828" s="16"/>
      <c r="N1828" s="2"/>
      <c r="O1828" s="53"/>
      <c r="BA1828" s="149"/>
    </row>
    <row r="1829" spans="1:53">
      <c r="A1829" s="16"/>
      <c r="B1829" s="16"/>
      <c r="N1829" s="2"/>
      <c r="O1829" s="53"/>
      <c r="BA1829" s="149"/>
    </row>
    <row r="1830" spans="1:53">
      <c r="A1830" s="16"/>
      <c r="B1830" s="16"/>
      <c r="N1830" s="2"/>
      <c r="O1830" s="53"/>
      <c r="BA1830" s="149"/>
    </row>
    <row r="1831" spans="1:53">
      <c r="A1831" s="16"/>
      <c r="B1831" s="16"/>
      <c r="N1831" s="2"/>
      <c r="O1831" s="53"/>
      <c r="BA1831" s="149"/>
    </row>
    <row r="1832" spans="1:53">
      <c r="A1832" s="16"/>
      <c r="B1832" s="16"/>
      <c r="N1832" s="2"/>
      <c r="O1832" s="53"/>
      <c r="BA1832" s="149"/>
    </row>
    <row r="1833" spans="1:53">
      <c r="A1833" s="16"/>
      <c r="B1833" s="16"/>
      <c r="N1833" s="2"/>
      <c r="O1833" s="53"/>
      <c r="BA1833" s="149"/>
    </row>
    <row r="1834" spans="1:53">
      <c r="A1834" s="16"/>
      <c r="B1834" s="16"/>
      <c r="N1834" s="2"/>
      <c r="O1834" s="53"/>
      <c r="BA1834" s="149"/>
    </row>
    <row r="1835" spans="1:53">
      <c r="A1835" s="16"/>
      <c r="B1835" s="16"/>
      <c r="N1835" s="2"/>
      <c r="O1835" s="53"/>
      <c r="BA1835" s="149"/>
    </row>
    <row r="1836" spans="1:53">
      <c r="A1836" s="16"/>
      <c r="B1836" s="16"/>
      <c r="N1836" s="2"/>
      <c r="O1836" s="53"/>
      <c r="BA1836" s="149"/>
    </row>
    <row r="1837" spans="1:53">
      <c r="A1837" s="16"/>
      <c r="B1837" s="16"/>
      <c r="N1837" s="2"/>
      <c r="O1837" s="53"/>
      <c r="BA1837" s="149"/>
    </row>
    <row r="1838" spans="1:53">
      <c r="A1838" s="16"/>
      <c r="B1838" s="16"/>
      <c r="N1838" s="2"/>
      <c r="O1838" s="53"/>
      <c r="BA1838" s="149"/>
    </row>
    <row r="1839" spans="1:53">
      <c r="A1839" s="16"/>
      <c r="B1839" s="16"/>
      <c r="N1839" s="2"/>
      <c r="O1839" s="53"/>
      <c r="BA1839" s="149"/>
    </row>
    <row r="1840" spans="1:53">
      <c r="A1840" s="16"/>
      <c r="B1840" s="16"/>
      <c r="N1840" s="2"/>
      <c r="O1840" s="53"/>
      <c r="BA1840" s="149"/>
    </row>
    <row r="1841" spans="1:53">
      <c r="A1841" s="16"/>
      <c r="B1841" s="16"/>
      <c r="N1841" s="2"/>
      <c r="O1841" s="53"/>
      <c r="BA1841" s="149"/>
    </row>
    <row r="1842" spans="1:53">
      <c r="A1842" s="16"/>
      <c r="B1842" s="16"/>
      <c r="N1842" s="2"/>
      <c r="O1842" s="53"/>
      <c r="BA1842" s="149"/>
    </row>
    <row r="1843" spans="1:53">
      <c r="A1843" s="16"/>
      <c r="B1843" s="16"/>
      <c r="N1843" s="2"/>
      <c r="O1843" s="53"/>
      <c r="BA1843" s="149"/>
    </row>
    <row r="1844" spans="1:53">
      <c r="A1844" s="16"/>
      <c r="B1844" s="16"/>
      <c r="N1844" s="2"/>
      <c r="O1844" s="53"/>
      <c r="BA1844" s="149"/>
    </row>
    <row r="1845" spans="1:53">
      <c r="A1845" s="16"/>
      <c r="B1845" s="16"/>
      <c r="N1845" s="2"/>
      <c r="O1845" s="53"/>
      <c r="BA1845" s="149"/>
    </row>
    <row r="1846" spans="1:53">
      <c r="A1846" s="16"/>
      <c r="B1846" s="16"/>
      <c r="N1846" s="2"/>
      <c r="O1846" s="53"/>
      <c r="BA1846" s="149"/>
    </row>
    <row r="1847" spans="1:53">
      <c r="A1847" s="16"/>
      <c r="B1847" s="16"/>
      <c r="N1847" s="2"/>
      <c r="O1847" s="53"/>
      <c r="BA1847" s="149"/>
    </row>
    <row r="1848" spans="1:53">
      <c r="A1848" s="16"/>
      <c r="B1848" s="16"/>
      <c r="N1848" s="2"/>
      <c r="O1848" s="53"/>
      <c r="BA1848" s="149"/>
    </row>
    <row r="1849" spans="1:53">
      <c r="A1849" s="16"/>
      <c r="B1849" s="16"/>
      <c r="N1849" s="2"/>
      <c r="O1849" s="53"/>
      <c r="BA1849" s="149"/>
    </row>
    <row r="1850" spans="1:53">
      <c r="A1850" s="16"/>
      <c r="B1850" s="16"/>
      <c r="N1850" s="2"/>
      <c r="O1850" s="53"/>
      <c r="BA1850" s="149"/>
    </row>
    <row r="1851" spans="1:53">
      <c r="A1851" s="16"/>
      <c r="B1851" s="16"/>
      <c r="N1851" s="2"/>
      <c r="O1851" s="53"/>
      <c r="BA1851" s="149"/>
    </row>
    <row r="1852" spans="1:53">
      <c r="A1852" s="16"/>
      <c r="B1852" s="16"/>
      <c r="N1852" s="2"/>
      <c r="O1852" s="53"/>
      <c r="BA1852" s="149"/>
    </row>
    <row r="1853" spans="1:53">
      <c r="A1853" s="16"/>
      <c r="B1853" s="16"/>
      <c r="N1853" s="2"/>
      <c r="O1853" s="53"/>
      <c r="BA1853" s="149"/>
    </row>
    <row r="1854" spans="1:53">
      <c r="A1854" s="16"/>
      <c r="B1854" s="16"/>
      <c r="N1854" s="2"/>
      <c r="O1854" s="53"/>
      <c r="BA1854" s="149"/>
    </row>
    <row r="1855" spans="1:53">
      <c r="A1855" s="16"/>
      <c r="B1855" s="16"/>
      <c r="N1855" s="2"/>
      <c r="O1855" s="53"/>
      <c r="BA1855" s="149"/>
    </row>
    <row r="1856" spans="1:53">
      <c r="A1856" s="16"/>
      <c r="B1856" s="16"/>
      <c r="N1856" s="2"/>
      <c r="O1856" s="53"/>
      <c r="BA1856" s="149"/>
    </row>
    <row r="1857" spans="1:53">
      <c r="A1857" s="16"/>
      <c r="B1857" s="16"/>
      <c r="N1857" s="2"/>
      <c r="O1857" s="53"/>
      <c r="BA1857" s="149"/>
    </row>
    <row r="1858" spans="1:53">
      <c r="A1858" s="16"/>
      <c r="B1858" s="16"/>
      <c r="N1858" s="2"/>
      <c r="O1858" s="53"/>
      <c r="BA1858" s="149"/>
    </row>
    <row r="1859" spans="1:53">
      <c r="A1859" s="16"/>
      <c r="B1859" s="16"/>
      <c r="N1859" s="2"/>
      <c r="O1859" s="53"/>
      <c r="BA1859" s="149"/>
    </row>
    <row r="1860" spans="1:53">
      <c r="A1860" s="16"/>
      <c r="B1860" s="16"/>
      <c r="N1860" s="2"/>
      <c r="O1860" s="53"/>
      <c r="BA1860" s="149"/>
    </row>
    <row r="1861" spans="1:53">
      <c r="A1861" s="16"/>
      <c r="B1861" s="16"/>
      <c r="N1861" s="2"/>
      <c r="O1861" s="53"/>
      <c r="BA1861" s="149"/>
    </row>
    <row r="1862" spans="1:53">
      <c r="A1862" s="16"/>
      <c r="B1862" s="16"/>
      <c r="N1862" s="2"/>
      <c r="O1862" s="53"/>
      <c r="BA1862" s="149"/>
    </row>
    <row r="1863" spans="1:53">
      <c r="A1863" s="16"/>
      <c r="B1863" s="16"/>
      <c r="N1863" s="2"/>
      <c r="O1863" s="53"/>
      <c r="BA1863" s="149"/>
    </row>
    <row r="1864" spans="1:53">
      <c r="A1864" s="16"/>
      <c r="B1864" s="16"/>
      <c r="N1864" s="2"/>
      <c r="O1864" s="53"/>
      <c r="BA1864" s="149"/>
    </row>
    <row r="1865" spans="1:53">
      <c r="A1865" s="16"/>
      <c r="B1865" s="16"/>
      <c r="N1865" s="2"/>
      <c r="O1865" s="53"/>
      <c r="BA1865" s="149"/>
    </row>
    <row r="1866" spans="1:53">
      <c r="A1866" s="16"/>
      <c r="B1866" s="16"/>
      <c r="N1866" s="2"/>
      <c r="O1866" s="53"/>
      <c r="BA1866" s="149"/>
    </row>
    <row r="1867" spans="1:53">
      <c r="A1867" s="16"/>
      <c r="B1867" s="16"/>
      <c r="N1867" s="2"/>
      <c r="O1867" s="53"/>
      <c r="BA1867" s="149"/>
    </row>
    <row r="1868" spans="1:53">
      <c r="A1868" s="16"/>
      <c r="B1868" s="16"/>
      <c r="N1868" s="2"/>
      <c r="O1868" s="53"/>
      <c r="BA1868" s="149"/>
    </row>
    <row r="1869" spans="1:53">
      <c r="A1869" s="16"/>
      <c r="B1869" s="16"/>
      <c r="N1869" s="2"/>
      <c r="O1869" s="53"/>
      <c r="BA1869" s="149"/>
    </row>
    <row r="1870" spans="1:53">
      <c r="A1870" s="16"/>
      <c r="B1870" s="16"/>
      <c r="N1870" s="2"/>
      <c r="O1870" s="53"/>
      <c r="BA1870" s="149"/>
    </row>
    <row r="1871" spans="1:53">
      <c r="A1871" s="16"/>
      <c r="B1871" s="16"/>
      <c r="N1871" s="2"/>
      <c r="O1871" s="53"/>
      <c r="BA1871" s="149"/>
    </row>
    <row r="1872" spans="1:53">
      <c r="A1872" s="16"/>
      <c r="B1872" s="16"/>
      <c r="N1872" s="2"/>
      <c r="O1872" s="53"/>
      <c r="BA1872" s="149"/>
    </row>
    <row r="1873" spans="1:53">
      <c r="A1873" s="16"/>
      <c r="B1873" s="16"/>
      <c r="N1873" s="2"/>
      <c r="O1873" s="53"/>
      <c r="BA1873" s="149"/>
    </row>
    <row r="1874" spans="1:53">
      <c r="A1874" s="16"/>
      <c r="B1874" s="16"/>
      <c r="N1874" s="2"/>
      <c r="O1874" s="53"/>
      <c r="BA1874" s="149"/>
    </row>
    <row r="1875" spans="1:53">
      <c r="A1875" s="16"/>
      <c r="B1875" s="16"/>
      <c r="N1875" s="2"/>
      <c r="O1875" s="53"/>
      <c r="BA1875" s="149"/>
    </row>
    <row r="1876" spans="1:53">
      <c r="A1876" s="16"/>
      <c r="B1876" s="16"/>
      <c r="N1876" s="2"/>
      <c r="O1876" s="53"/>
      <c r="BA1876" s="149"/>
    </row>
    <row r="1877" spans="1:53">
      <c r="A1877" s="16"/>
      <c r="B1877" s="16"/>
      <c r="N1877" s="2"/>
      <c r="O1877" s="53"/>
      <c r="BA1877" s="149"/>
    </row>
    <row r="1878" spans="1:53">
      <c r="A1878" s="16"/>
      <c r="B1878" s="16"/>
      <c r="N1878" s="2"/>
      <c r="O1878" s="53"/>
      <c r="BA1878" s="149"/>
    </row>
    <row r="1879" spans="1:53">
      <c r="A1879" s="16"/>
      <c r="B1879" s="16"/>
      <c r="N1879" s="2"/>
      <c r="O1879" s="53"/>
      <c r="BA1879" s="149"/>
    </row>
    <row r="1880" spans="1:53">
      <c r="A1880" s="16"/>
      <c r="B1880" s="16"/>
      <c r="N1880" s="2"/>
      <c r="O1880" s="53"/>
      <c r="BA1880" s="149"/>
    </row>
    <row r="1881" spans="1:53">
      <c r="A1881" s="16"/>
      <c r="B1881" s="16"/>
      <c r="N1881" s="2"/>
      <c r="O1881" s="53"/>
      <c r="BA1881" s="149"/>
    </row>
    <row r="1882" spans="1:53">
      <c r="A1882" s="16"/>
      <c r="B1882" s="16"/>
      <c r="N1882" s="2"/>
      <c r="O1882" s="53"/>
      <c r="BA1882" s="149"/>
    </row>
    <row r="1883" spans="1:53">
      <c r="A1883" s="16"/>
      <c r="B1883" s="16"/>
      <c r="N1883" s="2"/>
      <c r="O1883" s="53"/>
      <c r="BA1883" s="149"/>
    </row>
    <row r="1884" spans="1:53">
      <c r="A1884" s="16"/>
      <c r="B1884" s="16"/>
      <c r="N1884" s="2"/>
      <c r="O1884" s="53"/>
      <c r="BA1884" s="149"/>
    </row>
    <row r="1885" spans="1:53">
      <c r="A1885" s="16"/>
      <c r="B1885" s="16"/>
      <c r="N1885" s="2"/>
      <c r="O1885" s="53"/>
      <c r="BA1885" s="149"/>
    </row>
    <row r="1886" spans="1:53">
      <c r="A1886" s="16"/>
      <c r="B1886" s="16"/>
      <c r="N1886" s="2"/>
      <c r="O1886" s="53"/>
      <c r="BA1886" s="149"/>
    </row>
    <row r="1887" spans="1:53">
      <c r="A1887" s="16"/>
      <c r="B1887" s="16"/>
      <c r="N1887" s="2"/>
      <c r="O1887" s="53"/>
      <c r="BA1887" s="149"/>
    </row>
    <row r="1888" spans="1:53">
      <c r="A1888" s="16"/>
      <c r="B1888" s="16"/>
      <c r="N1888" s="2"/>
      <c r="O1888" s="53"/>
      <c r="BA1888" s="149"/>
    </row>
    <row r="1889" spans="1:53">
      <c r="A1889" s="16"/>
      <c r="B1889" s="16"/>
      <c r="N1889" s="2"/>
      <c r="O1889" s="53"/>
      <c r="BA1889" s="149"/>
    </row>
    <row r="1890" spans="1:53">
      <c r="A1890" s="16"/>
      <c r="B1890" s="16"/>
      <c r="N1890" s="2"/>
      <c r="O1890" s="53"/>
      <c r="BA1890" s="149"/>
    </row>
    <row r="1891" spans="1:53">
      <c r="A1891" s="16"/>
      <c r="B1891" s="16"/>
      <c r="N1891" s="2"/>
      <c r="O1891" s="53"/>
      <c r="BA1891" s="149"/>
    </row>
    <row r="1892" spans="1:53">
      <c r="A1892" s="16"/>
      <c r="B1892" s="16"/>
      <c r="N1892" s="2"/>
      <c r="O1892" s="53"/>
      <c r="BA1892" s="149"/>
    </row>
    <row r="1893" spans="1:53">
      <c r="A1893" s="16"/>
      <c r="B1893" s="16"/>
      <c r="N1893" s="2"/>
      <c r="O1893" s="53"/>
      <c r="BA1893" s="149"/>
    </row>
    <row r="1894" spans="1:53">
      <c r="A1894" s="16"/>
      <c r="B1894" s="16"/>
      <c r="N1894" s="2"/>
      <c r="O1894" s="53"/>
      <c r="BA1894" s="149"/>
    </row>
    <row r="1895" spans="1:53">
      <c r="A1895" s="16"/>
      <c r="B1895" s="16"/>
      <c r="N1895" s="2"/>
      <c r="O1895" s="53"/>
      <c r="BA1895" s="149"/>
    </row>
    <row r="1896" spans="1:53">
      <c r="A1896" s="16"/>
      <c r="B1896" s="16"/>
      <c r="N1896" s="2"/>
      <c r="O1896" s="53"/>
      <c r="BA1896" s="149"/>
    </row>
    <row r="1897" spans="1:53">
      <c r="A1897" s="16"/>
      <c r="B1897" s="16"/>
      <c r="N1897" s="2"/>
      <c r="O1897" s="53"/>
      <c r="BA1897" s="149"/>
    </row>
    <row r="1898" spans="1:53">
      <c r="A1898" s="16"/>
      <c r="B1898" s="16"/>
      <c r="N1898" s="2"/>
      <c r="O1898" s="53"/>
      <c r="BA1898" s="149"/>
    </row>
    <row r="1899" spans="1:53">
      <c r="A1899" s="16"/>
      <c r="B1899" s="16"/>
      <c r="N1899" s="2"/>
      <c r="O1899" s="53"/>
      <c r="BA1899" s="149"/>
    </row>
    <row r="1900" spans="1:53">
      <c r="A1900" s="16"/>
      <c r="B1900" s="16"/>
      <c r="N1900" s="2"/>
      <c r="O1900" s="53"/>
      <c r="BA1900" s="149"/>
    </row>
    <row r="1901" spans="1:53">
      <c r="A1901" s="16"/>
      <c r="B1901" s="16"/>
      <c r="N1901" s="2"/>
      <c r="O1901" s="53"/>
      <c r="BA1901" s="149"/>
    </row>
    <row r="1902" spans="1:53">
      <c r="A1902" s="16"/>
      <c r="B1902" s="16"/>
      <c r="N1902" s="2"/>
      <c r="O1902" s="53"/>
      <c r="BA1902" s="149"/>
    </row>
    <row r="1903" spans="1:53">
      <c r="A1903" s="16"/>
      <c r="B1903" s="16"/>
      <c r="N1903" s="2"/>
      <c r="O1903" s="53"/>
      <c r="BA1903" s="149"/>
    </row>
    <row r="1904" spans="1:53">
      <c r="A1904" s="16"/>
      <c r="B1904" s="16"/>
      <c r="N1904" s="2"/>
      <c r="O1904" s="53"/>
      <c r="BA1904" s="149"/>
    </row>
    <row r="1905" spans="1:53">
      <c r="A1905" s="16"/>
      <c r="B1905" s="16"/>
      <c r="N1905" s="2"/>
      <c r="O1905" s="53"/>
      <c r="BA1905" s="149"/>
    </row>
    <row r="1906" spans="1:53">
      <c r="A1906" s="16"/>
      <c r="B1906" s="16"/>
      <c r="N1906" s="2"/>
      <c r="O1906" s="53"/>
      <c r="BA1906" s="149"/>
    </row>
    <row r="1907" spans="1:53">
      <c r="A1907" s="16"/>
      <c r="B1907" s="16"/>
      <c r="N1907" s="2"/>
      <c r="O1907" s="53"/>
      <c r="BA1907" s="149"/>
    </row>
    <row r="1908" spans="1:53">
      <c r="A1908" s="16"/>
      <c r="B1908" s="16"/>
      <c r="N1908" s="2"/>
      <c r="O1908" s="53"/>
      <c r="BA1908" s="149"/>
    </row>
    <row r="1909" spans="1:53">
      <c r="A1909" s="16"/>
      <c r="B1909" s="16"/>
      <c r="N1909" s="2"/>
      <c r="O1909" s="53"/>
      <c r="BA1909" s="149"/>
    </row>
    <row r="1910" spans="1:53">
      <c r="A1910" s="16"/>
      <c r="B1910" s="16"/>
      <c r="N1910" s="2"/>
      <c r="O1910" s="53"/>
      <c r="BA1910" s="149"/>
    </row>
    <row r="1911" spans="1:53">
      <c r="A1911" s="16"/>
      <c r="B1911" s="16"/>
      <c r="N1911" s="2"/>
      <c r="O1911" s="53"/>
      <c r="BA1911" s="149"/>
    </row>
    <row r="1912" spans="1:53">
      <c r="A1912" s="16"/>
      <c r="B1912" s="16"/>
      <c r="N1912" s="2"/>
      <c r="O1912" s="53"/>
      <c r="BA1912" s="149"/>
    </row>
    <row r="1913" spans="1:53">
      <c r="A1913" s="16"/>
      <c r="B1913" s="16"/>
      <c r="N1913" s="2"/>
      <c r="O1913" s="53"/>
      <c r="BA1913" s="149"/>
    </row>
    <row r="1914" spans="1:53">
      <c r="A1914" s="16"/>
      <c r="B1914" s="16"/>
      <c r="N1914" s="2"/>
      <c r="O1914" s="53"/>
      <c r="BA1914" s="149"/>
    </row>
    <row r="1915" spans="1:53">
      <c r="A1915" s="16"/>
      <c r="B1915" s="16"/>
      <c r="N1915" s="2"/>
      <c r="O1915" s="53"/>
      <c r="BA1915" s="149"/>
    </row>
    <row r="1916" spans="1:53">
      <c r="A1916" s="16"/>
      <c r="B1916" s="16"/>
      <c r="N1916" s="2"/>
      <c r="O1916" s="53"/>
      <c r="BA1916" s="149"/>
    </row>
    <row r="1917" spans="1:53">
      <c r="A1917" s="16"/>
      <c r="B1917" s="16"/>
      <c r="N1917" s="2"/>
      <c r="O1917" s="53"/>
      <c r="BA1917" s="149"/>
    </row>
    <row r="1918" spans="1:53">
      <c r="A1918" s="16"/>
      <c r="B1918" s="16"/>
      <c r="N1918" s="2"/>
      <c r="O1918" s="53"/>
      <c r="BA1918" s="149"/>
    </row>
    <row r="1919" spans="1:53">
      <c r="A1919" s="16"/>
      <c r="B1919" s="16"/>
      <c r="N1919" s="2"/>
      <c r="O1919" s="53"/>
      <c r="BA1919" s="149"/>
    </row>
    <row r="1920" spans="1:53">
      <c r="A1920" s="16"/>
      <c r="B1920" s="16"/>
      <c r="N1920" s="2"/>
      <c r="O1920" s="53"/>
      <c r="BA1920" s="149"/>
    </row>
    <row r="1921" spans="1:53">
      <c r="A1921" s="16"/>
      <c r="B1921" s="16"/>
      <c r="N1921" s="2"/>
      <c r="O1921" s="53"/>
      <c r="BA1921" s="149"/>
    </row>
    <row r="1922" spans="1:53">
      <c r="A1922" s="16"/>
      <c r="B1922" s="16"/>
      <c r="N1922" s="2"/>
      <c r="O1922" s="53"/>
      <c r="BA1922" s="149"/>
    </row>
    <row r="1923" spans="1:53">
      <c r="A1923" s="16"/>
      <c r="B1923" s="16"/>
      <c r="N1923" s="2"/>
      <c r="O1923" s="53"/>
      <c r="BA1923" s="149"/>
    </row>
    <row r="1924" spans="1:53">
      <c r="A1924" s="16"/>
      <c r="B1924" s="16"/>
      <c r="N1924" s="2"/>
      <c r="O1924" s="53"/>
      <c r="BA1924" s="149"/>
    </row>
    <row r="1925" spans="1:53">
      <c r="A1925" s="16"/>
      <c r="B1925" s="16"/>
      <c r="N1925" s="2"/>
      <c r="O1925" s="53"/>
      <c r="BA1925" s="149"/>
    </row>
    <row r="1926" spans="1:53">
      <c r="A1926" s="16"/>
      <c r="B1926" s="16"/>
      <c r="N1926" s="2"/>
      <c r="O1926" s="53"/>
      <c r="BA1926" s="149"/>
    </row>
    <row r="1927" spans="1:53">
      <c r="A1927" s="16"/>
      <c r="B1927" s="16"/>
      <c r="N1927" s="2"/>
      <c r="O1927" s="53"/>
      <c r="BA1927" s="149"/>
    </row>
    <row r="1928" spans="1:53">
      <c r="A1928" s="16"/>
      <c r="B1928" s="16"/>
      <c r="N1928" s="2"/>
      <c r="O1928" s="53"/>
      <c r="BA1928" s="149"/>
    </row>
    <row r="1929" spans="1:53">
      <c r="A1929" s="16"/>
      <c r="B1929" s="16"/>
      <c r="N1929" s="2"/>
      <c r="O1929" s="53"/>
      <c r="BA1929" s="149"/>
    </row>
    <row r="1930" spans="1:53">
      <c r="A1930" s="16"/>
      <c r="B1930" s="16"/>
      <c r="N1930" s="2"/>
      <c r="O1930" s="53"/>
      <c r="BA1930" s="149"/>
    </row>
    <row r="1931" spans="1:53">
      <c r="A1931" s="16"/>
      <c r="B1931" s="16"/>
      <c r="N1931" s="2"/>
      <c r="O1931" s="53"/>
      <c r="BA1931" s="149"/>
    </row>
    <row r="1932" spans="1:53">
      <c r="A1932" s="16"/>
      <c r="B1932" s="16"/>
      <c r="N1932" s="2"/>
      <c r="O1932" s="53"/>
      <c r="BA1932" s="149"/>
    </row>
    <row r="1933" spans="1:53">
      <c r="A1933" s="16"/>
      <c r="B1933" s="16"/>
      <c r="N1933" s="2"/>
      <c r="O1933" s="53"/>
      <c r="BA1933" s="149"/>
    </row>
    <row r="1934" spans="1:53">
      <c r="A1934" s="16"/>
      <c r="B1934" s="16"/>
      <c r="N1934" s="2"/>
      <c r="O1934" s="53"/>
      <c r="BA1934" s="149"/>
    </row>
    <row r="1935" spans="1:53">
      <c r="A1935" s="16"/>
      <c r="B1935" s="16"/>
      <c r="N1935" s="2"/>
      <c r="O1935" s="53"/>
      <c r="BA1935" s="149"/>
    </row>
    <row r="1936" spans="1:53">
      <c r="A1936" s="16"/>
      <c r="B1936" s="16"/>
      <c r="N1936" s="2"/>
      <c r="O1936" s="53"/>
      <c r="BA1936" s="149"/>
    </row>
    <row r="1937" spans="1:53">
      <c r="A1937" s="16"/>
      <c r="B1937" s="16"/>
      <c r="N1937" s="2"/>
      <c r="O1937" s="53"/>
      <c r="BA1937" s="149"/>
    </row>
    <row r="1938" spans="1:53">
      <c r="A1938" s="16"/>
      <c r="B1938" s="16"/>
      <c r="N1938" s="2"/>
      <c r="O1938" s="53"/>
      <c r="BA1938" s="149"/>
    </row>
    <row r="1939" spans="1:53">
      <c r="A1939" s="16"/>
      <c r="B1939" s="16"/>
      <c r="N1939" s="2"/>
      <c r="O1939" s="53"/>
      <c r="BA1939" s="149"/>
    </row>
    <row r="1940" spans="1:53">
      <c r="A1940" s="16"/>
      <c r="B1940" s="16"/>
      <c r="N1940" s="2"/>
      <c r="O1940" s="53"/>
      <c r="BA1940" s="149"/>
    </row>
    <row r="1941" spans="1:53">
      <c r="A1941" s="16"/>
      <c r="B1941" s="16"/>
      <c r="N1941" s="2"/>
      <c r="O1941" s="53"/>
      <c r="BA1941" s="149"/>
    </row>
    <row r="1942" spans="1:53">
      <c r="A1942" s="16"/>
      <c r="B1942" s="16"/>
      <c r="N1942" s="2"/>
      <c r="O1942" s="53"/>
      <c r="BA1942" s="149"/>
    </row>
    <row r="1943" spans="1:53">
      <c r="A1943" s="16"/>
      <c r="B1943" s="16"/>
      <c r="N1943" s="2"/>
      <c r="O1943" s="53"/>
      <c r="BA1943" s="149"/>
    </row>
    <row r="1944" spans="1:53">
      <c r="A1944" s="16"/>
      <c r="B1944" s="16"/>
      <c r="N1944" s="2"/>
      <c r="O1944" s="53"/>
      <c r="BA1944" s="149"/>
    </row>
    <row r="1945" spans="1:53">
      <c r="A1945" s="16"/>
      <c r="B1945" s="16"/>
      <c r="N1945" s="2"/>
      <c r="O1945" s="53"/>
      <c r="BA1945" s="149"/>
    </row>
    <row r="1946" spans="1:53">
      <c r="A1946" s="16"/>
      <c r="B1946" s="16"/>
      <c r="N1946" s="2"/>
      <c r="O1946" s="53"/>
      <c r="BA1946" s="149"/>
    </row>
    <row r="1947" spans="1:53">
      <c r="A1947" s="16"/>
      <c r="B1947" s="16"/>
      <c r="N1947" s="2"/>
      <c r="O1947" s="53"/>
      <c r="BA1947" s="149"/>
    </row>
    <row r="1948" spans="1:53">
      <c r="A1948" s="16"/>
      <c r="B1948" s="16"/>
      <c r="N1948" s="2"/>
      <c r="O1948" s="53"/>
      <c r="BA1948" s="149"/>
    </row>
    <row r="1949" spans="1:53">
      <c r="A1949" s="16"/>
      <c r="B1949" s="16"/>
      <c r="N1949" s="2"/>
      <c r="O1949" s="53"/>
      <c r="BA1949" s="149"/>
    </row>
    <row r="1950" spans="1:53">
      <c r="A1950" s="16"/>
      <c r="B1950" s="16"/>
      <c r="N1950" s="2"/>
      <c r="O1950" s="53"/>
      <c r="BA1950" s="149"/>
    </row>
    <row r="1951" spans="1:53">
      <c r="A1951" s="16"/>
      <c r="B1951" s="16"/>
      <c r="N1951" s="2"/>
      <c r="O1951" s="53"/>
      <c r="BA1951" s="149"/>
    </row>
    <row r="1952" spans="1:53">
      <c r="A1952" s="16"/>
      <c r="B1952" s="16"/>
      <c r="N1952" s="2"/>
      <c r="O1952" s="53"/>
      <c r="BA1952" s="149"/>
    </row>
    <row r="1953" spans="1:53">
      <c r="A1953" s="16"/>
      <c r="B1953" s="16"/>
      <c r="N1953" s="2"/>
      <c r="O1953" s="53"/>
      <c r="BA1953" s="149"/>
    </row>
    <row r="1954" spans="1:53">
      <c r="A1954" s="16"/>
      <c r="B1954" s="16"/>
      <c r="N1954" s="2"/>
      <c r="O1954" s="53"/>
      <c r="BA1954" s="149"/>
    </row>
    <row r="1955" spans="1:53">
      <c r="A1955" s="16"/>
      <c r="B1955" s="16"/>
      <c r="N1955" s="2"/>
      <c r="O1955" s="53"/>
      <c r="BA1955" s="149"/>
    </row>
    <row r="1956" spans="1:53">
      <c r="A1956" s="16"/>
      <c r="B1956" s="16"/>
      <c r="N1956" s="2"/>
      <c r="O1956" s="53"/>
      <c r="BA1956" s="149"/>
    </row>
    <row r="1957" spans="1:53">
      <c r="A1957" s="16"/>
      <c r="B1957" s="16"/>
      <c r="N1957" s="2"/>
      <c r="O1957" s="53"/>
      <c r="BA1957" s="149"/>
    </row>
    <row r="1958" spans="1:53">
      <c r="A1958" s="16"/>
      <c r="B1958" s="16"/>
      <c r="N1958" s="2"/>
      <c r="O1958" s="53"/>
      <c r="BA1958" s="149"/>
    </row>
    <row r="1959" spans="1:53">
      <c r="A1959" s="16"/>
      <c r="B1959" s="16"/>
      <c r="N1959" s="2"/>
      <c r="O1959" s="53"/>
      <c r="BA1959" s="149"/>
    </row>
    <row r="1960" spans="1:53">
      <c r="A1960" s="16"/>
      <c r="B1960" s="16"/>
      <c r="N1960" s="2"/>
      <c r="O1960" s="53"/>
      <c r="BA1960" s="149"/>
    </row>
    <row r="1961" spans="1:53">
      <c r="A1961" s="16"/>
      <c r="B1961" s="16"/>
      <c r="N1961" s="2"/>
      <c r="O1961" s="53"/>
      <c r="BA1961" s="149"/>
    </row>
    <row r="1962" spans="1:53">
      <c r="A1962" s="16"/>
      <c r="B1962" s="16"/>
      <c r="N1962" s="2"/>
      <c r="O1962" s="53"/>
      <c r="BA1962" s="149"/>
    </row>
    <row r="1963" spans="1:53">
      <c r="A1963" s="16"/>
      <c r="B1963" s="16"/>
      <c r="N1963" s="2"/>
      <c r="O1963" s="53"/>
      <c r="BA1963" s="149"/>
    </row>
    <row r="1964" spans="1:53">
      <c r="A1964" s="16"/>
      <c r="B1964" s="16"/>
      <c r="N1964" s="2"/>
      <c r="O1964" s="53"/>
      <c r="BA1964" s="149"/>
    </row>
    <row r="1965" spans="1:53">
      <c r="A1965" s="16"/>
      <c r="B1965" s="16"/>
      <c r="N1965" s="2"/>
      <c r="O1965" s="53"/>
      <c r="BA1965" s="149"/>
    </row>
    <row r="1966" spans="1:53">
      <c r="A1966" s="16"/>
      <c r="B1966" s="16"/>
      <c r="N1966" s="2"/>
      <c r="O1966" s="53"/>
      <c r="BA1966" s="149"/>
    </row>
    <row r="1967" spans="1:53">
      <c r="A1967" s="16"/>
      <c r="B1967" s="16"/>
      <c r="N1967" s="2"/>
      <c r="O1967" s="53"/>
      <c r="BA1967" s="149"/>
    </row>
    <row r="1968" spans="1:53">
      <c r="A1968" s="16"/>
      <c r="B1968" s="16"/>
      <c r="N1968" s="2"/>
      <c r="O1968" s="53"/>
      <c r="BA1968" s="149"/>
    </row>
    <row r="1969" spans="1:53">
      <c r="A1969" s="16"/>
      <c r="B1969" s="16"/>
      <c r="N1969" s="2"/>
      <c r="O1969" s="53"/>
      <c r="BA1969" s="149"/>
    </row>
    <row r="1970" spans="1:53">
      <c r="A1970" s="16"/>
      <c r="B1970" s="16"/>
      <c r="N1970" s="2"/>
      <c r="O1970" s="53"/>
      <c r="BA1970" s="149"/>
    </row>
    <row r="1971" spans="1:53">
      <c r="A1971" s="16"/>
      <c r="B1971" s="16"/>
      <c r="N1971" s="2"/>
      <c r="O1971" s="53"/>
      <c r="BA1971" s="149"/>
    </row>
    <row r="1972" spans="1:53">
      <c r="A1972" s="16"/>
      <c r="B1972" s="16"/>
      <c r="N1972" s="2"/>
      <c r="O1972" s="53"/>
      <c r="BA1972" s="149"/>
    </row>
    <row r="1973" spans="1:53">
      <c r="A1973" s="16"/>
      <c r="B1973" s="16"/>
      <c r="N1973" s="2"/>
      <c r="O1973" s="53"/>
      <c r="BA1973" s="149"/>
    </row>
    <row r="1974" spans="1:53">
      <c r="A1974" s="16"/>
      <c r="B1974" s="16"/>
      <c r="N1974" s="2"/>
      <c r="O1974" s="53"/>
      <c r="BA1974" s="149"/>
    </row>
    <row r="1975" spans="1:53">
      <c r="A1975" s="16"/>
      <c r="B1975" s="16"/>
      <c r="N1975" s="2"/>
      <c r="O1975" s="53"/>
      <c r="BA1975" s="149"/>
    </row>
    <row r="1976" spans="1:53">
      <c r="A1976" s="16"/>
      <c r="B1976" s="16"/>
      <c r="N1976" s="2"/>
      <c r="O1976" s="53"/>
      <c r="BA1976" s="149"/>
    </row>
    <row r="1977" spans="1:53">
      <c r="A1977" s="16"/>
      <c r="B1977" s="16"/>
      <c r="N1977" s="2"/>
      <c r="O1977" s="53"/>
      <c r="BA1977" s="149"/>
    </row>
    <row r="1978" spans="1:53">
      <c r="A1978" s="16"/>
      <c r="B1978" s="16"/>
      <c r="N1978" s="2"/>
      <c r="O1978" s="53"/>
      <c r="BA1978" s="149"/>
    </row>
    <row r="1979" spans="1:53">
      <c r="A1979" s="16"/>
      <c r="B1979" s="16"/>
      <c r="N1979" s="2"/>
      <c r="O1979" s="53"/>
      <c r="BA1979" s="149"/>
    </row>
    <row r="1980" spans="1:53">
      <c r="A1980" s="16"/>
      <c r="B1980" s="16"/>
      <c r="N1980" s="2"/>
      <c r="O1980" s="53"/>
      <c r="BA1980" s="149"/>
    </row>
    <row r="1981" spans="1:53">
      <c r="A1981" s="16"/>
      <c r="B1981" s="16"/>
      <c r="N1981" s="2"/>
      <c r="O1981" s="53"/>
      <c r="BA1981" s="149"/>
    </row>
    <row r="1982" spans="1:53">
      <c r="A1982" s="16"/>
      <c r="B1982" s="16"/>
      <c r="N1982" s="2"/>
      <c r="O1982" s="53"/>
      <c r="BA1982" s="149"/>
    </row>
    <row r="1983" spans="1:53">
      <c r="A1983" s="16"/>
      <c r="B1983" s="16"/>
      <c r="N1983" s="2"/>
      <c r="O1983" s="53"/>
      <c r="BA1983" s="149"/>
    </row>
    <row r="1984" spans="1:53">
      <c r="A1984" s="16"/>
      <c r="B1984" s="16"/>
      <c r="N1984" s="2"/>
      <c r="O1984" s="53"/>
      <c r="BA1984" s="149"/>
    </row>
    <row r="1985" spans="1:53">
      <c r="A1985" s="16"/>
      <c r="B1985" s="16"/>
      <c r="N1985" s="2"/>
      <c r="O1985" s="53"/>
      <c r="BA1985" s="149"/>
    </row>
    <row r="1986" spans="1:53">
      <c r="A1986" s="16"/>
      <c r="B1986" s="16"/>
      <c r="N1986" s="2"/>
      <c r="O1986" s="53"/>
      <c r="BA1986" s="149"/>
    </row>
    <row r="1987" spans="1:53">
      <c r="A1987" s="16"/>
      <c r="B1987" s="16"/>
      <c r="N1987" s="2"/>
      <c r="O1987" s="53"/>
      <c r="BA1987" s="149"/>
    </row>
    <row r="1988" spans="1:53">
      <c r="A1988" s="16"/>
      <c r="B1988" s="16"/>
      <c r="N1988" s="2"/>
      <c r="O1988" s="53"/>
      <c r="BA1988" s="149"/>
    </row>
    <row r="1989" spans="1:53">
      <c r="A1989" s="16"/>
      <c r="B1989" s="16"/>
      <c r="N1989" s="2"/>
      <c r="O1989" s="53"/>
      <c r="BA1989" s="149"/>
    </row>
    <row r="1990" spans="1:53">
      <c r="A1990" s="16"/>
      <c r="B1990" s="16"/>
      <c r="N1990" s="2"/>
      <c r="O1990" s="53"/>
      <c r="BA1990" s="149"/>
    </row>
    <row r="1991" spans="1:53">
      <c r="A1991" s="16"/>
      <c r="B1991" s="16"/>
      <c r="N1991" s="2"/>
      <c r="O1991" s="53"/>
      <c r="BA1991" s="149"/>
    </row>
    <row r="1992" spans="1:53">
      <c r="A1992" s="16"/>
      <c r="B1992" s="16"/>
      <c r="N1992" s="2"/>
      <c r="O1992" s="53"/>
      <c r="BA1992" s="149"/>
    </row>
    <row r="1993" spans="1:53">
      <c r="A1993" s="16"/>
      <c r="B1993" s="16"/>
      <c r="N1993" s="2"/>
      <c r="O1993" s="53"/>
      <c r="BA1993" s="149"/>
    </row>
    <row r="1994" spans="1:53">
      <c r="A1994" s="16"/>
      <c r="B1994" s="16"/>
      <c r="N1994" s="2"/>
      <c r="O1994" s="53"/>
      <c r="BA1994" s="149"/>
    </row>
    <row r="1995" spans="1:53">
      <c r="A1995" s="16"/>
      <c r="B1995" s="16"/>
      <c r="N1995" s="2"/>
      <c r="O1995" s="53"/>
      <c r="BA1995" s="149"/>
    </row>
    <row r="1996" spans="1:53">
      <c r="A1996" s="16"/>
      <c r="B1996" s="16"/>
      <c r="N1996" s="2"/>
      <c r="O1996" s="53"/>
      <c r="BA1996" s="149"/>
    </row>
    <row r="1997" spans="1:53">
      <c r="A1997" s="16"/>
      <c r="B1997" s="16"/>
      <c r="N1997" s="2"/>
      <c r="O1997" s="53"/>
      <c r="BA1997" s="149"/>
    </row>
    <row r="1998" spans="1:53">
      <c r="A1998" s="16"/>
      <c r="B1998" s="16"/>
      <c r="N1998" s="2"/>
      <c r="O1998" s="53"/>
      <c r="BA1998" s="149"/>
    </row>
    <row r="1999" spans="1:53">
      <c r="A1999" s="16"/>
      <c r="B1999" s="16"/>
      <c r="N1999" s="2"/>
      <c r="O1999" s="53"/>
      <c r="BA1999" s="149"/>
    </row>
    <row r="2000" spans="1:53">
      <c r="A2000" s="16"/>
      <c r="B2000" s="16"/>
      <c r="N2000" s="2"/>
      <c r="O2000" s="53"/>
      <c r="BA2000" s="149"/>
    </row>
    <row r="2001" spans="1:53">
      <c r="A2001" s="16"/>
      <c r="B2001" s="16"/>
      <c r="N2001" s="2"/>
      <c r="O2001" s="53"/>
      <c r="BA2001" s="149"/>
    </row>
    <row r="2002" spans="1:53">
      <c r="A2002" s="16"/>
      <c r="B2002" s="16"/>
      <c r="N2002" s="2"/>
      <c r="O2002" s="53"/>
      <c r="BA2002" s="149"/>
    </row>
    <row r="2003" spans="1:53">
      <c r="A2003" s="16"/>
      <c r="B2003" s="16"/>
      <c r="N2003" s="2"/>
      <c r="O2003" s="53"/>
      <c r="BA2003" s="149"/>
    </row>
    <row r="2004" spans="1:53">
      <c r="A2004" s="16"/>
      <c r="B2004" s="16"/>
      <c r="N2004" s="2"/>
      <c r="O2004" s="53"/>
      <c r="BA2004" s="149"/>
    </row>
    <row r="2005" spans="1:53">
      <c r="A2005" s="16"/>
      <c r="B2005" s="16"/>
      <c r="N2005" s="2"/>
      <c r="O2005" s="53"/>
      <c r="BA2005" s="149"/>
    </row>
    <row r="2006" spans="1:53">
      <c r="A2006" s="16"/>
      <c r="B2006" s="16"/>
      <c r="N2006" s="2"/>
      <c r="O2006" s="53"/>
      <c r="BA2006" s="149"/>
    </row>
    <row r="2007" spans="1:53">
      <c r="A2007" s="16"/>
      <c r="B2007" s="16"/>
      <c r="N2007" s="2"/>
      <c r="O2007" s="53"/>
      <c r="BA2007" s="149"/>
    </row>
    <row r="2008" spans="1:53">
      <c r="A2008" s="16"/>
      <c r="B2008" s="16"/>
      <c r="N2008" s="2"/>
      <c r="O2008" s="53"/>
      <c r="BA2008" s="149"/>
    </row>
    <row r="2009" spans="1:53">
      <c r="A2009" s="16"/>
      <c r="B2009" s="16"/>
      <c r="N2009" s="2"/>
      <c r="O2009" s="53"/>
      <c r="BA2009" s="149"/>
    </row>
    <row r="2010" spans="1:53">
      <c r="A2010" s="16"/>
      <c r="B2010" s="16"/>
      <c r="N2010" s="2"/>
      <c r="O2010" s="53"/>
      <c r="BA2010" s="149"/>
    </row>
    <row r="2011" spans="1:53">
      <c r="A2011" s="16"/>
      <c r="B2011" s="16"/>
      <c r="N2011" s="2"/>
      <c r="O2011" s="53"/>
      <c r="BA2011" s="149"/>
    </row>
    <row r="2012" spans="1:53">
      <c r="A2012" s="16"/>
      <c r="B2012" s="16"/>
      <c r="N2012" s="2"/>
      <c r="O2012" s="53"/>
      <c r="BA2012" s="149"/>
    </row>
    <row r="2013" spans="1:53">
      <c r="A2013" s="16"/>
      <c r="B2013" s="16"/>
      <c r="N2013" s="2"/>
      <c r="O2013" s="53"/>
      <c r="BA2013" s="149"/>
    </row>
    <row r="2014" spans="1:53">
      <c r="A2014" s="16"/>
      <c r="B2014" s="16"/>
      <c r="N2014" s="2"/>
      <c r="O2014" s="53"/>
      <c r="BA2014" s="149"/>
    </row>
    <row r="2015" spans="1:53">
      <c r="A2015" s="16"/>
      <c r="B2015" s="16"/>
      <c r="N2015" s="2"/>
      <c r="O2015" s="53"/>
      <c r="BA2015" s="149"/>
    </row>
    <row r="2016" spans="1:53">
      <c r="A2016" s="16"/>
      <c r="B2016" s="16"/>
      <c r="N2016" s="2"/>
      <c r="O2016" s="53"/>
      <c r="BA2016" s="149"/>
    </row>
    <row r="2017" spans="1:53">
      <c r="A2017" s="16"/>
      <c r="B2017" s="16"/>
      <c r="N2017" s="2"/>
      <c r="O2017" s="53"/>
      <c r="BA2017" s="149"/>
    </row>
    <row r="2018" spans="1:53">
      <c r="A2018" s="16"/>
      <c r="B2018" s="16"/>
      <c r="N2018" s="2"/>
      <c r="O2018" s="53"/>
      <c r="BA2018" s="149"/>
    </row>
    <row r="2019" spans="1:53">
      <c r="A2019" s="16"/>
      <c r="B2019" s="16"/>
      <c r="N2019" s="2"/>
      <c r="O2019" s="53"/>
      <c r="BA2019" s="149"/>
    </row>
    <row r="2020" spans="1:53">
      <c r="A2020" s="16"/>
      <c r="B2020" s="16"/>
      <c r="N2020" s="2"/>
      <c r="O2020" s="53"/>
      <c r="BA2020" s="149"/>
    </row>
    <row r="2021" spans="1:53">
      <c r="A2021" s="16"/>
      <c r="B2021" s="16"/>
      <c r="N2021" s="2"/>
      <c r="O2021" s="53"/>
      <c r="BA2021" s="149"/>
    </row>
    <row r="2022" spans="1:53">
      <c r="A2022" s="16"/>
      <c r="B2022" s="16"/>
      <c r="N2022" s="2"/>
      <c r="O2022" s="53"/>
      <c r="BA2022" s="149"/>
    </row>
    <row r="2023" spans="1:53">
      <c r="A2023" s="16"/>
      <c r="B2023" s="16"/>
      <c r="N2023" s="2"/>
      <c r="O2023" s="53"/>
      <c r="BA2023" s="149"/>
    </row>
    <row r="2024" spans="1:53">
      <c r="A2024" s="16"/>
      <c r="B2024" s="16"/>
      <c r="N2024" s="2"/>
      <c r="O2024" s="53"/>
      <c r="BA2024" s="149"/>
    </row>
    <row r="2025" spans="1:53">
      <c r="A2025" s="16"/>
      <c r="B2025" s="16"/>
      <c r="N2025" s="2"/>
      <c r="O2025" s="53"/>
      <c r="BA2025" s="149"/>
    </row>
    <row r="2026" spans="1:53">
      <c r="A2026" s="16"/>
      <c r="B2026" s="16"/>
      <c r="N2026" s="2"/>
      <c r="O2026" s="53"/>
      <c r="BA2026" s="149"/>
    </row>
    <row r="2027" spans="1:53">
      <c r="A2027" s="16"/>
      <c r="B2027" s="16"/>
      <c r="N2027" s="2"/>
      <c r="O2027" s="53"/>
      <c r="BA2027" s="149"/>
    </row>
    <row r="2028" spans="1:53">
      <c r="A2028" s="16"/>
      <c r="B2028" s="16"/>
      <c r="N2028" s="2"/>
      <c r="O2028" s="53"/>
      <c r="BA2028" s="149"/>
    </row>
    <row r="2029" spans="1:53">
      <c r="A2029" s="16"/>
      <c r="B2029" s="16"/>
      <c r="N2029" s="2"/>
      <c r="O2029" s="53"/>
      <c r="BA2029" s="149"/>
    </row>
    <row r="2030" spans="1:53">
      <c r="A2030" s="16"/>
      <c r="B2030" s="16"/>
      <c r="N2030" s="2"/>
      <c r="O2030" s="53"/>
      <c r="BA2030" s="149"/>
    </row>
    <row r="2031" spans="1:53">
      <c r="A2031" s="16"/>
      <c r="B2031" s="16"/>
      <c r="N2031" s="2"/>
      <c r="O2031" s="53"/>
      <c r="BA2031" s="149"/>
    </row>
    <row r="2032" spans="1:53">
      <c r="A2032" s="16"/>
      <c r="B2032" s="16"/>
      <c r="N2032" s="2"/>
      <c r="O2032" s="53"/>
      <c r="BA2032" s="149"/>
    </row>
    <row r="2033" spans="1:53">
      <c r="A2033" s="16"/>
      <c r="B2033" s="16"/>
      <c r="N2033" s="2"/>
      <c r="O2033" s="53"/>
      <c r="BA2033" s="149"/>
    </row>
    <row r="2034" spans="1:53">
      <c r="A2034" s="16"/>
      <c r="B2034" s="16"/>
      <c r="N2034" s="2"/>
      <c r="O2034" s="53"/>
      <c r="BA2034" s="149"/>
    </row>
    <row r="2035" spans="1:53">
      <c r="A2035" s="16"/>
      <c r="B2035" s="16"/>
      <c r="N2035" s="2"/>
      <c r="O2035" s="53"/>
      <c r="BA2035" s="149"/>
    </row>
    <row r="2036" spans="1:53">
      <c r="A2036" s="16"/>
      <c r="B2036" s="16"/>
      <c r="N2036" s="2"/>
      <c r="O2036" s="53"/>
      <c r="BA2036" s="149"/>
    </row>
    <row r="2037" spans="1:53">
      <c r="A2037" s="16"/>
      <c r="B2037" s="16"/>
      <c r="N2037" s="2"/>
      <c r="O2037" s="53"/>
      <c r="BA2037" s="149"/>
    </row>
    <row r="2038" spans="1:53">
      <c r="A2038" s="16"/>
      <c r="B2038" s="16"/>
      <c r="N2038" s="2"/>
      <c r="O2038" s="53"/>
      <c r="BA2038" s="149"/>
    </row>
    <row r="2039" spans="1:53">
      <c r="A2039" s="16"/>
      <c r="B2039" s="16"/>
      <c r="N2039" s="2"/>
      <c r="O2039" s="53"/>
      <c r="BA2039" s="149"/>
    </row>
    <row r="2040" spans="1:53">
      <c r="A2040" s="16"/>
      <c r="B2040" s="16"/>
      <c r="N2040" s="2"/>
      <c r="O2040" s="53"/>
      <c r="BA2040" s="149"/>
    </row>
    <row r="2041" spans="1:53">
      <c r="A2041" s="16"/>
      <c r="B2041" s="16"/>
      <c r="N2041" s="2"/>
      <c r="O2041" s="53"/>
      <c r="BA2041" s="149"/>
    </row>
    <row r="2042" spans="1:53">
      <c r="A2042" s="16"/>
      <c r="B2042" s="16"/>
      <c r="N2042" s="2"/>
      <c r="O2042" s="53"/>
      <c r="BA2042" s="149"/>
    </row>
    <row r="2043" spans="1:53">
      <c r="A2043" s="16"/>
      <c r="B2043" s="16"/>
      <c r="N2043" s="2"/>
      <c r="O2043" s="53"/>
      <c r="BA2043" s="149"/>
    </row>
    <row r="2044" spans="1:53">
      <c r="A2044" s="16"/>
      <c r="B2044" s="16"/>
      <c r="N2044" s="2"/>
      <c r="O2044" s="53"/>
      <c r="BA2044" s="149"/>
    </row>
    <row r="2045" spans="1:53">
      <c r="A2045" s="16"/>
      <c r="B2045" s="16"/>
      <c r="N2045" s="2"/>
      <c r="O2045" s="53"/>
      <c r="BA2045" s="149"/>
    </row>
    <row r="2046" spans="1:53">
      <c r="A2046" s="16"/>
      <c r="B2046" s="16"/>
      <c r="N2046" s="2"/>
      <c r="O2046" s="53"/>
      <c r="BA2046" s="149"/>
    </row>
    <row r="2047" spans="1:53">
      <c r="A2047" s="16"/>
      <c r="B2047" s="16"/>
      <c r="N2047" s="2"/>
      <c r="O2047" s="53"/>
      <c r="BA2047" s="149"/>
    </row>
    <row r="2048" spans="1:53">
      <c r="A2048" s="16"/>
      <c r="B2048" s="16"/>
      <c r="N2048" s="2"/>
      <c r="O2048" s="53"/>
      <c r="BA2048" s="149"/>
    </row>
    <row r="2049" spans="1:53">
      <c r="A2049" s="16"/>
      <c r="B2049" s="16"/>
      <c r="N2049" s="2"/>
      <c r="O2049" s="53"/>
      <c r="BA2049" s="149"/>
    </row>
    <row r="2050" spans="1:53">
      <c r="A2050" s="16"/>
      <c r="B2050" s="16"/>
      <c r="N2050" s="2"/>
      <c r="O2050" s="53"/>
      <c r="BA2050" s="149"/>
    </row>
    <row r="2051" spans="1:53">
      <c r="A2051" s="16"/>
      <c r="B2051" s="16"/>
      <c r="N2051" s="2"/>
      <c r="O2051" s="53"/>
      <c r="BA2051" s="149"/>
    </row>
    <row r="2052" spans="1:53">
      <c r="A2052" s="16"/>
      <c r="B2052" s="16"/>
      <c r="N2052" s="2"/>
      <c r="O2052" s="53"/>
      <c r="BA2052" s="149"/>
    </row>
    <row r="2053" spans="1:53">
      <c r="A2053" s="16"/>
      <c r="B2053" s="16"/>
      <c r="N2053" s="2"/>
      <c r="O2053" s="53"/>
      <c r="BA2053" s="149"/>
    </row>
    <row r="2054" spans="1:53">
      <c r="A2054" s="16"/>
      <c r="B2054" s="16"/>
      <c r="N2054" s="2"/>
      <c r="O2054" s="53"/>
      <c r="BA2054" s="149"/>
    </row>
    <row r="2055" spans="1:53">
      <c r="A2055" s="16"/>
      <c r="B2055" s="16"/>
      <c r="N2055" s="2"/>
      <c r="O2055" s="53"/>
      <c r="BA2055" s="149"/>
    </row>
    <row r="2056" spans="1:53">
      <c r="A2056" s="16"/>
      <c r="B2056" s="16"/>
      <c r="N2056" s="2"/>
      <c r="O2056" s="53"/>
      <c r="BA2056" s="149"/>
    </row>
    <row r="2057" spans="1:53">
      <c r="A2057" s="16"/>
      <c r="B2057" s="16"/>
      <c r="N2057" s="2"/>
      <c r="O2057" s="53"/>
      <c r="BA2057" s="149"/>
    </row>
    <row r="2058" spans="1:53">
      <c r="A2058" s="16"/>
      <c r="B2058" s="16"/>
      <c r="N2058" s="2"/>
      <c r="O2058" s="53"/>
      <c r="BA2058" s="149"/>
    </row>
    <row r="2059" spans="1:53">
      <c r="A2059" s="16"/>
      <c r="B2059" s="16"/>
      <c r="N2059" s="2"/>
      <c r="O2059" s="53"/>
      <c r="BA2059" s="149"/>
    </row>
    <row r="2060" spans="1:53">
      <c r="A2060" s="16"/>
      <c r="B2060" s="16"/>
      <c r="N2060" s="2"/>
      <c r="O2060" s="53"/>
      <c r="BA2060" s="149"/>
    </row>
    <row r="2061" spans="1:53">
      <c r="A2061" s="16"/>
      <c r="B2061" s="16"/>
      <c r="N2061" s="2"/>
      <c r="O2061" s="53"/>
      <c r="BA2061" s="149"/>
    </row>
    <row r="2062" spans="1:53">
      <c r="A2062" s="16"/>
      <c r="B2062" s="16"/>
      <c r="N2062" s="2"/>
      <c r="O2062" s="53"/>
      <c r="BA2062" s="149"/>
    </row>
    <row r="2063" spans="1:53">
      <c r="A2063" s="16"/>
      <c r="B2063" s="16"/>
      <c r="N2063" s="2"/>
      <c r="O2063" s="53"/>
      <c r="BA2063" s="149"/>
    </row>
    <row r="2064" spans="1:53">
      <c r="A2064" s="16"/>
      <c r="B2064" s="16"/>
      <c r="N2064" s="2"/>
      <c r="O2064" s="53"/>
      <c r="BA2064" s="149"/>
    </row>
    <row r="2065" spans="1:53">
      <c r="A2065" s="16"/>
      <c r="B2065" s="16"/>
      <c r="N2065" s="2"/>
      <c r="O2065" s="53"/>
      <c r="BA2065" s="149"/>
    </row>
    <row r="2066" spans="1:53">
      <c r="A2066" s="16"/>
      <c r="B2066" s="16"/>
      <c r="N2066" s="2"/>
      <c r="O2066" s="53"/>
      <c r="BA2066" s="149"/>
    </row>
    <row r="2067" spans="1:53">
      <c r="A2067" s="16"/>
      <c r="B2067" s="16"/>
      <c r="N2067" s="2"/>
      <c r="O2067" s="53"/>
      <c r="BA2067" s="149"/>
    </row>
    <row r="2068" spans="1:53">
      <c r="A2068" s="16"/>
      <c r="B2068" s="16"/>
      <c r="N2068" s="2"/>
      <c r="O2068" s="53"/>
      <c r="BA2068" s="149"/>
    </row>
    <row r="2069" spans="1:53">
      <c r="A2069" s="16"/>
      <c r="B2069" s="16"/>
      <c r="N2069" s="2"/>
      <c r="O2069" s="53"/>
      <c r="BA2069" s="149"/>
    </row>
    <row r="2070" spans="1:53">
      <c r="A2070" s="16"/>
      <c r="B2070" s="16"/>
      <c r="N2070" s="2"/>
      <c r="O2070" s="53"/>
      <c r="BA2070" s="149"/>
    </row>
    <row r="2071" spans="1:53">
      <c r="A2071" s="16"/>
      <c r="B2071" s="16"/>
      <c r="N2071" s="2"/>
      <c r="O2071" s="53"/>
      <c r="BA2071" s="149"/>
    </row>
    <row r="2072" spans="1:53">
      <c r="A2072" s="16"/>
      <c r="B2072" s="16"/>
      <c r="N2072" s="2"/>
      <c r="O2072" s="53"/>
      <c r="BA2072" s="149"/>
    </row>
    <row r="2073" spans="1:53">
      <c r="A2073" s="16"/>
      <c r="B2073" s="16"/>
      <c r="N2073" s="2"/>
      <c r="O2073" s="53"/>
      <c r="BA2073" s="149"/>
    </row>
    <row r="2074" spans="1:53">
      <c r="A2074" s="16"/>
      <c r="B2074" s="16"/>
      <c r="N2074" s="2"/>
      <c r="O2074" s="53"/>
      <c r="BA2074" s="149"/>
    </row>
    <row r="2075" spans="1:53">
      <c r="A2075" s="16"/>
      <c r="B2075" s="16"/>
      <c r="N2075" s="2"/>
      <c r="O2075" s="53"/>
      <c r="BA2075" s="149"/>
    </row>
    <row r="2076" spans="1:53">
      <c r="A2076" s="16"/>
      <c r="B2076" s="16"/>
      <c r="N2076" s="2"/>
      <c r="O2076" s="53"/>
      <c r="BA2076" s="149"/>
    </row>
    <row r="2077" spans="1:53">
      <c r="A2077" s="16"/>
      <c r="B2077" s="16"/>
      <c r="N2077" s="2"/>
      <c r="O2077" s="53"/>
      <c r="BA2077" s="149"/>
    </row>
    <row r="2078" spans="1:53">
      <c r="A2078" s="16"/>
      <c r="B2078" s="16"/>
      <c r="N2078" s="2"/>
      <c r="O2078" s="53"/>
      <c r="BA2078" s="149"/>
    </row>
    <row r="2079" spans="1:53">
      <c r="A2079" s="16"/>
      <c r="B2079" s="16"/>
      <c r="N2079" s="2"/>
      <c r="O2079" s="53"/>
      <c r="BA2079" s="149"/>
    </row>
    <row r="2080" spans="1:53">
      <c r="A2080" s="16"/>
      <c r="B2080" s="16"/>
      <c r="N2080" s="2"/>
      <c r="O2080" s="53"/>
      <c r="BA2080" s="149"/>
    </row>
    <row r="2081" spans="1:53">
      <c r="A2081" s="16"/>
      <c r="B2081" s="16"/>
      <c r="N2081" s="2"/>
      <c r="O2081" s="53"/>
      <c r="BA2081" s="149"/>
    </row>
    <row r="2082" spans="1:53">
      <c r="A2082" s="16"/>
      <c r="B2082" s="16"/>
      <c r="N2082" s="2"/>
      <c r="O2082" s="53"/>
      <c r="BA2082" s="149"/>
    </row>
    <row r="2083" spans="1:53">
      <c r="A2083" s="16"/>
      <c r="B2083" s="16"/>
      <c r="N2083" s="2"/>
      <c r="O2083" s="53"/>
      <c r="BA2083" s="149"/>
    </row>
    <row r="2084" spans="1:53">
      <c r="A2084" s="16"/>
      <c r="B2084" s="16"/>
      <c r="N2084" s="2"/>
      <c r="O2084" s="53"/>
      <c r="BA2084" s="149"/>
    </row>
    <row r="2085" spans="1:53">
      <c r="A2085" s="16"/>
      <c r="B2085" s="16"/>
      <c r="N2085" s="2"/>
      <c r="O2085" s="53"/>
      <c r="BA2085" s="149"/>
    </row>
    <row r="2086" spans="1:53">
      <c r="A2086" s="16"/>
      <c r="B2086" s="16"/>
      <c r="N2086" s="2"/>
      <c r="O2086" s="53"/>
      <c r="BA2086" s="149"/>
    </row>
    <row r="2087" spans="1:53">
      <c r="A2087" s="16"/>
      <c r="B2087" s="16"/>
      <c r="N2087" s="2"/>
      <c r="O2087" s="53"/>
      <c r="BA2087" s="149"/>
    </row>
    <row r="2088" spans="1:53">
      <c r="A2088" s="16"/>
      <c r="B2088" s="16"/>
      <c r="N2088" s="2"/>
      <c r="O2088" s="53"/>
      <c r="BA2088" s="149"/>
    </row>
    <row r="2089" spans="1:53">
      <c r="A2089" s="16"/>
      <c r="B2089" s="16"/>
      <c r="N2089" s="2"/>
      <c r="O2089" s="53"/>
      <c r="BA2089" s="149"/>
    </row>
    <row r="2090" spans="1:53">
      <c r="A2090" s="16"/>
      <c r="B2090" s="16"/>
      <c r="N2090" s="2"/>
      <c r="O2090" s="53"/>
      <c r="BA2090" s="149"/>
    </row>
    <row r="2091" spans="1:53">
      <c r="A2091" s="16"/>
      <c r="B2091" s="16"/>
      <c r="N2091" s="2"/>
      <c r="O2091" s="53"/>
      <c r="BA2091" s="149"/>
    </row>
    <row r="2092" spans="1:53">
      <c r="A2092" s="16"/>
      <c r="B2092" s="16"/>
      <c r="N2092" s="2"/>
      <c r="O2092" s="53"/>
      <c r="BA2092" s="149"/>
    </row>
    <row r="2093" spans="1:53">
      <c r="A2093" s="16"/>
      <c r="B2093" s="16"/>
      <c r="N2093" s="2"/>
      <c r="O2093" s="53"/>
      <c r="BA2093" s="149"/>
    </row>
    <row r="2094" spans="1:53">
      <c r="A2094" s="16"/>
      <c r="B2094" s="16"/>
      <c r="N2094" s="2"/>
      <c r="O2094" s="53"/>
      <c r="BA2094" s="149"/>
    </row>
    <row r="2095" spans="1:53">
      <c r="A2095" s="16"/>
      <c r="B2095" s="16"/>
      <c r="N2095" s="2"/>
      <c r="O2095" s="53"/>
      <c r="BA2095" s="149"/>
    </row>
    <row r="2096" spans="1:53">
      <c r="A2096" s="16"/>
      <c r="B2096" s="16"/>
      <c r="N2096" s="2"/>
      <c r="O2096" s="53"/>
      <c r="BA2096" s="149"/>
    </row>
    <row r="2097" spans="1:53">
      <c r="A2097" s="16"/>
      <c r="B2097" s="16"/>
      <c r="N2097" s="2"/>
      <c r="O2097" s="53"/>
      <c r="BA2097" s="149"/>
    </row>
    <row r="2098" spans="1:53">
      <c r="A2098" s="16"/>
      <c r="B2098" s="16"/>
      <c r="N2098" s="2"/>
      <c r="O2098" s="53"/>
      <c r="BA2098" s="149"/>
    </row>
    <row r="2099" spans="1:53">
      <c r="A2099" s="16"/>
      <c r="B2099" s="16"/>
      <c r="N2099" s="2"/>
      <c r="O2099" s="53"/>
      <c r="BA2099" s="149"/>
    </row>
    <row r="2100" spans="1:53">
      <c r="A2100" s="16"/>
      <c r="B2100" s="16"/>
      <c r="N2100" s="2"/>
      <c r="O2100" s="53"/>
      <c r="BA2100" s="149"/>
    </row>
    <row r="2101" spans="1:53">
      <c r="A2101" s="16"/>
      <c r="B2101" s="16"/>
      <c r="N2101" s="2"/>
      <c r="O2101" s="53"/>
      <c r="BA2101" s="149"/>
    </row>
    <row r="2102" spans="1:53">
      <c r="A2102" s="16"/>
      <c r="B2102" s="16"/>
      <c r="N2102" s="2"/>
      <c r="O2102" s="53"/>
      <c r="BA2102" s="149"/>
    </row>
    <row r="2103" spans="1:53">
      <c r="A2103" s="16"/>
      <c r="B2103" s="16"/>
      <c r="N2103" s="2"/>
      <c r="O2103" s="53"/>
      <c r="BA2103" s="149"/>
    </row>
    <row r="2104" spans="1:53">
      <c r="A2104" s="16"/>
      <c r="B2104" s="16"/>
      <c r="N2104" s="2"/>
      <c r="O2104" s="53"/>
      <c r="BA2104" s="149"/>
    </row>
    <row r="2105" spans="1:53">
      <c r="A2105" s="16"/>
      <c r="B2105" s="16"/>
      <c r="N2105" s="2"/>
      <c r="O2105" s="53"/>
      <c r="BA2105" s="149"/>
    </row>
    <row r="2106" spans="1:53">
      <c r="A2106" s="16"/>
      <c r="B2106" s="16"/>
      <c r="N2106" s="2"/>
      <c r="O2106" s="53"/>
      <c r="BA2106" s="149"/>
    </row>
    <row r="2107" spans="1:53">
      <c r="A2107" s="16"/>
      <c r="B2107" s="16"/>
      <c r="N2107" s="2"/>
      <c r="O2107" s="53"/>
      <c r="BA2107" s="149"/>
    </row>
    <row r="2108" spans="1:53">
      <c r="A2108" s="16"/>
      <c r="B2108" s="16"/>
      <c r="N2108" s="2"/>
      <c r="O2108" s="53"/>
      <c r="BA2108" s="149"/>
    </row>
    <row r="2109" spans="1:53">
      <c r="A2109" s="16"/>
      <c r="B2109" s="16"/>
      <c r="N2109" s="2"/>
      <c r="O2109" s="53"/>
      <c r="BA2109" s="149"/>
    </row>
    <row r="2110" spans="1:53">
      <c r="A2110" s="16"/>
      <c r="B2110" s="16"/>
      <c r="N2110" s="2"/>
      <c r="O2110" s="53"/>
      <c r="BA2110" s="149"/>
    </row>
    <row r="2111" spans="1:53">
      <c r="A2111" s="16"/>
      <c r="B2111" s="16"/>
      <c r="N2111" s="2"/>
      <c r="O2111" s="53"/>
      <c r="BA2111" s="149"/>
    </row>
    <row r="2112" spans="1:53">
      <c r="A2112" s="16"/>
      <c r="B2112" s="16"/>
      <c r="N2112" s="2"/>
      <c r="O2112" s="53"/>
      <c r="BA2112" s="149"/>
    </row>
    <row r="2113" spans="1:53">
      <c r="A2113" s="16"/>
      <c r="B2113" s="16"/>
      <c r="N2113" s="2"/>
      <c r="O2113" s="53"/>
      <c r="BA2113" s="149"/>
    </row>
    <row r="2114" spans="1:53">
      <c r="A2114" s="16"/>
      <c r="B2114" s="16"/>
      <c r="N2114" s="2"/>
      <c r="O2114" s="53"/>
      <c r="BA2114" s="149"/>
    </row>
    <row r="2115" spans="1:53">
      <c r="A2115" s="16"/>
      <c r="B2115" s="16"/>
      <c r="N2115" s="2"/>
      <c r="O2115" s="53"/>
      <c r="BA2115" s="149"/>
    </row>
    <row r="2116" spans="1:53">
      <c r="A2116" s="16"/>
      <c r="B2116" s="16"/>
      <c r="N2116" s="2"/>
      <c r="O2116" s="53"/>
      <c r="BA2116" s="149"/>
    </row>
    <row r="2117" spans="1:53">
      <c r="A2117" s="16"/>
      <c r="B2117" s="16"/>
      <c r="N2117" s="2"/>
      <c r="O2117" s="53"/>
      <c r="BA2117" s="149"/>
    </row>
    <row r="2118" spans="1:53">
      <c r="A2118" s="16"/>
      <c r="B2118" s="16"/>
      <c r="N2118" s="2"/>
      <c r="O2118" s="53"/>
      <c r="BA2118" s="149"/>
    </row>
    <row r="2119" spans="1:53">
      <c r="A2119" s="16"/>
      <c r="B2119" s="16"/>
      <c r="N2119" s="2"/>
      <c r="O2119" s="53"/>
      <c r="BA2119" s="149"/>
    </row>
    <row r="2120" spans="1:53">
      <c r="A2120" s="16"/>
      <c r="B2120" s="16"/>
      <c r="N2120" s="2"/>
      <c r="O2120" s="53"/>
      <c r="BA2120" s="149"/>
    </row>
    <row r="2121" spans="1:53">
      <c r="A2121" s="16"/>
      <c r="B2121" s="16"/>
      <c r="N2121" s="2"/>
      <c r="O2121" s="53"/>
      <c r="BA2121" s="149"/>
    </row>
    <row r="2122" spans="1:53">
      <c r="A2122" s="16"/>
      <c r="B2122" s="16"/>
      <c r="N2122" s="2"/>
      <c r="O2122" s="53"/>
      <c r="BA2122" s="149"/>
    </row>
    <row r="2123" spans="1:53">
      <c r="A2123" s="16"/>
      <c r="B2123" s="16"/>
      <c r="N2123" s="2"/>
      <c r="O2123" s="53"/>
      <c r="BA2123" s="149"/>
    </row>
    <row r="2124" spans="1:53">
      <c r="A2124" s="16"/>
      <c r="B2124" s="16"/>
      <c r="N2124" s="2"/>
      <c r="O2124" s="53"/>
      <c r="BA2124" s="149"/>
    </row>
    <row r="2125" spans="1:53">
      <c r="A2125" s="16"/>
      <c r="B2125" s="16"/>
      <c r="N2125" s="2"/>
      <c r="O2125" s="53"/>
      <c r="BA2125" s="149"/>
    </row>
    <row r="2126" spans="1:53">
      <c r="A2126" s="16"/>
      <c r="B2126" s="16"/>
      <c r="N2126" s="2"/>
      <c r="O2126" s="53"/>
      <c r="BA2126" s="149"/>
    </row>
    <row r="2127" spans="1:53">
      <c r="A2127" s="16"/>
      <c r="B2127" s="16"/>
      <c r="N2127" s="2"/>
      <c r="O2127" s="53"/>
      <c r="BA2127" s="149"/>
    </row>
    <row r="2128" spans="1:53">
      <c r="A2128" s="16"/>
      <c r="B2128" s="16"/>
      <c r="N2128" s="2"/>
      <c r="O2128" s="53"/>
      <c r="BA2128" s="149"/>
    </row>
    <row r="2129" spans="1:53">
      <c r="A2129" s="16"/>
      <c r="B2129" s="16"/>
      <c r="N2129" s="2"/>
      <c r="O2129" s="53"/>
      <c r="BA2129" s="149"/>
    </row>
    <row r="2130" spans="1:53">
      <c r="A2130" s="16"/>
      <c r="B2130" s="16"/>
      <c r="N2130" s="2"/>
      <c r="O2130" s="53"/>
      <c r="BA2130" s="149"/>
    </row>
    <row r="2131" spans="1:53">
      <c r="A2131" s="16"/>
      <c r="B2131" s="16"/>
      <c r="N2131" s="2"/>
      <c r="O2131" s="53"/>
      <c r="BA2131" s="149"/>
    </row>
    <row r="2132" spans="1:53">
      <c r="A2132" s="16"/>
      <c r="B2132" s="16"/>
      <c r="N2132" s="2"/>
      <c r="O2132" s="53"/>
      <c r="BA2132" s="149"/>
    </row>
    <row r="2133" spans="1:53">
      <c r="A2133" s="16"/>
      <c r="B2133" s="16"/>
      <c r="N2133" s="2"/>
      <c r="O2133" s="53"/>
      <c r="BA2133" s="149"/>
    </row>
    <row r="2134" spans="1:53">
      <c r="A2134" s="16"/>
      <c r="B2134" s="16"/>
      <c r="N2134" s="2"/>
      <c r="O2134" s="53"/>
      <c r="BA2134" s="149"/>
    </row>
    <row r="2135" spans="1:53">
      <c r="A2135" s="16"/>
      <c r="B2135" s="16"/>
      <c r="N2135" s="2"/>
      <c r="O2135" s="53"/>
      <c r="BA2135" s="149"/>
    </row>
    <row r="2136" spans="1:53">
      <c r="A2136" s="16"/>
      <c r="B2136" s="16"/>
      <c r="N2136" s="2"/>
      <c r="O2136" s="53"/>
      <c r="BA2136" s="149"/>
    </row>
    <row r="2137" spans="1:53">
      <c r="A2137" s="16"/>
      <c r="B2137" s="16"/>
      <c r="N2137" s="2"/>
      <c r="O2137" s="53"/>
      <c r="BA2137" s="149"/>
    </row>
    <row r="2138" spans="1:53">
      <c r="A2138" s="16"/>
      <c r="B2138" s="16"/>
      <c r="N2138" s="2"/>
      <c r="O2138" s="53"/>
      <c r="BA2138" s="149"/>
    </row>
    <row r="2139" spans="1:53">
      <c r="A2139" s="16"/>
      <c r="B2139" s="16"/>
      <c r="N2139" s="2"/>
      <c r="O2139" s="53"/>
      <c r="BA2139" s="149"/>
    </row>
    <row r="2140" spans="1:53">
      <c r="A2140" s="16"/>
      <c r="B2140" s="16"/>
      <c r="N2140" s="2"/>
      <c r="O2140" s="53"/>
      <c r="BA2140" s="149"/>
    </row>
    <row r="2141" spans="1:53">
      <c r="A2141" s="16"/>
      <c r="B2141" s="16"/>
      <c r="N2141" s="2"/>
      <c r="O2141" s="53"/>
      <c r="BA2141" s="149"/>
    </row>
    <row r="2142" spans="1:53">
      <c r="A2142" s="16"/>
      <c r="B2142" s="16"/>
      <c r="N2142" s="2"/>
      <c r="O2142" s="53"/>
      <c r="BA2142" s="149"/>
    </row>
    <row r="2143" spans="1:53">
      <c r="A2143" s="16"/>
      <c r="B2143" s="16"/>
      <c r="N2143" s="2"/>
      <c r="O2143" s="53"/>
      <c r="BA2143" s="149"/>
    </row>
    <row r="2144" spans="1:53">
      <c r="A2144" s="16"/>
      <c r="B2144" s="16"/>
      <c r="N2144" s="2"/>
      <c r="O2144" s="53"/>
      <c r="BA2144" s="149"/>
    </row>
    <row r="2145" spans="1:53">
      <c r="A2145" s="16"/>
      <c r="B2145" s="16"/>
      <c r="N2145" s="2"/>
      <c r="O2145" s="53"/>
      <c r="BA2145" s="149"/>
    </row>
    <row r="2146" spans="1:53">
      <c r="A2146" s="16"/>
      <c r="B2146" s="16"/>
      <c r="N2146" s="2"/>
      <c r="O2146" s="53"/>
      <c r="BA2146" s="149"/>
    </row>
    <row r="2147" spans="1:53">
      <c r="A2147" s="16"/>
      <c r="B2147" s="16"/>
      <c r="N2147" s="2"/>
      <c r="O2147" s="53"/>
      <c r="BA2147" s="149"/>
    </row>
    <row r="2148" spans="1:53">
      <c r="A2148" s="16"/>
      <c r="B2148" s="16"/>
      <c r="N2148" s="2"/>
      <c r="O2148" s="53"/>
      <c r="BA2148" s="149"/>
    </row>
    <row r="2149" spans="1:53">
      <c r="A2149" s="16"/>
      <c r="B2149" s="16"/>
      <c r="N2149" s="2"/>
      <c r="O2149" s="53"/>
      <c r="BA2149" s="149"/>
    </row>
    <row r="2150" spans="1:53">
      <c r="A2150" s="16"/>
      <c r="B2150" s="16"/>
      <c r="N2150" s="2"/>
      <c r="O2150" s="53"/>
      <c r="BA2150" s="149"/>
    </row>
    <row r="2151" spans="1:53">
      <c r="A2151" s="16"/>
      <c r="B2151" s="16"/>
      <c r="N2151" s="2"/>
      <c r="O2151" s="53"/>
      <c r="BA2151" s="149"/>
    </row>
    <row r="2152" spans="1:53">
      <c r="A2152" s="16"/>
      <c r="B2152" s="16"/>
      <c r="N2152" s="2"/>
      <c r="O2152" s="53"/>
      <c r="BA2152" s="149"/>
    </row>
    <row r="2153" spans="1:53">
      <c r="A2153" s="16"/>
      <c r="B2153" s="16"/>
      <c r="N2153" s="2"/>
      <c r="O2153" s="53"/>
      <c r="BA2153" s="149"/>
    </row>
    <row r="2154" spans="1:53">
      <c r="A2154" s="16"/>
      <c r="B2154" s="16"/>
      <c r="N2154" s="2"/>
      <c r="O2154" s="53"/>
      <c r="BA2154" s="149"/>
    </row>
    <row r="2155" spans="1:53">
      <c r="A2155" s="16"/>
      <c r="B2155" s="16"/>
      <c r="N2155" s="2"/>
      <c r="O2155" s="53"/>
      <c r="BA2155" s="149"/>
    </row>
    <row r="2156" spans="1:53">
      <c r="A2156" s="16"/>
      <c r="B2156" s="16"/>
      <c r="N2156" s="2"/>
      <c r="O2156" s="53"/>
      <c r="BA2156" s="149"/>
    </row>
    <row r="2157" spans="1:53">
      <c r="A2157" s="16"/>
      <c r="B2157" s="16"/>
      <c r="N2157" s="2"/>
      <c r="O2157" s="53"/>
      <c r="BA2157" s="149"/>
    </row>
    <row r="2158" spans="1:53">
      <c r="A2158" s="16"/>
      <c r="B2158" s="16"/>
      <c r="N2158" s="2"/>
      <c r="O2158" s="53"/>
      <c r="BA2158" s="149"/>
    </row>
    <row r="2159" spans="1:53">
      <c r="A2159" s="16"/>
      <c r="B2159" s="16"/>
      <c r="N2159" s="2"/>
      <c r="O2159" s="53"/>
      <c r="BA2159" s="149"/>
    </row>
    <row r="2160" spans="1:53">
      <c r="A2160" s="16"/>
      <c r="B2160" s="16"/>
      <c r="N2160" s="2"/>
      <c r="O2160" s="53"/>
      <c r="BA2160" s="149"/>
    </row>
    <row r="2161" spans="1:53">
      <c r="A2161" s="16"/>
      <c r="B2161" s="16"/>
      <c r="N2161" s="2"/>
      <c r="O2161" s="53"/>
      <c r="BA2161" s="149"/>
    </row>
    <row r="2162" spans="1:53">
      <c r="A2162" s="16"/>
      <c r="B2162" s="16"/>
      <c r="N2162" s="2"/>
      <c r="O2162" s="53"/>
      <c r="BA2162" s="149"/>
    </row>
    <row r="2163" spans="1:53">
      <c r="A2163" s="16"/>
      <c r="B2163" s="16"/>
      <c r="N2163" s="2"/>
      <c r="O2163" s="53"/>
      <c r="BA2163" s="149"/>
    </row>
    <row r="2164" spans="1:53">
      <c r="A2164" s="16"/>
      <c r="B2164" s="16"/>
      <c r="N2164" s="2"/>
      <c r="O2164" s="53"/>
      <c r="BA2164" s="149"/>
    </row>
    <row r="2165" spans="1:53">
      <c r="A2165" s="16"/>
      <c r="B2165" s="16"/>
      <c r="N2165" s="2"/>
      <c r="O2165" s="53"/>
      <c r="BA2165" s="149"/>
    </row>
    <row r="2166" spans="1:53">
      <c r="A2166" s="16"/>
      <c r="B2166" s="16"/>
      <c r="N2166" s="2"/>
      <c r="O2166" s="53"/>
      <c r="BA2166" s="149"/>
    </row>
    <row r="2167" spans="1:53">
      <c r="A2167" s="16"/>
      <c r="B2167" s="16"/>
      <c r="N2167" s="2"/>
      <c r="O2167" s="53"/>
      <c r="BA2167" s="149"/>
    </row>
    <row r="2168" spans="1:53">
      <c r="A2168" s="16"/>
      <c r="B2168" s="16"/>
      <c r="N2168" s="2"/>
      <c r="O2168" s="53"/>
      <c r="BA2168" s="149"/>
    </row>
    <row r="2169" spans="1:53">
      <c r="A2169" s="16"/>
      <c r="B2169" s="16"/>
      <c r="N2169" s="2"/>
      <c r="O2169" s="53"/>
      <c r="BA2169" s="149"/>
    </row>
    <row r="2170" spans="1:53">
      <c r="A2170" s="16"/>
      <c r="B2170" s="16"/>
      <c r="N2170" s="2"/>
      <c r="O2170" s="53"/>
      <c r="BA2170" s="149"/>
    </row>
    <row r="2171" spans="1:53">
      <c r="A2171" s="16"/>
      <c r="B2171" s="16"/>
      <c r="N2171" s="2"/>
      <c r="O2171" s="53"/>
      <c r="BA2171" s="149"/>
    </row>
    <row r="2172" spans="1:53">
      <c r="A2172" s="16"/>
      <c r="B2172" s="16"/>
      <c r="N2172" s="2"/>
      <c r="O2172" s="53"/>
      <c r="BA2172" s="149"/>
    </row>
    <row r="2173" spans="1:53">
      <c r="A2173" s="16"/>
      <c r="B2173" s="16"/>
      <c r="N2173" s="2"/>
      <c r="O2173" s="53"/>
      <c r="BA2173" s="149"/>
    </row>
    <row r="2174" spans="1:53">
      <c r="A2174" s="16"/>
      <c r="B2174" s="16"/>
      <c r="N2174" s="2"/>
      <c r="O2174" s="53"/>
      <c r="BA2174" s="149"/>
    </row>
    <row r="2175" spans="1:53">
      <c r="A2175" s="16"/>
      <c r="B2175" s="16"/>
      <c r="N2175" s="2"/>
      <c r="O2175" s="53"/>
      <c r="BA2175" s="149"/>
    </row>
    <row r="2176" spans="1:53">
      <c r="A2176" s="16"/>
      <c r="B2176" s="16"/>
      <c r="N2176" s="2"/>
      <c r="O2176" s="53"/>
      <c r="BA2176" s="149"/>
    </row>
    <row r="2177" spans="1:53">
      <c r="A2177" s="16"/>
      <c r="B2177" s="16"/>
      <c r="N2177" s="2"/>
      <c r="O2177" s="53"/>
      <c r="BA2177" s="149"/>
    </row>
    <row r="2178" spans="1:53">
      <c r="A2178" s="16"/>
      <c r="B2178" s="16"/>
      <c r="N2178" s="2"/>
      <c r="O2178" s="53"/>
      <c r="BA2178" s="149"/>
    </row>
    <row r="2179" spans="1:53">
      <c r="A2179" s="16"/>
      <c r="B2179" s="16"/>
      <c r="N2179" s="2"/>
      <c r="O2179" s="53"/>
      <c r="BA2179" s="149"/>
    </row>
    <row r="2180" spans="1:53">
      <c r="A2180" s="16"/>
      <c r="B2180" s="16"/>
      <c r="N2180" s="2"/>
      <c r="O2180" s="53"/>
      <c r="BA2180" s="149"/>
    </row>
    <row r="2181" spans="1:53">
      <c r="A2181" s="16"/>
      <c r="B2181" s="16"/>
      <c r="N2181" s="2"/>
      <c r="O2181" s="53"/>
      <c r="BA2181" s="149"/>
    </row>
    <row r="2182" spans="1:53">
      <c r="A2182" s="16"/>
      <c r="B2182" s="16"/>
      <c r="N2182" s="2"/>
      <c r="O2182" s="53"/>
      <c r="BA2182" s="149"/>
    </row>
    <row r="2183" spans="1:53">
      <c r="A2183" s="16"/>
      <c r="B2183" s="16"/>
      <c r="N2183" s="2"/>
      <c r="O2183" s="53"/>
      <c r="BA2183" s="149"/>
    </row>
    <row r="2184" spans="1:53">
      <c r="A2184" s="16"/>
      <c r="B2184" s="16"/>
      <c r="N2184" s="2"/>
      <c r="O2184" s="53"/>
      <c r="BA2184" s="149"/>
    </row>
    <row r="2185" spans="1:53">
      <c r="A2185" s="16"/>
      <c r="B2185" s="16"/>
      <c r="N2185" s="2"/>
      <c r="O2185" s="53"/>
      <c r="BA2185" s="149"/>
    </row>
    <row r="2186" spans="1:53">
      <c r="A2186" s="16"/>
      <c r="B2186" s="16"/>
      <c r="N2186" s="2"/>
      <c r="O2186" s="53"/>
      <c r="BA2186" s="149"/>
    </row>
    <row r="2187" spans="1:53">
      <c r="A2187" s="16"/>
      <c r="B2187" s="16"/>
      <c r="N2187" s="2"/>
      <c r="O2187" s="53"/>
      <c r="BA2187" s="149"/>
    </row>
    <row r="2188" spans="1:53">
      <c r="A2188" s="16"/>
      <c r="B2188" s="16"/>
      <c r="N2188" s="2"/>
      <c r="O2188" s="53"/>
      <c r="BA2188" s="149"/>
    </row>
    <row r="2189" spans="1:53">
      <c r="A2189" s="16"/>
      <c r="B2189" s="16"/>
      <c r="N2189" s="2"/>
      <c r="O2189" s="53"/>
      <c r="BA2189" s="149"/>
    </row>
    <row r="2190" spans="1:53">
      <c r="A2190" s="16"/>
      <c r="B2190" s="16"/>
      <c r="N2190" s="2"/>
      <c r="O2190" s="53"/>
      <c r="BA2190" s="149"/>
    </row>
    <row r="2191" spans="1:53">
      <c r="A2191" s="16"/>
      <c r="B2191" s="16"/>
      <c r="N2191" s="2"/>
      <c r="O2191" s="53"/>
      <c r="BA2191" s="149"/>
    </row>
    <row r="2192" spans="1:53">
      <c r="A2192" s="16"/>
      <c r="B2192" s="16"/>
      <c r="N2192" s="2"/>
      <c r="O2192" s="53"/>
      <c r="BA2192" s="149"/>
    </row>
    <row r="2193" spans="1:53">
      <c r="A2193" s="16"/>
      <c r="B2193" s="16"/>
      <c r="N2193" s="2"/>
      <c r="O2193" s="53"/>
      <c r="BA2193" s="149"/>
    </row>
    <row r="2194" spans="1:53">
      <c r="A2194" s="16"/>
      <c r="B2194" s="16"/>
      <c r="N2194" s="2"/>
      <c r="O2194" s="53"/>
      <c r="BA2194" s="149"/>
    </row>
    <row r="2195" spans="1:53">
      <c r="A2195" s="16"/>
      <c r="B2195" s="16"/>
      <c r="N2195" s="2"/>
      <c r="O2195" s="53"/>
      <c r="BA2195" s="149"/>
    </row>
    <row r="2196" spans="1:53">
      <c r="A2196" s="16"/>
      <c r="B2196" s="16"/>
      <c r="N2196" s="2"/>
      <c r="O2196" s="53"/>
      <c r="BA2196" s="149"/>
    </row>
    <row r="2197" spans="1:53">
      <c r="A2197" s="16"/>
      <c r="B2197" s="16"/>
      <c r="N2197" s="2"/>
      <c r="O2197" s="53"/>
      <c r="BA2197" s="149"/>
    </row>
    <row r="2198" spans="1:53">
      <c r="A2198" s="16"/>
      <c r="B2198" s="16"/>
      <c r="N2198" s="2"/>
      <c r="O2198" s="53"/>
      <c r="BA2198" s="149"/>
    </row>
    <row r="2199" spans="1:53">
      <c r="A2199" s="16"/>
      <c r="B2199" s="16"/>
      <c r="N2199" s="2"/>
      <c r="O2199" s="53"/>
      <c r="BA2199" s="149"/>
    </row>
    <row r="2200" spans="1:53">
      <c r="A2200" s="16"/>
      <c r="B2200" s="16"/>
      <c r="N2200" s="2"/>
      <c r="O2200" s="53"/>
      <c r="BA2200" s="149"/>
    </row>
    <row r="2201" spans="1:53">
      <c r="A2201" s="16"/>
      <c r="B2201" s="16"/>
      <c r="N2201" s="2"/>
      <c r="O2201" s="53"/>
      <c r="BA2201" s="149"/>
    </row>
    <row r="2202" spans="1:53">
      <c r="A2202" s="16"/>
      <c r="B2202" s="16"/>
      <c r="N2202" s="2"/>
      <c r="O2202" s="53"/>
      <c r="BA2202" s="149"/>
    </row>
    <row r="2203" spans="1:53">
      <c r="A2203" s="16"/>
      <c r="B2203" s="16"/>
      <c r="N2203" s="2"/>
      <c r="O2203" s="53"/>
      <c r="BA2203" s="149"/>
    </row>
    <row r="2204" spans="1:53">
      <c r="A2204" s="16"/>
      <c r="B2204" s="16"/>
      <c r="N2204" s="2"/>
      <c r="O2204" s="53"/>
      <c r="BA2204" s="149"/>
    </row>
    <row r="2205" spans="1:53">
      <c r="A2205" s="16"/>
      <c r="B2205" s="16"/>
      <c r="N2205" s="2"/>
      <c r="O2205" s="53"/>
      <c r="BA2205" s="149"/>
    </row>
    <row r="2206" spans="1:53">
      <c r="A2206" s="16"/>
      <c r="B2206" s="16"/>
      <c r="N2206" s="2"/>
      <c r="O2206" s="53"/>
      <c r="BA2206" s="149"/>
    </row>
    <row r="2207" spans="1:53">
      <c r="A2207" s="16"/>
      <c r="B2207" s="16"/>
      <c r="N2207" s="2"/>
      <c r="O2207" s="53"/>
      <c r="BA2207" s="149"/>
    </row>
    <row r="2208" spans="1:53">
      <c r="A2208" s="16"/>
      <c r="B2208" s="16"/>
      <c r="N2208" s="2"/>
      <c r="O2208" s="53"/>
      <c r="BA2208" s="149"/>
    </row>
    <row r="2209" spans="1:53">
      <c r="A2209" s="16"/>
      <c r="B2209" s="16"/>
      <c r="N2209" s="2"/>
      <c r="O2209" s="53"/>
      <c r="BA2209" s="149"/>
    </row>
    <row r="2210" spans="1:53">
      <c r="A2210" s="16"/>
      <c r="B2210" s="16"/>
      <c r="N2210" s="2"/>
      <c r="O2210" s="53"/>
      <c r="BA2210" s="149"/>
    </row>
    <row r="2211" spans="1:53">
      <c r="A2211" s="16"/>
      <c r="B2211" s="16"/>
      <c r="N2211" s="2"/>
      <c r="O2211" s="53"/>
      <c r="BA2211" s="149"/>
    </row>
    <row r="2212" spans="1:53">
      <c r="A2212" s="16"/>
      <c r="B2212" s="16"/>
      <c r="N2212" s="2"/>
      <c r="O2212" s="53"/>
      <c r="BA2212" s="149"/>
    </row>
    <row r="2213" spans="1:53">
      <c r="A2213" s="16"/>
      <c r="B2213" s="16"/>
      <c r="N2213" s="2"/>
      <c r="O2213" s="53"/>
      <c r="BA2213" s="149"/>
    </row>
    <row r="2214" spans="1:53">
      <c r="A2214" s="16"/>
      <c r="B2214" s="16"/>
      <c r="N2214" s="2"/>
      <c r="O2214" s="53"/>
      <c r="BA2214" s="149"/>
    </row>
    <row r="2215" spans="1:53">
      <c r="A2215" s="16"/>
      <c r="B2215" s="16"/>
      <c r="N2215" s="2"/>
      <c r="O2215" s="53"/>
      <c r="BA2215" s="149"/>
    </row>
    <row r="2216" spans="1:53">
      <c r="A2216" s="16"/>
      <c r="B2216" s="16"/>
      <c r="N2216" s="2"/>
      <c r="O2216" s="53"/>
      <c r="BA2216" s="149"/>
    </row>
    <row r="2217" spans="1:53">
      <c r="A2217" s="16"/>
      <c r="B2217" s="16"/>
      <c r="N2217" s="2"/>
      <c r="O2217" s="53"/>
      <c r="BA2217" s="149"/>
    </row>
    <row r="2218" spans="1:53">
      <c r="A2218" s="16"/>
      <c r="B2218" s="16"/>
      <c r="N2218" s="2"/>
      <c r="O2218" s="53"/>
      <c r="BA2218" s="149"/>
    </row>
    <row r="2219" spans="1:53">
      <c r="A2219" s="16"/>
      <c r="B2219" s="16"/>
      <c r="N2219" s="2"/>
      <c r="O2219" s="53"/>
      <c r="BA2219" s="149"/>
    </row>
    <row r="2220" spans="1:53">
      <c r="A2220" s="16"/>
      <c r="B2220" s="16"/>
      <c r="N2220" s="2"/>
      <c r="O2220" s="53"/>
      <c r="BA2220" s="149"/>
    </row>
    <row r="2221" spans="1:53">
      <c r="A2221" s="16"/>
      <c r="B2221" s="16"/>
      <c r="N2221" s="2"/>
      <c r="O2221" s="53"/>
      <c r="BA2221" s="149"/>
    </row>
    <row r="2222" spans="1:53">
      <c r="A2222" s="16"/>
      <c r="B2222" s="16"/>
      <c r="N2222" s="2"/>
      <c r="O2222" s="53"/>
      <c r="BA2222" s="149"/>
    </row>
    <row r="2223" spans="1:53">
      <c r="A2223" s="16"/>
      <c r="B2223" s="16"/>
      <c r="N2223" s="2"/>
      <c r="O2223" s="53"/>
      <c r="BA2223" s="149"/>
    </row>
    <row r="2224" spans="1:53">
      <c r="A2224" s="16"/>
      <c r="B2224" s="16"/>
      <c r="N2224" s="2"/>
      <c r="O2224" s="53"/>
      <c r="BA2224" s="149"/>
    </row>
    <row r="2225" spans="1:53">
      <c r="A2225" s="16"/>
      <c r="B2225" s="16"/>
      <c r="N2225" s="2"/>
      <c r="O2225" s="53"/>
      <c r="BA2225" s="149"/>
    </row>
    <row r="2226" spans="1:53">
      <c r="A2226" s="16"/>
      <c r="B2226" s="16"/>
      <c r="N2226" s="2"/>
      <c r="O2226" s="53"/>
      <c r="BA2226" s="149"/>
    </row>
    <row r="2227" spans="1:53">
      <c r="A2227" s="16"/>
      <c r="B2227" s="16"/>
      <c r="N2227" s="2"/>
      <c r="O2227" s="53"/>
      <c r="BA2227" s="149"/>
    </row>
    <row r="2228" spans="1:53">
      <c r="A2228" s="16"/>
      <c r="B2228" s="16"/>
      <c r="N2228" s="2"/>
      <c r="O2228" s="53"/>
      <c r="BA2228" s="149"/>
    </row>
    <row r="2229" spans="1:53">
      <c r="A2229" s="16"/>
      <c r="B2229" s="16"/>
      <c r="N2229" s="2"/>
      <c r="O2229" s="53"/>
      <c r="BA2229" s="149"/>
    </row>
    <row r="2230" spans="1:53">
      <c r="A2230" s="16"/>
      <c r="B2230" s="16"/>
      <c r="N2230" s="2"/>
      <c r="O2230" s="53"/>
      <c r="BA2230" s="149"/>
    </row>
    <row r="2231" spans="1:53">
      <c r="A2231" s="16"/>
      <c r="B2231" s="16"/>
      <c r="N2231" s="2"/>
      <c r="O2231" s="53"/>
      <c r="BA2231" s="149"/>
    </row>
    <row r="2232" spans="1:53">
      <c r="A2232" s="16"/>
      <c r="B2232" s="16"/>
      <c r="N2232" s="2"/>
      <c r="O2232" s="53"/>
      <c r="BA2232" s="149"/>
    </row>
    <row r="2233" spans="1:53">
      <c r="A2233" s="16"/>
      <c r="B2233" s="16"/>
      <c r="N2233" s="2"/>
      <c r="O2233" s="53"/>
      <c r="BA2233" s="149"/>
    </row>
    <row r="2234" spans="1:53">
      <c r="A2234" s="16"/>
      <c r="B2234" s="16"/>
      <c r="N2234" s="2"/>
      <c r="O2234" s="53"/>
      <c r="BA2234" s="149"/>
    </row>
    <row r="2235" spans="1:53">
      <c r="A2235" s="16"/>
      <c r="B2235" s="16"/>
      <c r="N2235" s="2"/>
      <c r="O2235" s="53"/>
      <c r="BA2235" s="149"/>
    </row>
    <row r="2236" spans="1:53">
      <c r="A2236" s="16"/>
      <c r="B2236" s="16"/>
      <c r="N2236" s="2"/>
      <c r="O2236" s="53"/>
      <c r="BA2236" s="149"/>
    </row>
    <row r="2237" spans="1:53">
      <c r="A2237" s="16"/>
      <c r="B2237" s="16"/>
      <c r="N2237" s="2"/>
      <c r="O2237" s="53"/>
      <c r="BA2237" s="149"/>
    </row>
    <row r="2238" spans="1:53">
      <c r="A2238" s="16"/>
      <c r="B2238" s="16"/>
      <c r="N2238" s="2"/>
      <c r="O2238" s="53"/>
      <c r="BA2238" s="149"/>
    </row>
    <row r="2239" spans="1:53">
      <c r="A2239" s="16"/>
      <c r="B2239" s="16"/>
      <c r="N2239" s="2"/>
      <c r="O2239" s="53"/>
      <c r="BA2239" s="149"/>
    </row>
    <row r="2240" spans="1:53">
      <c r="A2240" s="16"/>
      <c r="B2240" s="16"/>
      <c r="N2240" s="2"/>
      <c r="O2240" s="53"/>
      <c r="BA2240" s="149"/>
    </row>
    <row r="2241" spans="1:53">
      <c r="A2241" s="16"/>
      <c r="B2241" s="16"/>
      <c r="N2241" s="2"/>
      <c r="O2241" s="53"/>
      <c r="BA2241" s="149"/>
    </row>
    <row r="2242" spans="1:53">
      <c r="A2242" s="16"/>
      <c r="B2242" s="16"/>
      <c r="N2242" s="2"/>
      <c r="O2242" s="53"/>
      <c r="BA2242" s="149"/>
    </row>
    <row r="2243" spans="1:53">
      <c r="A2243" s="16"/>
      <c r="B2243" s="16"/>
      <c r="N2243" s="2"/>
      <c r="O2243" s="53"/>
      <c r="BA2243" s="149"/>
    </row>
    <row r="2244" spans="1:53">
      <c r="A2244" s="16"/>
      <c r="B2244" s="16"/>
      <c r="N2244" s="2"/>
      <c r="O2244" s="53"/>
      <c r="BA2244" s="149"/>
    </row>
    <row r="2245" spans="1:53">
      <c r="A2245" s="16"/>
      <c r="B2245" s="16"/>
      <c r="N2245" s="2"/>
      <c r="O2245" s="53"/>
      <c r="BA2245" s="149"/>
    </row>
    <row r="2246" spans="1:53">
      <c r="A2246" s="16"/>
      <c r="B2246" s="16"/>
      <c r="N2246" s="2"/>
      <c r="O2246" s="53"/>
      <c r="BA2246" s="149"/>
    </row>
    <row r="2247" spans="1:53">
      <c r="A2247" s="16"/>
      <c r="B2247" s="16"/>
      <c r="N2247" s="2"/>
      <c r="O2247" s="53"/>
      <c r="BA2247" s="149"/>
    </row>
    <row r="2248" spans="1:53">
      <c r="A2248" s="16"/>
      <c r="B2248" s="16"/>
      <c r="N2248" s="2"/>
      <c r="O2248" s="53"/>
      <c r="BA2248" s="149"/>
    </row>
    <row r="2249" spans="1:53">
      <c r="A2249" s="16"/>
      <c r="B2249" s="16"/>
      <c r="N2249" s="2"/>
      <c r="O2249" s="53"/>
      <c r="BA2249" s="149"/>
    </row>
    <row r="2250" spans="1:53">
      <c r="A2250" s="16"/>
      <c r="B2250" s="16"/>
      <c r="N2250" s="2"/>
      <c r="O2250" s="53"/>
      <c r="BA2250" s="149"/>
    </row>
    <row r="2251" spans="1:53">
      <c r="A2251" s="16"/>
      <c r="B2251" s="16"/>
      <c r="N2251" s="2"/>
      <c r="O2251" s="53"/>
      <c r="BA2251" s="149"/>
    </row>
    <row r="2252" spans="1:53">
      <c r="A2252" s="16"/>
      <c r="B2252" s="16"/>
      <c r="N2252" s="2"/>
      <c r="O2252" s="53"/>
      <c r="BA2252" s="149"/>
    </row>
    <row r="2253" spans="1:53">
      <c r="A2253" s="16"/>
      <c r="B2253" s="16"/>
      <c r="N2253" s="2"/>
      <c r="O2253" s="53"/>
      <c r="BA2253" s="149"/>
    </row>
    <row r="2254" spans="1:53">
      <c r="A2254" s="16"/>
      <c r="B2254" s="16"/>
      <c r="N2254" s="2"/>
      <c r="O2254" s="53"/>
      <c r="BA2254" s="149"/>
    </row>
    <row r="2255" spans="1:53">
      <c r="A2255" s="16"/>
      <c r="B2255" s="16"/>
      <c r="N2255" s="2"/>
      <c r="O2255" s="53"/>
      <c r="BA2255" s="149"/>
    </row>
    <row r="2256" spans="1:53">
      <c r="A2256" s="16"/>
      <c r="B2256" s="16"/>
      <c r="N2256" s="2"/>
      <c r="O2256" s="53"/>
      <c r="BA2256" s="149"/>
    </row>
    <row r="2257" spans="1:53">
      <c r="A2257" s="16"/>
      <c r="B2257" s="16"/>
      <c r="N2257" s="2"/>
      <c r="O2257" s="53"/>
      <c r="BA2257" s="149"/>
    </row>
    <row r="2258" spans="1:53">
      <c r="A2258" s="16"/>
      <c r="B2258" s="16"/>
      <c r="N2258" s="2"/>
      <c r="O2258" s="53"/>
      <c r="BA2258" s="149"/>
    </row>
    <row r="2259" spans="1:53">
      <c r="A2259" s="16"/>
      <c r="B2259" s="16"/>
      <c r="N2259" s="2"/>
      <c r="O2259" s="53"/>
      <c r="BA2259" s="149"/>
    </row>
    <row r="2260" spans="1:53">
      <c r="A2260" s="16"/>
      <c r="B2260" s="16"/>
      <c r="N2260" s="2"/>
      <c r="O2260" s="53"/>
      <c r="BA2260" s="149"/>
    </row>
    <row r="2261" spans="1:53">
      <c r="A2261" s="16"/>
      <c r="B2261" s="16"/>
      <c r="N2261" s="2"/>
      <c r="O2261" s="53"/>
      <c r="BA2261" s="149"/>
    </row>
    <row r="2262" spans="1:53">
      <c r="A2262" s="16"/>
      <c r="B2262" s="16"/>
      <c r="N2262" s="2"/>
      <c r="O2262" s="53"/>
      <c r="BA2262" s="149"/>
    </row>
    <row r="2263" spans="1:53">
      <c r="A2263" s="16"/>
      <c r="B2263" s="16"/>
      <c r="N2263" s="2"/>
      <c r="O2263" s="53"/>
      <c r="BA2263" s="149"/>
    </row>
    <row r="2264" spans="1:53">
      <c r="A2264" s="16"/>
      <c r="B2264" s="16"/>
      <c r="N2264" s="2"/>
      <c r="O2264" s="53"/>
      <c r="BA2264" s="149"/>
    </row>
    <row r="2265" spans="1:53">
      <c r="A2265" s="16"/>
      <c r="B2265" s="16"/>
      <c r="N2265" s="2"/>
      <c r="O2265" s="53"/>
      <c r="BA2265" s="149"/>
    </row>
    <row r="2266" spans="1:53">
      <c r="A2266" s="16"/>
      <c r="B2266" s="16"/>
      <c r="N2266" s="2"/>
      <c r="O2266" s="53"/>
      <c r="BA2266" s="149"/>
    </row>
    <row r="2267" spans="1:53">
      <c r="A2267" s="16"/>
      <c r="B2267" s="16"/>
      <c r="N2267" s="2"/>
      <c r="O2267" s="53"/>
      <c r="BA2267" s="149"/>
    </row>
    <row r="2268" spans="1:53">
      <c r="A2268" s="16"/>
      <c r="B2268" s="16"/>
      <c r="N2268" s="2"/>
      <c r="O2268" s="53"/>
      <c r="BA2268" s="149"/>
    </row>
    <row r="2269" spans="1:53">
      <c r="A2269" s="16"/>
      <c r="B2269" s="16"/>
      <c r="N2269" s="2"/>
      <c r="O2269" s="53"/>
      <c r="BA2269" s="149"/>
    </row>
    <row r="2270" spans="1:53">
      <c r="A2270" s="16"/>
      <c r="B2270" s="16"/>
      <c r="N2270" s="2"/>
      <c r="O2270" s="53"/>
      <c r="BA2270" s="149"/>
    </row>
    <row r="2271" spans="1:53">
      <c r="A2271" s="16"/>
      <c r="B2271" s="16"/>
      <c r="N2271" s="2"/>
      <c r="O2271" s="53"/>
      <c r="BA2271" s="149"/>
    </row>
    <row r="2272" spans="1:53">
      <c r="A2272" s="16"/>
      <c r="B2272" s="16"/>
      <c r="N2272" s="2"/>
      <c r="O2272" s="53"/>
      <c r="BA2272" s="149"/>
    </row>
    <row r="2273" spans="1:53">
      <c r="A2273" s="16"/>
      <c r="B2273" s="16"/>
      <c r="N2273" s="2"/>
      <c r="O2273" s="53"/>
      <c r="BA2273" s="149"/>
    </row>
    <row r="2274" spans="1:53">
      <c r="A2274" s="16"/>
      <c r="B2274" s="16"/>
      <c r="N2274" s="2"/>
      <c r="O2274" s="53"/>
      <c r="BA2274" s="149"/>
    </row>
    <row r="2275" spans="1:53">
      <c r="A2275" s="16"/>
      <c r="B2275" s="16"/>
      <c r="N2275" s="2"/>
      <c r="O2275" s="53"/>
      <c r="BA2275" s="149"/>
    </row>
    <row r="2276" spans="1:53">
      <c r="A2276" s="16"/>
      <c r="B2276" s="16"/>
      <c r="N2276" s="2"/>
      <c r="O2276" s="53"/>
      <c r="BA2276" s="149"/>
    </row>
    <row r="2277" spans="1:53">
      <c r="A2277" s="16"/>
      <c r="B2277" s="16"/>
      <c r="N2277" s="2"/>
      <c r="O2277" s="53"/>
      <c r="BA2277" s="149"/>
    </row>
    <row r="2278" spans="1:53">
      <c r="A2278" s="16"/>
      <c r="B2278" s="16"/>
      <c r="N2278" s="2"/>
      <c r="O2278" s="53"/>
      <c r="BA2278" s="149"/>
    </row>
    <row r="2279" spans="1:53">
      <c r="A2279" s="16"/>
      <c r="B2279" s="16"/>
      <c r="N2279" s="2"/>
      <c r="O2279" s="53"/>
      <c r="BA2279" s="149"/>
    </row>
    <row r="2280" spans="1:53">
      <c r="A2280" s="16"/>
      <c r="B2280" s="16"/>
      <c r="N2280" s="2"/>
      <c r="O2280" s="53"/>
      <c r="BA2280" s="149"/>
    </row>
    <row r="2281" spans="1:53">
      <c r="A2281" s="16"/>
      <c r="B2281" s="16"/>
      <c r="N2281" s="2"/>
      <c r="O2281" s="53"/>
      <c r="BA2281" s="149"/>
    </row>
    <row r="2282" spans="1:53">
      <c r="A2282" s="16"/>
      <c r="B2282" s="16"/>
      <c r="N2282" s="2"/>
      <c r="O2282" s="53"/>
      <c r="BA2282" s="149"/>
    </row>
    <row r="2283" spans="1:53">
      <c r="A2283" s="16"/>
      <c r="B2283" s="16"/>
      <c r="N2283" s="2"/>
      <c r="O2283" s="53"/>
      <c r="BA2283" s="149"/>
    </row>
    <row r="2284" spans="1:53">
      <c r="A2284" s="16"/>
      <c r="B2284" s="16"/>
      <c r="N2284" s="2"/>
      <c r="O2284" s="53"/>
      <c r="BA2284" s="149"/>
    </row>
    <row r="2285" spans="1:53">
      <c r="A2285" s="16"/>
      <c r="B2285" s="16"/>
      <c r="N2285" s="2"/>
      <c r="O2285" s="53"/>
      <c r="BA2285" s="149"/>
    </row>
    <row r="2286" spans="1:53">
      <c r="A2286" s="16"/>
      <c r="B2286" s="16"/>
      <c r="N2286" s="2"/>
      <c r="O2286" s="53"/>
      <c r="BA2286" s="149"/>
    </row>
    <row r="2287" spans="1:53">
      <c r="A2287" s="16"/>
      <c r="B2287" s="16"/>
      <c r="N2287" s="2"/>
      <c r="O2287" s="53"/>
      <c r="BA2287" s="149"/>
    </row>
    <row r="2288" spans="1:53">
      <c r="A2288" s="16"/>
      <c r="B2288" s="16"/>
      <c r="N2288" s="2"/>
      <c r="O2288" s="53"/>
      <c r="BA2288" s="149"/>
    </row>
    <row r="2289" spans="1:53">
      <c r="A2289" s="16"/>
      <c r="B2289" s="16"/>
      <c r="N2289" s="2"/>
      <c r="O2289" s="53"/>
      <c r="BA2289" s="149"/>
    </row>
    <row r="2290" spans="1:53">
      <c r="A2290" s="16"/>
      <c r="B2290" s="16"/>
      <c r="N2290" s="2"/>
      <c r="O2290" s="53"/>
      <c r="BA2290" s="149"/>
    </row>
    <row r="2291" spans="1:53">
      <c r="A2291" s="16"/>
      <c r="B2291" s="16"/>
      <c r="N2291" s="2"/>
      <c r="O2291" s="53"/>
      <c r="BA2291" s="149"/>
    </row>
    <row r="2292" spans="1:53">
      <c r="A2292" s="16"/>
      <c r="B2292" s="16"/>
      <c r="N2292" s="2"/>
      <c r="O2292" s="53"/>
      <c r="BA2292" s="149"/>
    </row>
    <row r="2293" spans="1:53">
      <c r="A2293" s="16"/>
      <c r="B2293" s="16"/>
      <c r="N2293" s="2"/>
      <c r="O2293" s="53"/>
      <c r="BA2293" s="149"/>
    </row>
    <row r="2294" spans="1:53">
      <c r="A2294" s="16"/>
      <c r="B2294" s="16"/>
      <c r="N2294" s="2"/>
      <c r="O2294" s="53"/>
      <c r="BA2294" s="149"/>
    </row>
    <row r="2295" spans="1:53">
      <c r="A2295" s="16"/>
      <c r="B2295" s="16"/>
      <c r="N2295" s="2"/>
      <c r="O2295" s="53"/>
      <c r="BA2295" s="149"/>
    </row>
    <row r="2296" spans="1:53">
      <c r="A2296" s="16"/>
      <c r="B2296" s="16"/>
      <c r="N2296" s="2"/>
      <c r="O2296" s="53"/>
      <c r="BA2296" s="149"/>
    </row>
    <row r="2297" spans="1:53">
      <c r="A2297" s="16"/>
      <c r="B2297" s="16"/>
      <c r="N2297" s="2"/>
      <c r="O2297" s="53"/>
      <c r="BA2297" s="149"/>
    </row>
    <row r="2298" spans="1:53">
      <c r="A2298" s="16"/>
      <c r="B2298" s="16"/>
      <c r="N2298" s="2"/>
      <c r="O2298" s="53"/>
      <c r="BA2298" s="149"/>
    </row>
    <row r="2299" spans="1:53">
      <c r="A2299" s="16"/>
      <c r="B2299" s="16"/>
      <c r="N2299" s="2"/>
      <c r="O2299" s="53"/>
      <c r="BA2299" s="149"/>
    </row>
    <row r="2300" spans="1:53">
      <c r="A2300" s="16"/>
      <c r="B2300" s="16"/>
      <c r="N2300" s="2"/>
      <c r="O2300" s="53"/>
      <c r="BA2300" s="149"/>
    </row>
    <row r="2301" spans="1:53">
      <c r="A2301" s="16"/>
      <c r="B2301" s="16"/>
      <c r="N2301" s="2"/>
      <c r="O2301" s="53"/>
      <c r="BA2301" s="149"/>
    </row>
    <row r="2302" spans="1:53">
      <c r="A2302" s="16"/>
      <c r="B2302" s="16"/>
      <c r="N2302" s="2"/>
      <c r="O2302" s="53"/>
      <c r="BA2302" s="149"/>
    </row>
    <row r="2303" spans="1:53">
      <c r="A2303" s="16"/>
      <c r="B2303" s="16"/>
      <c r="N2303" s="2"/>
      <c r="O2303" s="53"/>
      <c r="BA2303" s="149"/>
    </row>
    <row r="2304" spans="1:53">
      <c r="A2304" s="16"/>
      <c r="B2304" s="16"/>
      <c r="N2304" s="2"/>
      <c r="O2304" s="53"/>
      <c r="BA2304" s="149"/>
    </row>
    <row r="2305" spans="1:53">
      <c r="A2305" s="16"/>
      <c r="B2305" s="16"/>
      <c r="N2305" s="2"/>
      <c r="O2305" s="53"/>
      <c r="BA2305" s="149"/>
    </row>
    <row r="2306" spans="1:53">
      <c r="A2306" s="16"/>
      <c r="B2306" s="16"/>
      <c r="N2306" s="2"/>
      <c r="O2306" s="53"/>
      <c r="BA2306" s="149"/>
    </row>
    <row r="2307" spans="1:53">
      <c r="A2307" s="16"/>
      <c r="B2307" s="16"/>
      <c r="N2307" s="2"/>
      <c r="O2307" s="53"/>
      <c r="BA2307" s="149"/>
    </row>
    <row r="2308" spans="1:53">
      <c r="A2308" s="16"/>
      <c r="B2308" s="16"/>
      <c r="N2308" s="2"/>
      <c r="O2308" s="53"/>
      <c r="BA2308" s="149"/>
    </row>
    <row r="2309" spans="1:53">
      <c r="A2309" s="16"/>
      <c r="B2309" s="16"/>
      <c r="N2309" s="2"/>
      <c r="O2309" s="53"/>
      <c r="BA2309" s="149"/>
    </row>
    <row r="2310" spans="1:53">
      <c r="A2310" s="16"/>
      <c r="B2310" s="16"/>
      <c r="N2310" s="2"/>
      <c r="O2310" s="53"/>
      <c r="BA2310" s="149"/>
    </row>
    <row r="2311" spans="1:53">
      <c r="A2311" s="16"/>
      <c r="B2311" s="16"/>
      <c r="N2311" s="2"/>
      <c r="O2311" s="53"/>
      <c r="BA2311" s="149"/>
    </row>
    <row r="2312" spans="1:53">
      <c r="A2312" s="16"/>
      <c r="B2312" s="16"/>
      <c r="N2312" s="2"/>
      <c r="O2312" s="53"/>
      <c r="BA2312" s="149"/>
    </row>
    <row r="2313" spans="1:53">
      <c r="A2313" s="16"/>
      <c r="B2313" s="16"/>
      <c r="N2313" s="2"/>
      <c r="O2313" s="53"/>
      <c r="BA2313" s="149"/>
    </row>
    <row r="2314" spans="1:53">
      <c r="A2314" s="16"/>
      <c r="B2314" s="16"/>
      <c r="N2314" s="2"/>
      <c r="O2314" s="53"/>
      <c r="BA2314" s="149"/>
    </row>
    <row r="2315" spans="1:53">
      <c r="A2315" s="16"/>
      <c r="B2315" s="16"/>
      <c r="N2315" s="2"/>
      <c r="O2315" s="53"/>
      <c r="BA2315" s="149"/>
    </row>
    <row r="2316" spans="1:53">
      <c r="A2316" s="16"/>
      <c r="B2316" s="16"/>
      <c r="N2316" s="2"/>
      <c r="O2316" s="53"/>
      <c r="BA2316" s="149"/>
    </row>
    <row r="2317" spans="1:53">
      <c r="A2317" s="16"/>
      <c r="B2317" s="16"/>
      <c r="N2317" s="2"/>
      <c r="O2317" s="53"/>
      <c r="BA2317" s="149"/>
    </row>
    <row r="2318" spans="1:53">
      <c r="A2318" s="16"/>
      <c r="B2318" s="16"/>
      <c r="N2318" s="2"/>
      <c r="O2318" s="53"/>
      <c r="BA2318" s="149"/>
    </row>
    <row r="2319" spans="1:53">
      <c r="A2319" s="16"/>
      <c r="B2319" s="16"/>
      <c r="N2319" s="2"/>
      <c r="O2319" s="53"/>
      <c r="BA2319" s="149"/>
    </row>
    <row r="2320" spans="1:53">
      <c r="A2320" s="16"/>
      <c r="B2320" s="16"/>
      <c r="N2320" s="2"/>
      <c r="O2320" s="53"/>
      <c r="BA2320" s="149"/>
    </row>
    <row r="2321" spans="1:53">
      <c r="A2321" s="16"/>
      <c r="B2321" s="16"/>
      <c r="N2321" s="2"/>
      <c r="O2321" s="53"/>
      <c r="BA2321" s="149"/>
    </row>
    <row r="2322" spans="1:53">
      <c r="A2322" s="16"/>
      <c r="B2322" s="16"/>
      <c r="N2322" s="2"/>
      <c r="O2322" s="53"/>
      <c r="BA2322" s="149"/>
    </row>
    <row r="2323" spans="1:53">
      <c r="A2323" s="16"/>
      <c r="B2323" s="16"/>
      <c r="N2323" s="2"/>
      <c r="O2323" s="53"/>
      <c r="BA2323" s="149"/>
    </row>
    <row r="2324" spans="1:53">
      <c r="A2324" s="16"/>
      <c r="B2324" s="16"/>
      <c r="N2324" s="2"/>
      <c r="O2324" s="53"/>
      <c r="BA2324" s="149"/>
    </row>
    <row r="2325" spans="1:53">
      <c r="A2325" s="16"/>
      <c r="B2325" s="16"/>
      <c r="N2325" s="2"/>
      <c r="O2325" s="53"/>
      <c r="BA2325" s="149"/>
    </row>
    <row r="2326" spans="1:53">
      <c r="A2326" s="16"/>
      <c r="B2326" s="16"/>
      <c r="N2326" s="2"/>
      <c r="O2326" s="53"/>
      <c r="BA2326" s="149"/>
    </row>
    <row r="2327" spans="1:53">
      <c r="A2327" s="16"/>
      <c r="B2327" s="16"/>
      <c r="N2327" s="2"/>
      <c r="O2327" s="53"/>
      <c r="BA2327" s="149"/>
    </row>
    <row r="2328" spans="1:53">
      <c r="A2328" s="16"/>
      <c r="B2328" s="16"/>
      <c r="N2328" s="2"/>
      <c r="O2328" s="53"/>
      <c r="BA2328" s="149"/>
    </row>
    <row r="2329" spans="1:53">
      <c r="A2329" s="16"/>
      <c r="B2329" s="16"/>
      <c r="N2329" s="2"/>
      <c r="O2329" s="53"/>
      <c r="BA2329" s="149"/>
    </row>
    <row r="2330" spans="1:53">
      <c r="A2330" s="16"/>
      <c r="B2330" s="16"/>
      <c r="N2330" s="2"/>
      <c r="O2330" s="53"/>
      <c r="BA2330" s="149"/>
    </row>
    <row r="2331" spans="1:53">
      <c r="A2331" s="16"/>
      <c r="B2331" s="16"/>
      <c r="N2331" s="2"/>
      <c r="O2331" s="53"/>
      <c r="BA2331" s="149"/>
    </row>
    <row r="2332" spans="1:53">
      <c r="A2332" s="16"/>
      <c r="B2332" s="16"/>
      <c r="N2332" s="2"/>
      <c r="O2332" s="53"/>
      <c r="BA2332" s="149"/>
    </row>
    <row r="2333" spans="1:53">
      <c r="A2333" s="16"/>
      <c r="B2333" s="16"/>
      <c r="N2333" s="2"/>
      <c r="O2333" s="53"/>
      <c r="BA2333" s="149"/>
    </row>
    <row r="2334" spans="1:53">
      <c r="A2334" s="16"/>
      <c r="B2334" s="16"/>
      <c r="N2334" s="2"/>
      <c r="O2334" s="53"/>
      <c r="BA2334" s="149"/>
    </row>
    <row r="2335" spans="1:53">
      <c r="A2335" s="16"/>
      <c r="B2335" s="16"/>
      <c r="N2335" s="2"/>
      <c r="O2335" s="53"/>
      <c r="BA2335" s="149"/>
    </row>
    <row r="2336" spans="1:53">
      <c r="A2336" s="16"/>
      <c r="B2336" s="16"/>
      <c r="N2336" s="2"/>
      <c r="O2336" s="53"/>
      <c r="BA2336" s="149"/>
    </row>
    <row r="2337" spans="1:53">
      <c r="A2337" s="16"/>
      <c r="B2337" s="16"/>
      <c r="N2337" s="2"/>
      <c r="O2337" s="53"/>
      <c r="BA2337" s="149"/>
    </row>
    <row r="2338" spans="1:53">
      <c r="A2338" s="16"/>
      <c r="B2338" s="16"/>
      <c r="N2338" s="2"/>
      <c r="O2338" s="53"/>
      <c r="BA2338" s="149"/>
    </row>
    <row r="2339" spans="1:53">
      <c r="A2339" s="16"/>
      <c r="B2339" s="16"/>
      <c r="N2339" s="2"/>
      <c r="O2339" s="53"/>
      <c r="BA2339" s="149"/>
    </row>
    <row r="2340" spans="1:53">
      <c r="A2340" s="16"/>
      <c r="B2340" s="16"/>
      <c r="N2340" s="2"/>
      <c r="O2340" s="53"/>
      <c r="BA2340" s="149"/>
    </row>
    <row r="2341" spans="1:53">
      <c r="A2341" s="16"/>
      <c r="B2341" s="16"/>
      <c r="N2341" s="2"/>
      <c r="O2341" s="53"/>
      <c r="BA2341" s="149"/>
    </row>
    <row r="2342" spans="1:53">
      <c r="A2342" s="16"/>
      <c r="B2342" s="16"/>
      <c r="N2342" s="2"/>
      <c r="O2342" s="53"/>
      <c r="BA2342" s="149"/>
    </row>
    <row r="2343" spans="1:53">
      <c r="A2343" s="16"/>
      <c r="B2343" s="16"/>
      <c r="N2343" s="2"/>
      <c r="O2343" s="53"/>
      <c r="BA2343" s="149"/>
    </row>
    <row r="2344" spans="1:53">
      <c r="A2344" s="16"/>
      <c r="B2344" s="16"/>
      <c r="N2344" s="2"/>
      <c r="O2344" s="53"/>
      <c r="BA2344" s="149"/>
    </row>
    <row r="2345" spans="1:53">
      <c r="A2345" s="16"/>
      <c r="B2345" s="16"/>
      <c r="N2345" s="2"/>
      <c r="O2345" s="53"/>
      <c r="BA2345" s="149"/>
    </row>
    <row r="2346" spans="1:53">
      <c r="A2346" s="16"/>
      <c r="B2346" s="16"/>
      <c r="N2346" s="2"/>
      <c r="O2346" s="53"/>
      <c r="BA2346" s="149"/>
    </row>
    <row r="2347" spans="1:53">
      <c r="A2347" s="16"/>
      <c r="B2347" s="16"/>
      <c r="N2347" s="2"/>
      <c r="O2347" s="53"/>
      <c r="BA2347" s="149"/>
    </row>
    <row r="2348" spans="1:53">
      <c r="A2348" s="16"/>
      <c r="B2348" s="16"/>
      <c r="N2348" s="2"/>
      <c r="O2348" s="53"/>
      <c r="BA2348" s="149"/>
    </row>
    <row r="2349" spans="1:53">
      <c r="A2349" s="16"/>
      <c r="B2349" s="16"/>
      <c r="N2349" s="2"/>
      <c r="O2349" s="53"/>
      <c r="BA2349" s="149"/>
    </row>
    <row r="2350" spans="1:53">
      <c r="A2350" s="16"/>
      <c r="B2350" s="16"/>
      <c r="N2350" s="2"/>
      <c r="O2350" s="53"/>
      <c r="BA2350" s="149"/>
    </row>
    <row r="2351" spans="1:53">
      <c r="A2351" s="16"/>
      <c r="B2351" s="16"/>
      <c r="N2351" s="2"/>
      <c r="O2351" s="53"/>
      <c r="BA2351" s="149"/>
    </row>
    <row r="2352" spans="1:53">
      <c r="A2352" s="16"/>
      <c r="B2352" s="16"/>
      <c r="N2352" s="2"/>
      <c r="O2352" s="53"/>
      <c r="BA2352" s="149"/>
    </row>
    <row r="2353" spans="1:53">
      <c r="A2353" s="16"/>
      <c r="B2353" s="16"/>
      <c r="N2353" s="2"/>
      <c r="O2353" s="53"/>
      <c r="BA2353" s="149"/>
    </row>
    <row r="2354" spans="1:53">
      <c r="A2354" s="16"/>
      <c r="B2354" s="16"/>
      <c r="N2354" s="2"/>
      <c r="O2354" s="53"/>
      <c r="BA2354" s="149"/>
    </row>
    <row r="2355" spans="1:53">
      <c r="A2355" s="16"/>
      <c r="B2355" s="16"/>
      <c r="N2355" s="2"/>
      <c r="O2355" s="53"/>
      <c r="BA2355" s="149"/>
    </row>
    <row r="2356" spans="1:53">
      <c r="A2356" s="16"/>
      <c r="B2356" s="16"/>
      <c r="N2356" s="2"/>
      <c r="O2356" s="53"/>
      <c r="BA2356" s="149"/>
    </row>
    <row r="2357" spans="1:53">
      <c r="A2357" s="16"/>
      <c r="B2357" s="16"/>
      <c r="N2357" s="2"/>
      <c r="O2357" s="53"/>
      <c r="BA2357" s="149"/>
    </row>
    <row r="2358" spans="1:53">
      <c r="A2358" s="16"/>
      <c r="B2358" s="16"/>
      <c r="N2358" s="2"/>
      <c r="O2358" s="53"/>
      <c r="BA2358" s="149"/>
    </row>
    <row r="2359" spans="1:53">
      <c r="A2359" s="16"/>
      <c r="B2359" s="16"/>
      <c r="N2359" s="2"/>
      <c r="O2359" s="53"/>
      <c r="BA2359" s="149"/>
    </row>
    <row r="2360" spans="1:53">
      <c r="A2360" s="16"/>
      <c r="B2360" s="16"/>
      <c r="N2360" s="2"/>
      <c r="O2360" s="53"/>
      <c r="BA2360" s="149"/>
    </row>
    <row r="2361" spans="1:53">
      <c r="A2361" s="16"/>
      <c r="B2361" s="16"/>
      <c r="N2361" s="2"/>
      <c r="O2361" s="53"/>
      <c r="BA2361" s="149"/>
    </row>
    <row r="2362" spans="1:53">
      <c r="A2362" s="16"/>
      <c r="B2362" s="16"/>
      <c r="N2362" s="2"/>
      <c r="O2362" s="53"/>
      <c r="BA2362" s="149"/>
    </row>
    <row r="2363" spans="1:53">
      <c r="A2363" s="16"/>
      <c r="B2363" s="16"/>
      <c r="N2363" s="2"/>
      <c r="O2363" s="53"/>
      <c r="BA2363" s="149"/>
    </row>
    <row r="2364" spans="1:53">
      <c r="A2364" s="16"/>
      <c r="B2364" s="16"/>
      <c r="N2364" s="2"/>
      <c r="O2364" s="53"/>
      <c r="BA2364" s="149"/>
    </row>
    <row r="2365" spans="1:53">
      <c r="A2365" s="16"/>
      <c r="B2365" s="16"/>
      <c r="N2365" s="2"/>
      <c r="O2365" s="53"/>
      <c r="BA2365" s="149"/>
    </row>
    <row r="2366" spans="1:53">
      <c r="A2366" s="16"/>
      <c r="B2366" s="16"/>
      <c r="N2366" s="2"/>
      <c r="O2366" s="53"/>
      <c r="BA2366" s="149"/>
    </row>
    <row r="2367" spans="1:53">
      <c r="A2367" s="16"/>
      <c r="B2367" s="16"/>
      <c r="N2367" s="2"/>
      <c r="O2367" s="53"/>
      <c r="BA2367" s="149"/>
    </row>
    <row r="2368" spans="1:53">
      <c r="A2368" s="16"/>
      <c r="B2368" s="16"/>
      <c r="N2368" s="2"/>
      <c r="O2368" s="53"/>
      <c r="BA2368" s="149"/>
    </row>
    <row r="2369" spans="1:53">
      <c r="A2369" s="16"/>
      <c r="B2369" s="16"/>
      <c r="N2369" s="2"/>
      <c r="O2369" s="53"/>
      <c r="BA2369" s="149"/>
    </row>
    <row r="2370" spans="1:53">
      <c r="A2370" s="16"/>
      <c r="B2370" s="16"/>
      <c r="N2370" s="2"/>
      <c r="O2370" s="53"/>
      <c r="BA2370" s="149"/>
    </row>
    <row r="2371" spans="1:53">
      <c r="A2371" s="16"/>
      <c r="B2371" s="16"/>
      <c r="N2371" s="2"/>
      <c r="O2371" s="53"/>
      <c r="BA2371" s="149"/>
    </row>
    <row r="2372" spans="1:53">
      <c r="A2372" s="16"/>
      <c r="B2372" s="16"/>
      <c r="N2372" s="2"/>
      <c r="O2372" s="53"/>
      <c r="BA2372" s="149"/>
    </row>
    <row r="2373" spans="1:53">
      <c r="A2373" s="16"/>
      <c r="B2373" s="16"/>
      <c r="N2373" s="2"/>
      <c r="O2373" s="53"/>
      <c r="BA2373" s="149"/>
    </row>
    <row r="2374" spans="1:53">
      <c r="A2374" s="16"/>
      <c r="B2374" s="16"/>
      <c r="N2374" s="2"/>
      <c r="O2374" s="53"/>
      <c r="BA2374" s="149"/>
    </row>
    <row r="2375" spans="1:53">
      <c r="A2375" s="16"/>
      <c r="B2375" s="16"/>
      <c r="N2375" s="2"/>
      <c r="O2375" s="53"/>
      <c r="BA2375" s="149"/>
    </row>
    <row r="2376" spans="1:53">
      <c r="A2376" s="16"/>
      <c r="B2376" s="16"/>
      <c r="N2376" s="2"/>
      <c r="O2376" s="53"/>
      <c r="BA2376" s="149"/>
    </row>
    <row r="2377" spans="1:53">
      <c r="A2377" s="16"/>
      <c r="B2377" s="16"/>
      <c r="N2377" s="2"/>
      <c r="O2377" s="53"/>
      <c r="BA2377" s="149"/>
    </row>
    <row r="2378" spans="1:53">
      <c r="A2378" s="16"/>
      <c r="B2378" s="16"/>
      <c r="N2378" s="2"/>
      <c r="O2378" s="53"/>
      <c r="BA2378" s="149"/>
    </row>
    <row r="2379" spans="1:53">
      <c r="A2379" s="16"/>
      <c r="B2379" s="16"/>
      <c r="N2379" s="2"/>
      <c r="O2379" s="53"/>
      <c r="BA2379" s="149"/>
    </row>
    <row r="2380" spans="1:53">
      <c r="A2380" s="16"/>
      <c r="B2380" s="16"/>
      <c r="N2380" s="2"/>
      <c r="O2380" s="53"/>
      <c r="BA2380" s="149"/>
    </row>
    <row r="2381" spans="1:53">
      <c r="A2381" s="16"/>
      <c r="B2381" s="16"/>
      <c r="N2381" s="2"/>
      <c r="O2381" s="53"/>
      <c r="BA2381" s="149"/>
    </row>
    <row r="2382" spans="1:53">
      <c r="A2382" s="16"/>
      <c r="B2382" s="16"/>
      <c r="N2382" s="2"/>
      <c r="O2382" s="53"/>
      <c r="BA2382" s="149"/>
    </row>
    <row r="2383" spans="1:53">
      <c r="A2383" s="16"/>
      <c r="B2383" s="16"/>
      <c r="N2383" s="2"/>
      <c r="O2383" s="53"/>
      <c r="BA2383" s="149"/>
    </row>
    <row r="2384" spans="1:53">
      <c r="A2384" s="16"/>
      <c r="B2384" s="16"/>
      <c r="N2384" s="2"/>
      <c r="O2384" s="53"/>
      <c r="BA2384" s="149"/>
    </row>
    <row r="2385" spans="1:53">
      <c r="A2385" s="16"/>
      <c r="B2385" s="16"/>
      <c r="N2385" s="2"/>
      <c r="O2385" s="53"/>
      <c r="BA2385" s="149"/>
    </row>
    <row r="2386" spans="1:53">
      <c r="A2386" s="16"/>
      <c r="B2386" s="16"/>
      <c r="N2386" s="2"/>
      <c r="O2386" s="53"/>
      <c r="BA2386" s="149"/>
    </row>
    <row r="2387" spans="1:53">
      <c r="A2387" s="16"/>
      <c r="B2387" s="16"/>
      <c r="N2387" s="2"/>
      <c r="O2387" s="53"/>
      <c r="BA2387" s="149"/>
    </row>
    <row r="2388" spans="1:53">
      <c r="A2388" s="16"/>
      <c r="B2388" s="16"/>
      <c r="N2388" s="2"/>
      <c r="O2388" s="53"/>
      <c r="BA2388" s="149"/>
    </row>
    <row r="2389" spans="1:53">
      <c r="A2389" s="16"/>
      <c r="B2389" s="16"/>
      <c r="N2389" s="2"/>
      <c r="O2389" s="53"/>
      <c r="BA2389" s="149"/>
    </row>
    <row r="2390" spans="1:53">
      <c r="A2390" s="16"/>
      <c r="B2390" s="16"/>
      <c r="N2390" s="2"/>
      <c r="O2390" s="53"/>
      <c r="BA2390" s="149"/>
    </row>
    <row r="2391" spans="1:53">
      <c r="A2391" s="16"/>
      <c r="B2391" s="16"/>
      <c r="N2391" s="2"/>
      <c r="O2391" s="53"/>
      <c r="BA2391" s="149"/>
    </row>
    <row r="2392" spans="1:53">
      <c r="A2392" s="16"/>
      <c r="B2392" s="16"/>
      <c r="N2392" s="2"/>
      <c r="O2392" s="53"/>
      <c r="BA2392" s="149"/>
    </row>
    <row r="2393" spans="1:53">
      <c r="A2393" s="16"/>
      <c r="B2393" s="16"/>
      <c r="N2393" s="2"/>
      <c r="O2393" s="53"/>
      <c r="BA2393" s="149"/>
    </row>
    <row r="2394" spans="1:53">
      <c r="A2394" s="16"/>
      <c r="B2394" s="16"/>
      <c r="N2394" s="2"/>
      <c r="O2394" s="53"/>
      <c r="BA2394" s="149"/>
    </row>
    <row r="2395" spans="1:53">
      <c r="A2395" s="16"/>
      <c r="B2395" s="16"/>
      <c r="N2395" s="2"/>
      <c r="O2395" s="53"/>
      <c r="BA2395" s="149"/>
    </row>
    <row r="2396" spans="1:53">
      <c r="A2396" s="16"/>
      <c r="B2396" s="16"/>
      <c r="N2396" s="2"/>
      <c r="O2396" s="53"/>
      <c r="BA2396" s="149"/>
    </row>
    <row r="2397" spans="1:53">
      <c r="A2397" s="16"/>
      <c r="B2397" s="16"/>
      <c r="N2397" s="2"/>
      <c r="O2397" s="53"/>
      <c r="BA2397" s="149"/>
    </row>
    <row r="2398" spans="1:53">
      <c r="A2398" s="16"/>
      <c r="B2398" s="16"/>
      <c r="N2398" s="2"/>
      <c r="O2398" s="53"/>
      <c r="BA2398" s="149"/>
    </row>
    <row r="2399" spans="1:53">
      <c r="A2399" s="16"/>
      <c r="B2399" s="16"/>
      <c r="N2399" s="2"/>
      <c r="O2399" s="53"/>
      <c r="BA2399" s="149"/>
    </row>
    <row r="2400" spans="1:53">
      <c r="A2400" s="16"/>
      <c r="B2400" s="16"/>
      <c r="N2400" s="2"/>
      <c r="O2400" s="53"/>
      <c r="BA2400" s="149"/>
    </row>
    <row r="2401" spans="1:53">
      <c r="A2401" s="16"/>
      <c r="B2401" s="16"/>
      <c r="N2401" s="2"/>
      <c r="O2401" s="53"/>
      <c r="BA2401" s="149"/>
    </row>
    <row r="2402" spans="1:53">
      <c r="A2402" s="16"/>
      <c r="B2402" s="16"/>
      <c r="N2402" s="2"/>
      <c r="O2402" s="53"/>
      <c r="BA2402" s="149"/>
    </row>
    <row r="2403" spans="1:53">
      <c r="A2403" s="16"/>
      <c r="B2403" s="16"/>
      <c r="N2403" s="2"/>
      <c r="O2403" s="53"/>
      <c r="BA2403" s="149"/>
    </row>
    <row r="2404" spans="1:53">
      <c r="A2404" s="16"/>
      <c r="B2404" s="16"/>
      <c r="N2404" s="2"/>
      <c r="O2404" s="53"/>
      <c r="BA2404" s="149"/>
    </row>
    <row r="2405" spans="1:53">
      <c r="A2405" s="16"/>
      <c r="B2405" s="16"/>
      <c r="N2405" s="2"/>
      <c r="O2405" s="53"/>
      <c r="BA2405" s="149"/>
    </row>
    <row r="2406" spans="1:53">
      <c r="A2406" s="16"/>
      <c r="B2406" s="16"/>
      <c r="N2406" s="2"/>
      <c r="O2406" s="53"/>
      <c r="BA2406" s="149"/>
    </row>
    <row r="2407" spans="1:53">
      <c r="A2407" s="16"/>
      <c r="B2407" s="16"/>
      <c r="N2407" s="2"/>
      <c r="O2407" s="53"/>
      <c r="BA2407" s="149"/>
    </row>
    <row r="2408" spans="1:53">
      <c r="A2408" s="16"/>
      <c r="B2408" s="16"/>
      <c r="N2408" s="2"/>
      <c r="O2408" s="53"/>
      <c r="BA2408" s="149"/>
    </row>
    <row r="2409" spans="1:53">
      <c r="A2409" s="16"/>
      <c r="B2409" s="16"/>
      <c r="N2409" s="2"/>
      <c r="O2409" s="53"/>
      <c r="BA2409" s="149"/>
    </row>
    <row r="2410" spans="1:53">
      <c r="A2410" s="16"/>
      <c r="B2410" s="16"/>
      <c r="N2410" s="2"/>
      <c r="O2410" s="53"/>
      <c r="BA2410" s="149"/>
    </row>
    <row r="2411" spans="1:53">
      <c r="A2411" s="16"/>
      <c r="B2411" s="16"/>
      <c r="N2411" s="2"/>
      <c r="O2411" s="53"/>
      <c r="BA2411" s="149"/>
    </row>
    <row r="2412" spans="1:53">
      <c r="A2412" s="16"/>
      <c r="B2412" s="16"/>
      <c r="N2412" s="2"/>
      <c r="O2412" s="53"/>
      <c r="BA2412" s="149"/>
    </row>
    <row r="2413" spans="1:53">
      <c r="A2413" s="16"/>
      <c r="B2413" s="16"/>
      <c r="N2413" s="2"/>
      <c r="O2413" s="53"/>
      <c r="BA2413" s="149"/>
    </row>
    <row r="2414" spans="1:53">
      <c r="A2414" s="16"/>
      <c r="B2414" s="16"/>
      <c r="N2414" s="2"/>
      <c r="O2414" s="53"/>
      <c r="BA2414" s="149"/>
    </row>
    <row r="2415" spans="1:53">
      <c r="A2415" s="16"/>
      <c r="B2415" s="16"/>
      <c r="N2415" s="2"/>
      <c r="O2415" s="53"/>
      <c r="BA2415" s="149"/>
    </row>
    <row r="2416" spans="1:53">
      <c r="A2416" s="16"/>
      <c r="B2416" s="16"/>
      <c r="N2416" s="2"/>
      <c r="O2416" s="53"/>
      <c r="BA2416" s="149"/>
    </row>
    <row r="2417" spans="1:53">
      <c r="A2417" s="16"/>
      <c r="B2417" s="16"/>
      <c r="N2417" s="2"/>
      <c r="O2417" s="53"/>
      <c r="BA2417" s="149"/>
    </row>
    <row r="2418" spans="1:53">
      <c r="A2418" s="16"/>
      <c r="B2418" s="16"/>
      <c r="N2418" s="2"/>
      <c r="O2418" s="53"/>
      <c r="BA2418" s="149"/>
    </row>
    <row r="2419" spans="1:53">
      <c r="A2419" s="16"/>
      <c r="B2419" s="16"/>
      <c r="N2419" s="2"/>
      <c r="O2419" s="53"/>
      <c r="BA2419" s="149"/>
    </row>
    <row r="2420" spans="1:53">
      <c r="A2420" s="16"/>
      <c r="B2420" s="16"/>
      <c r="N2420" s="2"/>
      <c r="O2420" s="53"/>
      <c r="BA2420" s="149"/>
    </row>
    <row r="2421" spans="1:53">
      <c r="A2421" s="16"/>
      <c r="B2421" s="16"/>
      <c r="N2421" s="2"/>
      <c r="O2421" s="53"/>
      <c r="BA2421" s="149"/>
    </row>
    <row r="2422" spans="1:53">
      <c r="A2422" s="16"/>
      <c r="B2422" s="16"/>
      <c r="N2422" s="2"/>
      <c r="O2422" s="53"/>
      <c r="BA2422" s="149"/>
    </row>
    <row r="2423" spans="1:53">
      <c r="A2423" s="16"/>
      <c r="B2423" s="16"/>
      <c r="N2423" s="2"/>
      <c r="O2423" s="53"/>
      <c r="BA2423" s="149"/>
    </row>
    <row r="2424" spans="1:53">
      <c r="A2424" s="16"/>
      <c r="B2424" s="16"/>
      <c r="N2424" s="2"/>
      <c r="O2424" s="53"/>
      <c r="BA2424" s="149"/>
    </row>
    <row r="2425" spans="1:53">
      <c r="A2425" s="16"/>
      <c r="B2425" s="16"/>
      <c r="N2425" s="2"/>
      <c r="O2425" s="53"/>
      <c r="BA2425" s="149"/>
    </row>
    <row r="2426" spans="1:53">
      <c r="A2426" s="16"/>
      <c r="B2426" s="16"/>
      <c r="N2426" s="2"/>
      <c r="O2426" s="53"/>
      <c r="BA2426" s="149"/>
    </row>
    <row r="2427" spans="1:53">
      <c r="A2427" s="16"/>
      <c r="B2427" s="16"/>
      <c r="N2427" s="2"/>
      <c r="O2427" s="53"/>
      <c r="BA2427" s="149"/>
    </row>
    <row r="2428" spans="1:53">
      <c r="A2428" s="16"/>
      <c r="B2428" s="16"/>
      <c r="N2428" s="2"/>
      <c r="O2428" s="53"/>
      <c r="BA2428" s="149"/>
    </row>
    <row r="2429" spans="1:53">
      <c r="A2429" s="16"/>
      <c r="B2429" s="16"/>
      <c r="N2429" s="2"/>
      <c r="O2429" s="53"/>
      <c r="BA2429" s="149"/>
    </row>
    <row r="2430" spans="1:53">
      <c r="A2430" s="16"/>
      <c r="B2430" s="16"/>
      <c r="N2430" s="2"/>
      <c r="O2430" s="53"/>
      <c r="BA2430" s="149"/>
    </row>
    <row r="2431" spans="1:53">
      <c r="A2431" s="16"/>
      <c r="B2431" s="16"/>
      <c r="N2431" s="2"/>
      <c r="O2431" s="53"/>
      <c r="BA2431" s="149"/>
    </row>
    <row r="2432" spans="1:53">
      <c r="A2432" s="16"/>
      <c r="B2432" s="16"/>
      <c r="N2432" s="2"/>
      <c r="O2432" s="53"/>
      <c r="BA2432" s="149"/>
    </row>
    <row r="2433" spans="1:53">
      <c r="A2433" s="16"/>
      <c r="B2433" s="16"/>
      <c r="N2433" s="2"/>
      <c r="O2433" s="53"/>
      <c r="BA2433" s="149"/>
    </row>
    <row r="2434" spans="1:53">
      <c r="A2434" s="16"/>
      <c r="B2434" s="16"/>
      <c r="N2434" s="2"/>
      <c r="O2434" s="53"/>
      <c r="BA2434" s="149"/>
    </row>
    <row r="2435" spans="1:53">
      <c r="A2435" s="16"/>
      <c r="B2435" s="16"/>
      <c r="N2435" s="2"/>
      <c r="O2435" s="53"/>
      <c r="BA2435" s="149"/>
    </row>
    <row r="2436" spans="1:53">
      <c r="A2436" s="16"/>
      <c r="B2436" s="16"/>
      <c r="N2436" s="2"/>
      <c r="O2436" s="53"/>
      <c r="BA2436" s="149"/>
    </row>
    <row r="2437" spans="1:53">
      <c r="A2437" s="16"/>
      <c r="B2437" s="16"/>
      <c r="N2437" s="2"/>
      <c r="O2437" s="53"/>
      <c r="BA2437" s="149"/>
    </row>
    <row r="2438" spans="1:53">
      <c r="A2438" s="16"/>
      <c r="B2438" s="16"/>
      <c r="N2438" s="2"/>
      <c r="O2438" s="53"/>
      <c r="BA2438" s="149"/>
    </row>
    <row r="2439" spans="1:53">
      <c r="A2439" s="16"/>
      <c r="B2439" s="16"/>
      <c r="N2439" s="2"/>
      <c r="O2439" s="53"/>
      <c r="BA2439" s="149"/>
    </row>
    <row r="2440" spans="1:53">
      <c r="A2440" s="16"/>
      <c r="B2440" s="16"/>
      <c r="N2440" s="2"/>
      <c r="O2440" s="53"/>
      <c r="BA2440" s="149"/>
    </row>
    <row r="2441" spans="1:53">
      <c r="A2441" s="16"/>
      <c r="B2441" s="16"/>
      <c r="N2441" s="2"/>
      <c r="O2441" s="53"/>
      <c r="BA2441" s="149"/>
    </row>
    <row r="2442" spans="1:53">
      <c r="A2442" s="16"/>
      <c r="B2442" s="16"/>
      <c r="N2442" s="2"/>
      <c r="O2442" s="53"/>
      <c r="BA2442" s="149"/>
    </row>
    <row r="2443" spans="1:53">
      <c r="A2443" s="16"/>
      <c r="B2443" s="16"/>
      <c r="N2443" s="2"/>
      <c r="O2443" s="53"/>
      <c r="BA2443" s="149"/>
    </row>
    <row r="2444" spans="1:53">
      <c r="A2444" s="16"/>
      <c r="B2444" s="16"/>
      <c r="N2444" s="2"/>
      <c r="O2444" s="53"/>
      <c r="BA2444" s="149"/>
    </row>
    <row r="2445" spans="1:53">
      <c r="A2445" s="16"/>
      <c r="B2445" s="16"/>
      <c r="N2445" s="2"/>
      <c r="O2445" s="53"/>
      <c r="BA2445" s="149"/>
    </row>
    <row r="2446" spans="1:53">
      <c r="A2446" s="16"/>
      <c r="B2446" s="16"/>
      <c r="N2446" s="2"/>
      <c r="O2446" s="53"/>
      <c r="BA2446" s="149"/>
    </row>
    <row r="2447" spans="1:53">
      <c r="A2447" s="16"/>
      <c r="B2447" s="16"/>
      <c r="N2447" s="2"/>
      <c r="O2447" s="53"/>
      <c r="BA2447" s="149"/>
    </row>
    <row r="2448" spans="1:53">
      <c r="A2448" s="16"/>
      <c r="B2448" s="16"/>
      <c r="N2448" s="2"/>
      <c r="O2448" s="53"/>
      <c r="BA2448" s="149"/>
    </row>
    <row r="2449" spans="1:53">
      <c r="A2449" s="16"/>
      <c r="B2449" s="16"/>
      <c r="N2449" s="2"/>
      <c r="O2449" s="53"/>
      <c r="BA2449" s="149"/>
    </row>
    <row r="2450" spans="1:53">
      <c r="A2450" s="16"/>
      <c r="B2450" s="16"/>
      <c r="N2450" s="2"/>
      <c r="O2450" s="53"/>
      <c r="BA2450" s="149"/>
    </row>
    <row r="2451" spans="1:53">
      <c r="A2451" s="16"/>
      <c r="B2451" s="16"/>
      <c r="N2451" s="2"/>
      <c r="O2451" s="53"/>
      <c r="BA2451" s="149"/>
    </row>
    <row r="2452" spans="1:53">
      <c r="A2452" s="16"/>
      <c r="B2452" s="16"/>
      <c r="N2452" s="2"/>
      <c r="O2452" s="53"/>
      <c r="BA2452" s="149"/>
    </row>
    <row r="2453" spans="1:53">
      <c r="A2453" s="16"/>
      <c r="B2453" s="16"/>
      <c r="N2453" s="2"/>
      <c r="O2453" s="53"/>
      <c r="BA2453" s="149"/>
    </row>
    <row r="2454" spans="1:53">
      <c r="A2454" s="16"/>
      <c r="B2454" s="16"/>
      <c r="N2454" s="2"/>
      <c r="O2454" s="53"/>
      <c r="BA2454" s="149"/>
    </row>
    <row r="2455" spans="1:53">
      <c r="A2455" s="16"/>
      <c r="B2455" s="16"/>
      <c r="N2455" s="2"/>
      <c r="O2455" s="53"/>
      <c r="BA2455" s="149"/>
    </row>
    <row r="2456" spans="1:53">
      <c r="A2456" s="16"/>
      <c r="B2456" s="16"/>
      <c r="N2456" s="2"/>
      <c r="O2456" s="53"/>
      <c r="BA2456" s="149"/>
    </row>
    <row r="2457" spans="1:53">
      <c r="A2457" s="16"/>
      <c r="B2457" s="16"/>
      <c r="N2457" s="2"/>
      <c r="O2457" s="53"/>
      <c r="BA2457" s="149"/>
    </row>
    <row r="2458" spans="1:53">
      <c r="A2458" s="16"/>
      <c r="B2458" s="16"/>
      <c r="N2458" s="2"/>
      <c r="O2458" s="53"/>
      <c r="BA2458" s="149"/>
    </row>
    <row r="2459" spans="1:53">
      <c r="A2459" s="16"/>
      <c r="B2459" s="16"/>
      <c r="N2459" s="2"/>
      <c r="O2459" s="53"/>
      <c r="BA2459" s="149"/>
    </row>
    <row r="2460" spans="1:53">
      <c r="A2460" s="16"/>
      <c r="B2460" s="16"/>
      <c r="N2460" s="2"/>
      <c r="O2460" s="53"/>
      <c r="BA2460" s="149"/>
    </row>
    <row r="2461" spans="1:53">
      <c r="A2461" s="16"/>
      <c r="B2461" s="16"/>
      <c r="N2461" s="2"/>
      <c r="O2461" s="53"/>
      <c r="BA2461" s="149"/>
    </row>
    <row r="2462" spans="1:53">
      <c r="A2462" s="16"/>
      <c r="B2462" s="16"/>
      <c r="N2462" s="2"/>
      <c r="O2462" s="53"/>
      <c r="BA2462" s="149"/>
    </row>
    <row r="2463" spans="1:53">
      <c r="A2463" s="16"/>
      <c r="B2463" s="16"/>
      <c r="N2463" s="2"/>
      <c r="O2463" s="53"/>
      <c r="BA2463" s="149"/>
    </row>
    <row r="2464" spans="1:53">
      <c r="A2464" s="16"/>
      <c r="B2464" s="16"/>
      <c r="N2464" s="2"/>
      <c r="O2464" s="53"/>
      <c r="BA2464" s="149"/>
    </row>
    <row r="2465" spans="1:53">
      <c r="A2465" s="16"/>
      <c r="B2465" s="16"/>
      <c r="N2465" s="2"/>
      <c r="O2465" s="53"/>
      <c r="BA2465" s="149"/>
    </row>
    <row r="2466" spans="1:53">
      <c r="A2466" s="16"/>
      <c r="B2466" s="16"/>
      <c r="N2466" s="2"/>
      <c r="O2466" s="53"/>
      <c r="BA2466" s="149"/>
    </row>
    <row r="2467" spans="1:53">
      <c r="A2467" s="16"/>
      <c r="B2467" s="16"/>
      <c r="N2467" s="2"/>
      <c r="O2467" s="53"/>
      <c r="BA2467" s="149"/>
    </row>
    <row r="2468" spans="1:53">
      <c r="A2468" s="16"/>
      <c r="B2468" s="16"/>
      <c r="N2468" s="2"/>
      <c r="O2468" s="53"/>
      <c r="BA2468" s="149"/>
    </row>
    <row r="2469" spans="1:53">
      <c r="A2469" s="16"/>
      <c r="B2469" s="16"/>
      <c r="N2469" s="2"/>
      <c r="O2469" s="53"/>
      <c r="BA2469" s="149"/>
    </row>
    <row r="2470" spans="1:53">
      <c r="A2470" s="16"/>
      <c r="B2470" s="16"/>
      <c r="N2470" s="2"/>
      <c r="O2470" s="53"/>
      <c r="BA2470" s="149"/>
    </row>
    <row r="2471" spans="1:53">
      <c r="A2471" s="16"/>
      <c r="B2471" s="16"/>
      <c r="N2471" s="2"/>
      <c r="O2471" s="53"/>
      <c r="BA2471" s="149"/>
    </row>
    <row r="2472" spans="1:53">
      <c r="A2472" s="16"/>
      <c r="B2472" s="16"/>
      <c r="N2472" s="2"/>
      <c r="O2472" s="53"/>
      <c r="BA2472" s="149"/>
    </row>
    <row r="2473" spans="1:53">
      <c r="A2473" s="16"/>
      <c r="B2473" s="16"/>
      <c r="N2473" s="2"/>
      <c r="O2473" s="53"/>
      <c r="BA2473" s="149"/>
    </row>
    <row r="2474" spans="1:53">
      <c r="A2474" s="16"/>
      <c r="B2474" s="16"/>
      <c r="N2474" s="2"/>
      <c r="O2474" s="53"/>
      <c r="BA2474" s="149"/>
    </row>
    <row r="2475" spans="1:53">
      <c r="A2475" s="16"/>
      <c r="B2475" s="16"/>
      <c r="N2475" s="2"/>
      <c r="O2475" s="53"/>
      <c r="BA2475" s="149"/>
    </row>
    <row r="2476" spans="1:53">
      <c r="A2476" s="16"/>
      <c r="B2476" s="16"/>
      <c r="N2476" s="2"/>
      <c r="O2476" s="53"/>
      <c r="BA2476" s="149"/>
    </row>
    <row r="2477" spans="1:53">
      <c r="A2477" s="16"/>
      <c r="B2477" s="16"/>
      <c r="N2477" s="2"/>
      <c r="O2477" s="53"/>
      <c r="BA2477" s="149"/>
    </row>
    <row r="2478" spans="1:53">
      <c r="A2478" s="16"/>
      <c r="B2478" s="16"/>
      <c r="N2478" s="2"/>
      <c r="O2478" s="53"/>
      <c r="BA2478" s="149"/>
    </row>
    <row r="2479" spans="1:53">
      <c r="A2479" s="16"/>
      <c r="B2479" s="16"/>
      <c r="N2479" s="2"/>
      <c r="O2479" s="53"/>
      <c r="BA2479" s="149"/>
    </row>
    <row r="2480" spans="1:53">
      <c r="A2480" s="16"/>
      <c r="B2480" s="16"/>
      <c r="N2480" s="2"/>
      <c r="O2480" s="53"/>
      <c r="BA2480" s="149"/>
    </row>
    <row r="2481" spans="1:53">
      <c r="A2481" s="16"/>
      <c r="B2481" s="16"/>
      <c r="N2481" s="2"/>
      <c r="O2481" s="53"/>
      <c r="BA2481" s="149"/>
    </row>
    <row r="2482" spans="1:53">
      <c r="A2482" s="16"/>
      <c r="B2482" s="16"/>
      <c r="N2482" s="2"/>
      <c r="O2482" s="53"/>
      <c r="BA2482" s="149"/>
    </row>
    <row r="2483" spans="1:53">
      <c r="A2483" s="16"/>
      <c r="B2483" s="16"/>
      <c r="N2483" s="2"/>
      <c r="O2483" s="53"/>
      <c r="BA2483" s="149"/>
    </row>
    <row r="2484" spans="1:53">
      <c r="A2484" s="16"/>
      <c r="B2484" s="16"/>
      <c r="N2484" s="2"/>
      <c r="O2484" s="53"/>
      <c r="BA2484" s="149"/>
    </row>
    <row r="2485" spans="1:53">
      <c r="A2485" s="16"/>
      <c r="B2485" s="16"/>
      <c r="N2485" s="2"/>
      <c r="O2485" s="53"/>
      <c r="BA2485" s="149"/>
    </row>
    <row r="2486" spans="1:53">
      <c r="A2486" s="16"/>
      <c r="B2486" s="16"/>
      <c r="N2486" s="2"/>
      <c r="O2486" s="53"/>
      <c r="BA2486" s="149"/>
    </row>
    <row r="2487" spans="1:53">
      <c r="A2487" s="16"/>
      <c r="B2487" s="16"/>
      <c r="N2487" s="2"/>
      <c r="O2487" s="53"/>
      <c r="BA2487" s="149"/>
    </row>
    <row r="2488" spans="1:53">
      <c r="A2488" s="16"/>
      <c r="B2488" s="16"/>
      <c r="N2488" s="2"/>
      <c r="O2488" s="53"/>
      <c r="BA2488" s="149"/>
    </row>
    <row r="2489" spans="1:53">
      <c r="A2489" s="16"/>
      <c r="B2489" s="16"/>
      <c r="N2489" s="2"/>
      <c r="O2489" s="53"/>
      <c r="BA2489" s="149"/>
    </row>
    <row r="2490" spans="1:53">
      <c r="A2490" s="16"/>
      <c r="B2490" s="16"/>
      <c r="N2490" s="2"/>
      <c r="O2490" s="53"/>
      <c r="BA2490" s="149"/>
    </row>
    <row r="2491" spans="1:53">
      <c r="A2491" s="16"/>
      <c r="B2491" s="16"/>
      <c r="N2491" s="2"/>
      <c r="O2491" s="53"/>
      <c r="BA2491" s="149"/>
    </row>
    <row r="2492" spans="1:53">
      <c r="A2492" s="16"/>
      <c r="B2492" s="16"/>
      <c r="N2492" s="2"/>
      <c r="O2492" s="53"/>
      <c r="BA2492" s="149"/>
    </row>
    <row r="2493" spans="1:53">
      <c r="A2493" s="16"/>
      <c r="B2493" s="16"/>
      <c r="N2493" s="2"/>
      <c r="O2493" s="53"/>
      <c r="BA2493" s="149"/>
    </row>
    <row r="2494" spans="1:53">
      <c r="A2494" s="16"/>
      <c r="B2494" s="16"/>
      <c r="N2494" s="2"/>
      <c r="O2494" s="53"/>
      <c r="BA2494" s="149"/>
    </row>
    <row r="2495" spans="1:53">
      <c r="A2495" s="16"/>
      <c r="B2495" s="16"/>
      <c r="N2495" s="2"/>
      <c r="O2495" s="53"/>
      <c r="BA2495" s="149"/>
    </row>
    <row r="2496" spans="1:53">
      <c r="A2496" s="16"/>
      <c r="B2496" s="16"/>
      <c r="N2496" s="2"/>
      <c r="O2496" s="53"/>
      <c r="BA2496" s="149"/>
    </row>
    <row r="2497" spans="1:53">
      <c r="A2497" s="16"/>
      <c r="B2497" s="16"/>
      <c r="N2497" s="2"/>
      <c r="O2497" s="53"/>
      <c r="BA2497" s="149"/>
    </row>
    <row r="2498" spans="1:53">
      <c r="A2498" s="16"/>
      <c r="B2498" s="16"/>
      <c r="N2498" s="2"/>
      <c r="O2498" s="53"/>
      <c r="BA2498" s="149"/>
    </row>
    <row r="2499" spans="1:53">
      <c r="A2499" s="16"/>
      <c r="B2499" s="16"/>
      <c r="N2499" s="2"/>
      <c r="O2499" s="53"/>
      <c r="BA2499" s="149"/>
    </row>
    <row r="2500" spans="1:53">
      <c r="A2500" s="16"/>
      <c r="B2500" s="16"/>
      <c r="N2500" s="2"/>
      <c r="O2500" s="53"/>
      <c r="BA2500" s="149"/>
    </row>
    <row r="2501" spans="1:53">
      <c r="A2501" s="16"/>
      <c r="B2501" s="16"/>
      <c r="N2501" s="2"/>
      <c r="O2501" s="53"/>
      <c r="BA2501" s="149"/>
    </row>
    <row r="2502" spans="1:53">
      <c r="A2502" s="16"/>
      <c r="B2502" s="16"/>
      <c r="N2502" s="2"/>
      <c r="O2502" s="53"/>
      <c r="BA2502" s="149"/>
    </row>
    <row r="2503" spans="1:53">
      <c r="A2503" s="16"/>
      <c r="B2503" s="16"/>
      <c r="N2503" s="2"/>
      <c r="O2503" s="53"/>
      <c r="BA2503" s="149"/>
    </row>
    <row r="2504" spans="1:53">
      <c r="A2504" s="16"/>
      <c r="B2504" s="16"/>
      <c r="N2504" s="2"/>
      <c r="O2504" s="53"/>
      <c r="BA2504" s="149"/>
    </row>
    <row r="2505" spans="1:53">
      <c r="A2505" s="16"/>
      <c r="B2505" s="16"/>
      <c r="N2505" s="2"/>
      <c r="O2505" s="53"/>
      <c r="BA2505" s="149"/>
    </row>
    <row r="2506" spans="1:53">
      <c r="A2506" s="16"/>
      <c r="B2506" s="16"/>
      <c r="N2506" s="2"/>
      <c r="O2506" s="53"/>
      <c r="BA2506" s="149"/>
    </row>
    <row r="2507" spans="1:53">
      <c r="A2507" s="16"/>
      <c r="B2507" s="16"/>
      <c r="N2507" s="2"/>
      <c r="O2507" s="53"/>
      <c r="BA2507" s="149"/>
    </row>
    <row r="2508" spans="1:53">
      <c r="A2508" s="16"/>
      <c r="B2508" s="16"/>
      <c r="N2508" s="2"/>
      <c r="O2508" s="53"/>
      <c r="BA2508" s="149"/>
    </row>
    <row r="2509" spans="1:53">
      <c r="A2509" s="16"/>
      <c r="B2509" s="16"/>
      <c r="N2509" s="2"/>
      <c r="O2509" s="53"/>
      <c r="BA2509" s="149"/>
    </row>
    <row r="2510" spans="1:53">
      <c r="A2510" s="16"/>
      <c r="B2510" s="16"/>
      <c r="N2510" s="2"/>
      <c r="O2510" s="53"/>
      <c r="BA2510" s="149"/>
    </row>
    <row r="2511" spans="1:53">
      <c r="A2511" s="16"/>
      <c r="B2511" s="16"/>
      <c r="N2511" s="2"/>
      <c r="O2511" s="53"/>
      <c r="BA2511" s="149"/>
    </row>
    <row r="2512" spans="1:53">
      <c r="A2512" s="16"/>
      <c r="B2512" s="16"/>
      <c r="N2512" s="2"/>
      <c r="O2512" s="53"/>
      <c r="BA2512" s="149"/>
    </row>
    <row r="2513" spans="1:53">
      <c r="A2513" s="16"/>
      <c r="B2513" s="16"/>
      <c r="N2513" s="2"/>
      <c r="O2513" s="53"/>
      <c r="BA2513" s="149"/>
    </row>
    <row r="2514" spans="1:53">
      <c r="A2514" s="16"/>
      <c r="B2514" s="16"/>
      <c r="N2514" s="2"/>
      <c r="O2514" s="53"/>
      <c r="BA2514" s="149"/>
    </row>
    <row r="2515" spans="1:53">
      <c r="A2515" s="16"/>
      <c r="B2515" s="16"/>
      <c r="N2515" s="2"/>
      <c r="O2515" s="53"/>
      <c r="BA2515" s="149"/>
    </row>
    <row r="2516" spans="1:53">
      <c r="A2516" s="16"/>
      <c r="B2516" s="16"/>
      <c r="N2516" s="2"/>
      <c r="O2516" s="53"/>
      <c r="BA2516" s="149"/>
    </row>
    <row r="2517" spans="1:53">
      <c r="A2517" s="16"/>
      <c r="B2517" s="16"/>
      <c r="N2517" s="2"/>
      <c r="O2517" s="53"/>
      <c r="BA2517" s="149"/>
    </row>
    <row r="2518" spans="1:53">
      <c r="A2518" s="16"/>
      <c r="B2518" s="16"/>
      <c r="N2518" s="2"/>
      <c r="O2518" s="53"/>
      <c r="BA2518" s="149"/>
    </row>
    <row r="2519" spans="1:53">
      <c r="A2519" s="16"/>
      <c r="B2519" s="16"/>
      <c r="N2519" s="2"/>
      <c r="O2519" s="53"/>
      <c r="BA2519" s="149"/>
    </row>
    <row r="2520" spans="1:53">
      <c r="A2520" s="16"/>
      <c r="B2520" s="16"/>
      <c r="N2520" s="2"/>
      <c r="O2520" s="53"/>
      <c r="BA2520" s="149"/>
    </row>
    <row r="2521" spans="1:53">
      <c r="A2521" s="16"/>
      <c r="B2521" s="16"/>
      <c r="N2521" s="2"/>
      <c r="O2521" s="53"/>
      <c r="BA2521" s="149"/>
    </row>
    <row r="2522" spans="1:53">
      <c r="A2522" s="16"/>
      <c r="B2522" s="16"/>
      <c r="N2522" s="2"/>
      <c r="O2522" s="53"/>
      <c r="BA2522" s="149"/>
    </row>
    <row r="2523" spans="1:53">
      <c r="A2523" s="16"/>
      <c r="B2523" s="16"/>
      <c r="N2523" s="2"/>
      <c r="O2523" s="53"/>
      <c r="BA2523" s="149"/>
    </row>
    <row r="2524" spans="1:53">
      <c r="A2524" s="16"/>
      <c r="B2524" s="16"/>
      <c r="N2524" s="2"/>
      <c r="O2524" s="53"/>
      <c r="BA2524" s="149"/>
    </row>
    <row r="2525" spans="1:53">
      <c r="A2525" s="16"/>
      <c r="B2525" s="16"/>
      <c r="N2525" s="2"/>
      <c r="O2525" s="53"/>
      <c r="BA2525" s="149"/>
    </row>
    <row r="2526" spans="1:53">
      <c r="A2526" s="16"/>
      <c r="B2526" s="16"/>
      <c r="N2526" s="2"/>
      <c r="O2526" s="53"/>
      <c r="BA2526" s="149"/>
    </row>
    <row r="2527" spans="1:53">
      <c r="A2527" s="16"/>
      <c r="B2527" s="16"/>
      <c r="N2527" s="2"/>
      <c r="O2527" s="53"/>
      <c r="BA2527" s="149"/>
    </row>
    <row r="2528" spans="1:53">
      <c r="A2528" s="16"/>
      <c r="B2528" s="16"/>
      <c r="N2528" s="2"/>
      <c r="O2528" s="53"/>
      <c r="BA2528" s="149"/>
    </row>
    <row r="2529" spans="1:53">
      <c r="A2529" s="16"/>
      <c r="B2529" s="16"/>
      <c r="N2529" s="2"/>
      <c r="O2529" s="53"/>
      <c r="BA2529" s="149"/>
    </row>
    <row r="2530" spans="1:53">
      <c r="A2530" s="16"/>
      <c r="B2530" s="16"/>
      <c r="N2530" s="2"/>
      <c r="O2530" s="53"/>
      <c r="BA2530" s="149"/>
    </row>
    <row r="2531" spans="1:53">
      <c r="A2531" s="16"/>
      <c r="B2531" s="16"/>
      <c r="N2531" s="2"/>
      <c r="O2531" s="53"/>
      <c r="BA2531" s="149"/>
    </row>
    <row r="2532" spans="1:53">
      <c r="A2532" s="16"/>
      <c r="B2532" s="16"/>
      <c r="N2532" s="2"/>
      <c r="O2532" s="53"/>
      <c r="BA2532" s="149"/>
    </row>
    <row r="2533" spans="1:53">
      <c r="A2533" s="16"/>
      <c r="B2533" s="16"/>
      <c r="N2533" s="2"/>
      <c r="O2533" s="53"/>
      <c r="BA2533" s="149"/>
    </row>
    <row r="2534" spans="1:53">
      <c r="A2534" s="16"/>
      <c r="B2534" s="16"/>
      <c r="N2534" s="2"/>
      <c r="O2534" s="53"/>
      <c r="BA2534" s="149"/>
    </row>
    <row r="2535" spans="1:53">
      <c r="A2535" s="16"/>
      <c r="B2535" s="16"/>
      <c r="N2535" s="2"/>
      <c r="O2535" s="53"/>
      <c r="BA2535" s="149"/>
    </row>
    <row r="2536" spans="1:53">
      <c r="A2536" s="16"/>
      <c r="B2536" s="16"/>
      <c r="N2536" s="2"/>
      <c r="O2536" s="53"/>
      <c r="BA2536" s="149"/>
    </row>
    <row r="2537" spans="1:53">
      <c r="A2537" s="16"/>
      <c r="B2537" s="16"/>
      <c r="N2537" s="2"/>
      <c r="O2537" s="53"/>
      <c r="BA2537" s="149"/>
    </row>
    <row r="2538" spans="1:53">
      <c r="A2538" s="16"/>
      <c r="B2538" s="16"/>
      <c r="N2538" s="2"/>
      <c r="O2538" s="53"/>
      <c r="BA2538" s="149"/>
    </row>
    <row r="2539" spans="1:53">
      <c r="A2539" s="16"/>
      <c r="B2539" s="16"/>
      <c r="N2539" s="2"/>
      <c r="O2539" s="53"/>
      <c r="BA2539" s="149"/>
    </row>
    <row r="2540" spans="1:53">
      <c r="A2540" s="16"/>
      <c r="B2540" s="16"/>
      <c r="N2540" s="2"/>
      <c r="O2540" s="53"/>
      <c r="BA2540" s="149"/>
    </row>
    <row r="2541" spans="1:53">
      <c r="A2541" s="16"/>
      <c r="B2541" s="16"/>
      <c r="N2541" s="2"/>
      <c r="O2541" s="53"/>
      <c r="BA2541" s="149"/>
    </row>
    <row r="2542" spans="1:53">
      <c r="A2542" s="16"/>
      <c r="B2542" s="16"/>
      <c r="N2542" s="2"/>
      <c r="O2542" s="53"/>
      <c r="BA2542" s="149"/>
    </row>
    <row r="2543" spans="1:53">
      <c r="A2543" s="16"/>
      <c r="B2543" s="16"/>
      <c r="N2543" s="2"/>
      <c r="O2543" s="53"/>
      <c r="BA2543" s="149"/>
    </row>
    <row r="2544" spans="1:53">
      <c r="A2544" s="16"/>
      <c r="B2544" s="16"/>
      <c r="N2544" s="2"/>
      <c r="O2544" s="53"/>
      <c r="BA2544" s="149"/>
    </row>
    <row r="2545" spans="1:53">
      <c r="A2545" s="16"/>
      <c r="B2545" s="16"/>
      <c r="N2545" s="2"/>
      <c r="O2545" s="53"/>
      <c r="BA2545" s="149"/>
    </row>
    <row r="2546" spans="1:53">
      <c r="A2546" s="16"/>
      <c r="B2546" s="16"/>
      <c r="N2546" s="2"/>
      <c r="O2546" s="53"/>
      <c r="BA2546" s="149"/>
    </row>
    <row r="2547" spans="1:53">
      <c r="A2547" s="16"/>
      <c r="B2547" s="16"/>
      <c r="N2547" s="2"/>
      <c r="O2547" s="53"/>
      <c r="BA2547" s="149"/>
    </row>
    <row r="2548" spans="1:53">
      <c r="A2548" s="16"/>
      <c r="B2548" s="16"/>
      <c r="N2548" s="2"/>
      <c r="O2548" s="53"/>
      <c r="BA2548" s="149"/>
    </row>
    <row r="2549" spans="1:53">
      <c r="A2549" s="16"/>
      <c r="B2549" s="16"/>
      <c r="N2549" s="2"/>
      <c r="O2549" s="53"/>
      <c r="BA2549" s="149"/>
    </row>
    <row r="2550" spans="1:53">
      <c r="A2550" s="16"/>
      <c r="B2550" s="16"/>
      <c r="N2550" s="2"/>
      <c r="O2550" s="53"/>
      <c r="BA2550" s="149"/>
    </row>
    <row r="2551" spans="1:53">
      <c r="A2551" s="16"/>
      <c r="B2551" s="16"/>
      <c r="N2551" s="2"/>
      <c r="O2551" s="53"/>
      <c r="BA2551" s="149"/>
    </row>
    <row r="2552" spans="1:53">
      <c r="A2552" s="16"/>
      <c r="B2552" s="16"/>
      <c r="N2552" s="2"/>
      <c r="O2552" s="53"/>
      <c r="BA2552" s="149"/>
    </row>
    <row r="2553" spans="1:53">
      <c r="A2553" s="16"/>
      <c r="B2553" s="16"/>
      <c r="N2553" s="2"/>
      <c r="O2553" s="53"/>
      <c r="BA2553" s="149"/>
    </row>
    <row r="2554" spans="1:53">
      <c r="A2554" s="16"/>
      <c r="B2554" s="16"/>
      <c r="N2554" s="2"/>
      <c r="O2554" s="53"/>
      <c r="BA2554" s="149"/>
    </row>
    <row r="2555" spans="1:53">
      <c r="A2555" s="16"/>
      <c r="B2555" s="16"/>
      <c r="N2555" s="2"/>
      <c r="O2555" s="53"/>
      <c r="BA2555" s="149"/>
    </row>
    <row r="2556" spans="1:53">
      <c r="A2556" s="16"/>
      <c r="B2556" s="16"/>
      <c r="N2556" s="2"/>
      <c r="O2556" s="53"/>
      <c r="BA2556" s="149"/>
    </row>
    <row r="2557" spans="1:53">
      <c r="A2557" s="16"/>
      <c r="B2557" s="16"/>
      <c r="N2557" s="2"/>
      <c r="O2557" s="53"/>
      <c r="BA2557" s="149"/>
    </row>
    <row r="2558" spans="1:53">
      <c r="A2558" s="16"/>
      <c r="B2558" s="16"/>
      <c r="N2558" s="2"/>
      <c r="O2558" s="53"/>
      <c r="BA2558" s="149"/>
    </row>
    <row r="2559" spans="1:53">
      <c r="A2559" s="16"/>
      <c r="B2559" s="16"/>
      <c r="N2559" s="2"/>
      <c r="O2559" s="53"/>
      <c r="BA2559" s="149"/>
    </row>
    <row r="2560" spans="1:53">
      <c r="A2560" s="16"/>
      <c r="B2560" s="16"/>
      <c r="N2560" s="2"/>
      <c r="O2560" s="53"/>
      <c r="BA2560" s="149"/>
    </row>
    <row r="2561" spans="1:53">
      <c r="A2561" s="16"/>
      <c r="B2561" s="16"/>
      <c r="N2561" s="2"/>
      <c r="O2561" s="53"/>
      <c r="BA2561" s="149"/>
    </row>
    <row r="2562" spans="1:53">
      <c r="A2562" s="16"/>
      <c r="B2562" s="16"/>
      <c r="N2562" s="2"/>
      <c r="O2562" s="53"/>
      <c r="BA2562" s="149"/>
    </row>
    <row r="2563" spans="1:53">
      <c r="A2563" s="16"/>
      <c r="B2563" s="16"/>
      <c r="N2563" s="2"/>
      <c r="O2563" s="53"/>
      <c r="BA2563" s="149"/>
    </row>
    <row r="2564" spans="1:53">
      <c r="A2564" s="16"/>
      <c r="B2564" s="16"/>
      <c r="N2564" s="2"/>
      <c r="O2564" s="53"/>
      <c r="BA2564" s="149"/>
    </row>
    <row r="2565" spans="1:53">
      <c r="A2565" s="16"/>
      <c r="B2565" s="16"/>
      <c r="N2565" s="2"/>
      <c r="O2565" s="53"/>
      <c r="BA2565" s="149"/>
    </row>
    <row r="2566" spans="1:53">
      <c r="A2566" s="16"/>
      <c r="B2566" s="16"/>
      <c r="N2566" s="2"/>
      <c r="O2566" s="53"/>
      <c r="BA2566" s="149"/>
    </row>
    <row r="2567" spans="1:53">
      <c r="A2567" s="16"/>
      <c r="B2567" s="16"/>
      <c r="N2567" s="2"/>
      <c r="O2567" s="53"/>
      <c r="BA2567" s="149"/>
    </row>
    <row r="2568" spans="1:53">
      <c r="A2568" s="16"/>
      <c r="B2568" s="16"/>
      <c r="N2568" s="2"/>
      <c r="O2568" s="53"/>
      <c r="BA2568" s="149"/>
    </row>
    <row r="2569" spans="1:53">
      <c r="A2569" s="16"/>
      <c r="B2569" s="16"/>
      <c r="N2569" s="2"/>
      <c r="O2569" s="53"/>
      <c r="BA2569" s="149"/>
    </row>
    <row r="2570" spans="1:53">
      <c r="A2570" s="16"/>
      <c r="B2570" s="16"/>
      <c r="N2570" s="2"/>
      <c r="O2570" s="53"/>
      <c r="BA2570" s="149"/>
    </row>
    <row r="2571" spans="1:53">
      <c r="A2571" s="16"/>
      <c r="B2571" s="16"/>
      <c r="N2571" s="2"/>
      <c r="O2571" s="53"/>
      <c r="BA2571" s="149"/>
    </row>
    <row r="2572" spans="1:53">
      <c r="A2572" s="16"/>
      <c r="B2572" s="16"/>
      <c r="N2572" s="2"/>
      <c r="O2572" s="53"/>
      <c r="BA2572" s="149"/>
    </row>
    <row r="2573" spans="1:53">
      <c r="A2573" s="16"/>
      <c r="B2573" s="16"/>
      <c r="N2573" s="2"/>
      <c r="O2573" s="53"/>
      <c r="BA2573" s="149"/>
    </row>
    <row r="2574" spans="1:53">
      <c r="A2574" s="16"/>
      <c r="B2574" s="16"/>
      <c r="N2574" s="2"/>
      <c r="O2574" s="53"/>
      <c r="BA2574" s="149"/>
    </row>
    <row r="2575" spans="1:53">
      <c r="A2575" s="16"/>
      <c r="B2575" s="16"/>
      <c r="N2575" s="2"/>
      <c r="O2575" s="53"/>
      <c r="BA2575" s="149"/>
    </row>
    <row r="2576" spans="1:53">
      <c r="A2576" s="16"/>
      <c r="B2576" s="16"/>
      <c r="N2576" s="2"/>
      <c r="O2576" s="53"/>
      <c r="BA2576" s="149"/>
    </row>
    <row r="2577" spans="1:53">
      <c r="A2577" s="16"/>
      <c r="B2577" s="16"/>
      <c r="N2577" s="2"/>
      <c r="O2577" s="53"/>
      <c r="BA2577" s="149"/>
    </row>
    <row r="2578" spans="1:53">
      <c r="A2578" s="16"/>
      <c r="B2578" s="16"/>
      <c r="N2578" s="2"/>
      <c r="O2578" s="53"/>
      <c r="BA2578" s="149"/>
    </row>
    <row r="2579" spans="1:53">
      <c r="A2579" s="16"/>
      <c r="B2579" s="16"/>
      <c r="N2579" s="2"/>
      <c r="O2579" s="53"/>
      <c r="BA2579" s="149"/>
    </row>
    <row r="2580" spans="1:53">
      <c r="A2580" s="16"/>
      <c r="B2580" s="16"/>
      <c r="N2580" s="2"/>
      <c r="O2580" s="53"/>
      <c r="BA2580" s="149"/>
    </row>
    <row r="2581" spans="1:53">
      <c r="A2581" s="16"/>
      <c r="B2581" s="16"/>
      <c r="N2581" s="2"/>
      <c r="O2581" s="53"/>
      <c r="BA2581" s="149"/>
    </row>
    <row r="2582" spans="1:53">
      <c r="A2582" s="16"/>
      <c r="B2582" s="16"/>
      <c r="N2582" s="2"/>
      <c r="O2582" s="53"/>
      <c r="BA2582" s="149"/>
    </row>
    <row r="2583" spans="1:53">
      <c r="A2583" s="16"/>
      <c r="B2583" s="16"/>
      <c r="N2583" s="2"/>
      <c r="O2583" s="53"/>
      <c r="BA2583" s="149"/>
    </row>
    <row r="2584" spans="1:53">
      <c r="A2584" s="16"/>
      <c r="B2584" s="16"/>
      <c r="N2584" s="2"/>
      <c r="O2584" s="53"/>
      <c r="BA2584" s="149"/>
    </row>
    <row r="2585" spans="1:53">
      <c r="A2585" s="16"/>
      <c r="B2585" s="16"/>
      <c r="N2585" s="2"/>
      <c r="O2585" s="53"/>
      <c r="BA2585" s="149"/>
    </row>
    <row r="2586" spans="1:53">
      <c r="A2586" s="16"/>
      <c r="B2586" s="16"/>
      <c r="N2586" s="2"/>
      <c r="O2586" s="53"/>
      <c r="BA2586" s="149"/>
    </row>
    <row r="2587" spans="1:53">
      <c r="A2587" s="16"/>
      <c r="B2587" s="16"/>
      <c r="N2587" s="2"/>
      <c r="O2587" s="53"/>
      <c r="BA2587" s="149"/>
    </row>
    <row r="2588" spans="1:53">
      <c r="A2588" s="16"/>
      <c r="B2588" s="16"/>
      <c r="N2588" s="2"/>
      <c r="O2588" s="53"/>
      <c r="BA2588" s="149"/>
    </row>
    <row r="2589" spans="1:53">
      <c r="A2589" s="16"/>
      <c r="B2589" s="16"/>
      <c r="N2589" s="2"/>
      <c r="O2589" s="53"/>
      <c r="BA2589" s="149"/>
    </row>
    <row r="2590" spans="1:53">
      <c r="A2590" s="16"/>
      <c r="B2590" s="16"/>
      <c r="N2590" s="2"/>
      <c r="O2590" s="53"/>
      <c r="BA2590" s="149"/>
    </row>
    <row r="2591" spans="1:53">
      <c r="A2591" s="16"/>
      <c r="B2591" s="16"/>
      <c r="N2591" s="2"/>
      <c r="O2591" s="53"/>
      <c r="BA2591" s="149"/>
    </row>
    <row r="2592" spans="1:53">
      <c r="A2592" s="16"/>
      <c r="B2592" s="16"/>
      <c r="N2592" s="2"/>
      <c r="O2592" s="53"/>
      <c r="BA2592" s="149"/>
    </row>
    <row r="2593" spans="1:53">
      <c r="A2593" s="16"/>
      <c r="B2593" s="16"/>
      <c r="N2593" s="2"/>
      <c r="O2593" s="53"/>
      <c r="BA2593" s="149"/>
    </row>
    <row r="2594" spans="1:53">
      <c r="A2594" s="16"/>
      <c r="B2594" s="16"/>
      <c r="N2594" s="2"/>
      <c r="O2594" s="53"/>
      <c r="BA2594" s="149"/>
    </row>
    <row r="2595" spans="1:53">
      <c r="A2595" s="16"/>
      <c r="B2595" s="16"/>
      <c r="N2595" s="2"/>
      <c r="O2595" s="53"/>
      <c r="BA2595" s="149"/>
    </row>
    <row r="2596" spans="1:53">
      <c r="A2596" s="16"/>
      <c r="B2596" s="16"/>
      <c r="N2596" s="2"/>
      <c r="O2596" s="53"/>
      <c r="BA2596" s="149"/>
    </row>
    <row r="2597" spans="1:53">
      <c r="A2597" s="16"/>
      <c r="B2597" s="16"/>
      <c r="N2597" s="2"/>
      <c r="O2597" s="53"/>
      <c r="BA2597" s="149"/>
    </row>
    <row r="2598" spans="1:53">
      <c r="A2598" s="16"/>
      <c r="B2598" s="16"/>
      <c r="N2598" s="2"/>
      <c r="O2598" s="53"/>
      <c r="BA2598" s="149"/>
    </row>
    <row r="2599" spans="1:53">
      <c r="A2599" s="16"/>
      <c r="B2599" s="16"/>
      <c r="N2599" s="2"/>
      <c r="O2599" s="53"/>
      <c r="BA2599" s="149"/>
    </row>
    <row r="2600" spans="1:53">
      <c r="A2600" s="16"/>
      <c r="B2600" s="16"/>
      <c r="N2600" s="2"/>
      <c r="O2600" s="53"/>
      <c r="BA2600" s="149"/>
    </row>
    <row r="2601" spans="1:53">
      <c r="A2601" s="16"/>
      <c r="B2601" s="16"/>
      <c r="N2601" s="2"/>
      <c r="O2601" s="53"/>
      <c r="BA2601" s="149"/>
    </row>
    <row r="2602" spans="1:53">
      <c r="A2602" s="16"/>
      <c r="B2602" s="16"/>
      <c r="N2602" s="2"/>
      <c r="O2602" s="53"/>
      <c r="BA2602" s="149"/>
    </row>
    <row r="2603" spans="1:53">
      <c r="A2603" s="16"/>
      <c r="B2603" s="16"/>
      <c r="N2603" s="2"/>
      <c r="O2603" s="53"/>
      <c r="BA2603" s="149"/>
    </row>
    <row r="2604" spans="1:53">
      <c r="A2604" s="16"/>
      <c r="B2604" s="16"/>
      <c r="N2604" s="2"/>
      <c r="O2604" s="53"/>
      <c r="BA2604" s="149"/>
    </row>
    <row r="2605" spans="1:53">
      <c r="A2605" s="16"/>
      <c r="B2605" s="16"/>
      <c r="N2605" s="2"/>
      <c r="O2605" s="53"/>
      <c r="BA2605" s="149"/>
    </row>
    <row r="2606" spans="1:53">
      <c r="A2606" s="16"/>
      <c r="B2606" s="16"/>
      <c r="N2606" s="2"/>
      <c r="O2606" s="53"/>
      <c r="BA2606" s="149"/>
    </row>
    <row r="2607" spans="1:53">
      <c r="A2607" s="16"/>
      <c r="B2607" s="16"/>
      <c r="N2607" s="2"/>
      <c r="O2607" s="53"/>
      <c r="BA2607" s="149"/>
    </row>
    <row r="2608" spans="1:53">
      <c r="A2608" s="16"/>
      <c r="B2608" s="16"/>
      <c r="N2608" s="2"/>
      <c r="O2608" s="53"/>
      <c r="BA2608" s="149"/>
    </row>
    <row r="2609" spans="1:53">
      <c r="A2609" s="16"/>
      <c r="B2609" s="16"/>
      <c r="N2609" s="2"/>
      <c r="O2609" s="53"/>
      <c r="BA2609" s="149"/>
    </row>
    <row r="2610" spans="1:53">
      <c r="A2610" s="16"/>
      <c r="B2610" s="16"/>
      <c r="N2610" s="2"/>
      <c r="O2610" s="53"/>
      <c r="BA2610" s="149"/>
    </row>
    <row r="2611" spans="1:53">
      <c r="A2611" s="16"/>
      <c r="B2611" s="16"/>
      <c r="N2611" s="2"/>
      <c r="O2611" s="53"/>
      <c r="BA2611" s="149"/>
    </row>
    <row r="2612" spans="1:53">
      <c r="A2612" s="16"/>
      <c r="B2612" s="16"/>
      <c r="N2612" s="2"/>
      <c r="O2612" s="53"/>
      <c r="BA2612" s="149"/>
    </row>
    <row r="2613" spans="1:53">
      <c r="A2613" s="16"/>
      <c r="B2613" s="16"/>
      <c r="N2613" s="2"/>
      <c r="O2613" s="53"/>
      <c r="BA2613" s="149"/>
    </row>
    <row r="2614" spans="1:53">
      <c r="A2614" s="16"/>
      <c r="B2614" s="16"/>
      <c r="N2614" s="2"/>
      <c r="O2614" s="53"/>
      <c r="BA2614" s="149"/>
    </row>
    <row r="2615" spans="1:53">
      <c r="A2615" s="16"/>
      <c r="B2615" s="16"/>
      <c r="N2615" s="2"/>
      <c r="O2615" s="53"/>
      <c r="BA2615" s="149"/>
    </row>
    <row r="2616" spans="1:53">
      <c r="A2616" s="16"/>
      <c r="B2616" s="16"/>
      <c r="N2616" s="2"/>
      <c r="O2616" s="53"/>
      <c r="BA2616" s="149"/>
    </row>
    <row r="2617" spans="1:53">
      <c r="A2617" s="16"/>
      <c r="B2617" s="16"/>
      <c r="N2617" s="2"/>
      <c r="O2617" s="53"/>
      <c r="BA2617" s="149"/>
    </row>
    <row r="2618" spans="1:53">
      <c r="A2618" s="16"/>
      <c r="B2618" s="16"/>
      <c r="N2618" s="2"/>
      <c r="O2618" s="53"/>
      <c r="BA2618" s="149"/>
    </row>
    <row r="2619" spans="1:53">
      <c r="A2619" s="16"/>
      <c r="B2619" s="16"/>
      <c r="N2619" s="2"/>
      <c r="O2619" s="53"/>
      <c r="BA2619" s="149"/>
    </row>
    <row r="2620" spans="1:53">
      <c r="A2620" s="16"/>
      <c r="B2620" s="16"/>
      <c r="N2620" s="2"/>
      <c r="O2620" s="53"/>
      <c r="BA2620" s="149"/>
    </row>
    <row r="2621" spans="1:53">
      <c r="A2621" s="16"/>
      <c r="B2621" s="16"/>
      <c r="N2621" s="2"/>
      <c r="O2621" s="53"/>
      <c r="BA2621" s="149"/>
    </row>
    <row r="2622" spans="1:53">
      <c r="A2622" s="16"/>
      <c r="B2622" s="16"/>
      <c r="N2622" s="2"/>
      <c r="O2622" s="53"/>
      <c r="BA2622" s="149"/>
    </row>
    <row r="2623" spans="1:53">
      <c r="A2623" s="16"/>
      <c r="B2623" s="16"/>
      <c r="N2623" s="2"/>
      <c r="O2623" s="53"/>
      <c r="BA2623" s="149"/>
    </row>
    <row r="2624" spans="1:53">
      <c r="A2624" s="16"/>
      <c r="B2624" s="16"/>
      <c r="N2624" s="2"/>
      <c r="O2624" s="53"/>
      <c r="BA2624" s="149"/>
    </row>
    <row r="2625" spans="1:53">
      <c r="A2625" s="16"/>
      <c r="B2625" s="16"/>
      <c r="N2625" s="2"/>
      <c r="O2625" s="53"/>
      <c r="BA2625" s="149"/>
    </row>
    <row r="2626" spans="1:53">
      <c r="A2626" s="16"/>
      <c r="B2626" s="16"/>
      <c r="N2626" s="2"/>
      <c r="O2626" s="53"/>
      <c r="BA2626" s="149"/>
    </row>
    <row r="2627" spans="1:53">
      <c r="A2627" s="16"/>
      <c r="B2627" s="16"/>
      <c r="N2627" s="2"/>
      <c r="O2627" s="53"/>
      <c r="BA2627" s="149"/>
    </row>
    <row r="2628" spans="1:53">
      <c r="A2628" s="16"/>
      <c r="B2628" s="16"/>
      <c r="N2628" s="2"/>
      <c r="O2628" s="53"/>
      <c r="BA2628" s="149"/>
    </row>
    <row r="2629" spans="1:53">
      <c r="A2629" s="16"/>
      <c r="B2629" s="16"/>
      <c r="N2629" s="2"/>
      <c r="O2629" s="53"/>
      <c r="BA2629" s="149"/>
    </row>
    <row r="2630" spans="1:53">
      <c r="A2630" s="16"/>
      <c r="B2630" s="16"/>
      <c r="N2630" s="2"/>
      <c r="O2630" s="53"/>
      <c r="BA2630" s="149"/>
    </row>
    <row r="2631" spans="1:53">
      <c r="A2631" s="16"/>
      <c r="B2631" s="16"/>
      <c r="N2631" s="2"/>
      <c r="O2631" s="53"/>
      <c r="BA2631" s="149"/>
    </row>
    <row r="2632" spans="1:53">
      <c r="A2632" s="16"/>
      <c r="B2632" s="16"/>
      <c r="N2632" s="2"/>
      <c r="O2632" s="53"/>
      <c r="BA2632" s="149"/>
    </row>
    <row r="2633" spans="1:53">
      <c r="A2633" s="16"/>
      <c r="B2633" s="16"/>
      <c r="N2633" s="2"/>
      <c r="O2633" s="53"/>
      <c r="BA2633" s="149"/>
    </row>
    <row r="2634" spans="1:53">
      <c r="A2634" s="16"/>
      <c r="B2634" s="16"/>
      <c r="N2634" s="2"/>
      <c r="O2634" s="53"/>
      <c r="BA2634" s="149"/>
    </row>
    <row r="2635" spans="1:53">
      <c r="A2635" s="16"/>
      <c r="B2635" s="16"/>
      <c r="N2635" s="2"/>
      <c r="O2635" s="53"/>
      <c r="BA2635" s="149"/>
    </row>
    <row r="2636" spans="1:53">
      <c r="A2636" s="16"/>
      <c r="B2636" s="16"/>
      <c r="N2636" s="2"/>
      <c r="O2636" s="53"/>
      <c r="BA2636" s="149"/>
    </row>
    <row r="2637" spans="1:53">
      <c r="A2637" s="16"/>
      <c r="B2637" s="16"/>
      <c r="N2637" s="2"/>
      <c r="O2637" s="53"/>
      <c r="BA2637" s="149"/>
    </row>
    <row r="2638" spans="1:53">
      <c r="A2638" s="16"/>
      <c r="B2638" s="16"/>
      <c r="N2638" s="2"/>
      <c r="O2638" s="53"/>
      <c r="BA2638" s="149"/>
    </row>
    <row r="2639" spans="1:53">
      <c r="A2639" s="16"/>
      <c r="B2639" s="16"/>
      <c r="N2639" s="2"/>
      <c r="O2639" s="53"/>
      <c r="BA2639" s="149"/>
    </row>
    <row r="2640" spans="1:53">
      <c r="A2640" s="16"/>
      <c r="B2640" s="16"/>
      <c r="N2640" s="2"/>
      <c r="O2640" s="53"/>
      <c r="BA2640" s="149"/>
    </row>
    <row r="2641" spans="1:53">
      <c r="A2641" s="16"/>
      <c r="B2641" s="16"/>
      <c r="N2641" s="2"/>
      <c r="O2641" s="53"/>
      <c r="BA2641" s="149"/>
    </row>
    <row r="2642" spans="1:53">
      <c r="A2642" s="16"/>
      <c r="B2642" s="16"/>
      <c r="N2642" s="2"/>
      <c r="O2642" s="53"/>
      <c r="BA2642" s="149"/>
    </row>
    <row r="2643" spans="1:53">
      <c r="A2643" s="16"/>
      <c r="B2643" s="16"/>
      <c r="N2643" s="2"/>
      <c r="O2643" s="53"/>
      <c r="BA2643" s="149"/>
    </row>
    <row r="2644" spans="1:53">
      <c r="A2644" s="16"/>
      <c r="B2644" s="16"/>
      <c r="N2644" s="2"/>
      <c r="O2644" s="53"/>
      <c r="BA2644" s="149"/>
    </row>
    <row r="2645" spans="1:53">
      <c r="A2645" s="16"/>
      <c r="B2645" s="16"/>
      <c r="N2645" s="2"/>
      <c r="O2645" s="53"/>
      <c r="BA2645" s="149"/>
    </row>
    <row r="2646" spans="1:53">
      <c r="A2646" s="16"/>
      <c r="B2646" s="16"/>
      <c r="N2646" s="2"/>
      <c r="O2646" s="53"/>
      <c r="BA2646" s="149"/>
    </row>
    <row r="2647" spans="1:53">
      <c r="A2647" s="16"/>
      <c r="B2647" s="16"/>
      <c r="N2647" s="2"/>
      <c r="O2647" s="53"/>
      <c r="BA2647" s="149"/>
    </row>
    <row r="2648" spans="1:53">
      <c r="A2648" s="16"/>
      <c r="B2648" s="16"/>
      <c r="N2648" s="2"/>
      <c r="O2648" s="53"/>
      <c r="BA2648" s="149"/>
    </row>
    <row r="2649" spans="1:53">
      <c r="A2649" s="16"/>
      <c r="B2649" s="16"/>
      <c r="N2649" s="2"/>
      <c r="O2649" s="53"/>
      <c r="BA2649" s="149"/>
    </row>
    <row r="2650" spans="1:53">
      <c r="A2650" s="16"/>
      <c r="B2650" s="16"/>
      <c r="N2650" s="2"/>
      <c r="O2650" s="53"/>
      <c r="BA2650" s="149"/>
    </row>
    <row r="2651" spans="1:53">
      <c r="A2651" s="16"/>
      <c r="B2651" s="16"/>
      <c r="N2651" s="2"/>
      <c r="O2651" s="53"/>
      <c r="BA2651" s="149"/>
    </row>
    <row r="2652" spans="1:53">
      <c r="A2652" s="16"/>
      <c r="B2652" s="16"/>
      <c r="N2652" s="2"/>
      <c r="O2652" s="53"/>
      <c r="BA2652" s="149"/>
    </row>
    <row r="2653" spans="1:53">
      <c r="A2653" s="16"/>
      <c r="B2653" s="16"/>
      <c r="N2653" s="2"/>
      <c r="O2653" s="53"/>
      <c r="BA2653" s="149"/>
    </row>
    <row r="2654" spans="1:53">
      <c r="A2654" s="16"/>
      <c r="B2654" s="16"/>
      <c r="N2654" s="2"/>
      <c r="O2654" s="53"/>
      <c r="BA2654" s="149"/>
    </row>
    <row r="2655" spans="1:53">
      <c r="A2655" s="16"/>
      <c r="B2655" s="16"/>
      <c r="N2655" s="2"/>
      <c r="O2655" s="53"/>
      <c r="BA2655" s="149"/>
    </row>
    <row r="2656" spans="1:53">
      <c r="A2656" s="16"/>
      <c r="B2656" s="16"/>
      <c r="N2656" s="2"/>
      <c r="O2656" s="53"/>
      <c r="BA2656" s="149"/>
    </row>
    <row r="2657" spans="1:53">
      <c r="A2657" s="16"/>
      <c r="B2657" s="16"/>
      <c r="N2657" s="2"/>
      <c r="O2657" s="53"/>
      <c r="BA2657" s="149"/>
    </row>
    <row r="2658" spans="1:53">
      <c r="A2658" s="16"/>
      <c r="B2658" s="16"/>
      <c r="N2658" s="2"/>
      <c r="O2658" s="53"/>
      <c r="BA2658" s="149"/>
    </row>
    <row r="2659" spans="1:53">
      <c r="A2659" s="16"/>
      <c r="B2659" s="16"/>
      <c r="N2659" s="2"/>
      <c r="O2659" s="53"/>
      <c r="BA2659" s="149"/>
    </row>
    <row r="2660" spans="1:53">
      <c r="A2660" s="16"/>
      <c r="B2660" s="16"/>
      <c r="N2660" s="2"/>
      <c r="O2660" s="53"/>
      <c r="BA2660" s="149"/>
    </row>
    <row r="2661" spans="1:53">
      <c r="A2661" s="16"/>
      <c r="B2661" s="16"/>
      <c r="N2661" s="2"/>
      <c r="O2661" s="53"/>
      <c r="BA2661" s="149"/>
    </row>
    <row r="2662" spans="1:53">
      <c r="A2662" s="16"/>
      <c r="B2662" s="16"/>
      <c r="N2662" s="2"/>
      <c r="O2662" s="53"/>
      <c r="BA2662" s="149"/>
    </row>
    <row r="2663" spans="1:53">
      <c r="A2663" s="16"/>
      <c r="B2663" s="16"/>
      <c r="N2663" s="2"/>
      <c r="O2663" s="53"/>
      <c r="BA2663" s="149"/>
    </row>
    <row r="2664" spans="1:53">
      <c r="A2664" s="16"/>
      <c r="B2664" s="16"/>
      <c r="N2664" s="2"/>
      <c r="O2664" s="53"/>
      <c r="BA2664" s="149"/>
    </row>
    <row r="2665" spans="1:53">
      <c r="A2665" s="16"/>
      <c r="B2665" s="16"/>
      <c r="N2665" s="2"/>
      <c r="O2665" s="53"/>
      <c r="BA2665" s="149"/>
    </row>
    <row r="2666" spans="1:53">
      <c r="A2666" s="16"/>
      <c r="B2666" s="16"/>
      <c r="N2666" s="2"/>
      <c r="O2666" s="53"/>
      <c r="BA2666" s="149"/>
    </row>
    <row r="2667" spans="1:53">
      <c r="A2667" s="16"/>
      <c r="B2667" s="16"/>
      <c r="N2667" s="2"/>
      <c r="O2667" s="53"/>
      <c r="BA2667" s="149"/>
    </row>
    <row r="2668" spans="1:53">
      <c r="A2668" s="16"/>
      <c r="B2668" s="16"/>
      <c r="N2668" s="2"/>
      <c r="O2668" s="53"/>
      <c r="BA2668" s="149"/>
    </row>
    <row r="2669" spans="1:53">
      <c r="A2669" s="16"/>
      <c r="B2669" s="16"/>
      <c r="N2669" s="2"/>
      <c r="O2669" s="53"/>
      <c r="BA2669" s="149"/>
    </row>
    <row r="2670" spans="1:53">
      <c r="A2670" s="16"/>
      <c r="B2670" s="16"/>
      <c r="N2670" s="2"/>
      <c r="O2670" s="53"/>
      <c r="BA2670" s="149"/>
    </row>
    <row r="2671" spans="1:53">
      <c r="A2671" s="16"/>
      <c r="B2671" s="16"/>
      <c r="N2671" s="2"/>
      <c r="O2671" s="53"/>
      <c r="BA2671" s="149"/>
    </row>
    <row r="2672" spans="1:53">
      <c r="A2672" s="16"/>
      <c r="B2672" s="16"/>
      <c r="N2672" s="2"/>
      <c r="O2672" s="53"/>
      <c r="BA2672" s="149"/>
    </row>
    <row r="2673" spans="1:53">
      <c r="A2673" s="16"/>
      <c r="B2673" s="16"/>
      <c r="N2673" s="2"/>
      <c r="O2673" s="53"/>
      <c r="BA2673" s="149"/>
    </row>
    <row r="2674" spans="1:53">
      <c r="A2674" s="16"/>
      <c r="B2674" s="16"/>
      <c r="N2674" s="2"/>
      <c r="O2674" s="53"/>
      <c r="BA2674" s="149"/>
    </row>
    <row r="2675" spans="1:53">
      <c r="A2675" s="16"/>
      <c r="B2675" s="16"/>
      <c r="N2675" s="2"/>
      <c r="O2675" s="53"/>
      <c r="BA2675" s="149"/>
    </row>
    <row r="2676" spans="1:53">
      <c r="A2676" s="16"/>
      <c r="B2676" s="16"/>
      <c r="N2676" s="2"/>
      <c r="O2676" s="53"/>
      <c r="BA2676" s="149"/>
    </row>
    <row r="2677" spans="1:53">
      <c r="A2677" s="16"/>
      <c r="B2677" s="16"/>
      <c r="N2677" s="2"/>
      <c r="O2677" s="53"/>
      <c r="BA2677" s="149"/>
    </row>
    <row r="2678" spans="1:53">
      <c r="A2678" s="16"/>
      <c r="B2678" s="16"/>
      <c r="N2678" s="2"/>
      <c r="O2678" s="53"/>
      <c r="BA2678" s="149"/>
    </row>
    <row r="2679" spans="1:53">
      <c r="A2679" s="16"/>
      <c r="B2679" s="16"/>
      <c r="N2679" s="2"/>
      <c r="O2679" s="53"/>
      <c r="BA2679" s="149"/>
    </row>
    <row r="2680" spans="1:53">
      <c r="A2680" s="16"/>
      <c r="B2680" s="16"/>
      <c r="N2680" s="2"/>
      <c r="O2680" s="53"/>
      <c r="BA2680" s="149"/>
    </row>
    <row r="2681" spans="1:53">
      <c r="A2681" s="16"/>
      <c r="B2681" s="16"/>
      <c r="N2681" s="2"/>
      <c r="O2681" s="53"/>
      <c r="BA2681" s="149"/>
    </row>
    <row r="2682" spans="1:53">
      <c r="A2682" s="16"/>
      <c r="B2682" s="16"/>
      <c r="N2682" s="2"/>
      <c r="O2682" s="53"/>
      <c r="BA2682" s="149"/>
    </row>
    <row r="2683" spans="1:53">
      <c r="A2683" s="16"/>
      <c r="B2683" s="16"/>
      <c r="N2683" s="2"/>
      <c r="O2683" s="53"/>
      <c r="BA2683" s="149"/>
    </row>
    <row r="2684" spans="1:53">
      <c r="A2684" s="16"/>
      <c r="B2684" s="16"/>
      <c r="N2684" s="2"/>
      <c r="O2684" s="53"/>
      <c r="BA2684" s="149"/>
    </row>
    <row r="2685" spans="1:53">
      <c r="A2685" s="16"/>
      <c r="B2685" s="16"/>
      <c r="N2685" s="2"/>
      <c r="O2685" s="53"/>
      <c r="BA2685" s="149"/>
    </row>
    <row r="2686" spans="1:53">
      <c r="A2686" s="16"/>
      <c r="B2686" s="16"/>
      <c r="N2686" s="2"/>
      <c r="O2686" s="53"/>
      <c r="BA2686" s="149"/>
    </row>
    <row r="2687" spans="1:53">
      <c r="A2687" s="16"/>
      <c r="B2687" s="16"/>
      <c r="N2687" s="2"/>
      <c r="O2687" s="53"/>
      <c r="BA2687" s="149"/>
    </row>
    <row r="2688" spans="1:53">
      <c r="A2688" s="16"/>
      <c r="B2688" s="16"/>
      <c r="N2688" s="2"/>
      <c r="O2688" s="53"/>
      <c r="BA2688" s="149"/>
    </row>
    <row r="2689" spans="1:53">
      <c r="A2689" s="16"/>
      <c r="B2689" s="16"/>
      <c r="N2689" s="2"/>
      <c r="O2689" s="53"/>
      <c r="BA2689" s="149"/>
    </row>
    <row r="2690" spans="1:53">
      <c r="A2690" s="16"/>
      <c r="B2690" s="16"/>
      <c r="N2690" s="2"/>
      <c r="O2690" s="53"/>
      <c r="BA2690" s="149"/>
    </row>
    <row r="2691" spans="1:53">
      <c r="A2691" s="16"/>
      <c r="B2691" s="16"/>
      <c r="N2691" s="2"/>
      <c r="O2691" s="53"/>
      <c r="BA2691" s="149"/>
    </row>
    <row r="2692" spans="1:53">
      <c r="A2692" s="16"/>
      <c r="B2692" s="16"/>
      <c r="N2692" s="2"/>
      <c r="O2692" s="53"/>
      <c r="BA2692" s="149"/>
    </row>
    <row r="2693" spans="1:53">
      <c r="A2693" s="16"/>
      <c r="B2693" s="16"/>
      <c r="N2693" s="2"/>
      <c r="O2693" s="53"/>
      <c r="BA2693" s="149"/>
    </row>
    <row r="2694" spans="1:53">
      <c r="A2694" s="16"/>
      <c r="B2694" s="16"/>
      <c r="N2694" s="2"/>
      <c r="O2694" s="53"/>
      <c r="BA2694" s="149"/>
    </row>
    <row r="2695" spans="1:53">
      <c r="A2695" s="16"/>
      <c r="B2695" s="16"/>
      <c r="N2695" s="2"/>
      <c r="O2695" s="53"/>
      <c r="BA2695" s="149"/>
    </row>
    <row r="2696" spans="1:53">
      <c r="A2696" s="16"/>
      <c r="B2696" s="16"/>
      <c r="N2696" s="2"/>
      <c r="O2696" s="53"/>
      <c r="BA2696" s="149"/>
    </row>
    <row r="2697" spans="1:53">
      <c r="A2697" s="16"/>
      <c r="B2697" s="16"/>
      <c r="N2697" s="2"/>
      <c r="O2697" s="53"/>
      <c r="BA2697" s="149"/>
    </row>
    <row r="2698" spans="1:53">
      <c r="A2698" s="16"/>
      <c r="B2698" s="16"/>
      <c r="N2698" s="2"/>
      <c r="O2698" s="53"/>
      <c r="BA2698" s="149"/>
    </row>
    <row r="2699" spans="1:53">
      <c r="A2699" s="16"/>
      <c r="B2699" s="16"/>
      <c r="N2699" s="2"/>
      <c r="O2699" s="53"/>
      <c r="BA2699" s="149"/>
    </row>
    <row r="2700" spans="1:53">
      <c r="A2700" s="16"/>
      <c r="B2700" s="16"/>
      <c r="N2700" s="2"/>
      <c r="O2700" s="53"/>
      <c r="BA2700" s="149"/>
    </row>
    <row r="2701" spans="1:53">
      <c r="A2701" s="16"/>
      <c r="B2701" s="16"/>
      <c r="N2701" s="2"/>
      <c r="O2701" s="53"/>
      <c r="BA2701" s="149"/>
    </row>
    <row r="2702" spans="1:53">
      <c r="A2702" s="16"/>
      <c r="B2702" s="16"/>
      <c r="N2702" s="2"/>
      <c r="O2702" s="53"/>
      <c r="BA2702" s="149"/>
    </row>
    <row r="2703" spans="1:53">
      <c r="A2703" s="16"/>
      <c r="B2703" s="16"/>
      <c r="N2703" s="2"/>
      <c r="O2703" s="53"/>
      <c r="BA2703" s="149"/>
    </row>
    <row r="2704" spans="1:53">
      <c r="A2704" s="16"/>
      <c r="B2704" s="16"/>
      <c r="N2704" s="2"/>
      <c r="O2704" s="53"/>
      <c r="BA2704" s="149"/>
    </row>
    <row r="2705" spans="1:53">
      <c r="A2705" s="16"/>
      <c r="B2705" s="16"/>
      <c r="N2705" s="2"/>
      <c r="O2705" s="53"/>
      <c r="BA2705" s="149"/>
    </row>
    <row r="2706" spans="1:53">
      <c r="A2706" s="16"/>
      <c r="B2706" s="16"/>
      <c r="N2706" s="2"/>
      <c r="O2706" s="53"/>
      <c r="BA2706" s="149"/>
    </row>
    <row r="2707" spans="1:53">
      <c r="A2707" s="16"/>
      <c r="B2707" s="16"/>
      <c r="N2707" s="2"/>
      <c r="O2707" s="53"/>
      <c r="BA2707" s="149"/>
    </row>
    <row r="2708" spans="1:53">
      <c r="A2708" s="16"/>
      <c r="B2708" s="16"/>
      <c r="N2708" s="2"/>
      <c r="O2708" s="53"/>
      <c r="BA2708" s="149"/>
    </row>
    <row r="2709" spans="1:53">
      <c r="A2709" s="16"/>
      <c r="B2709" s="16"/>
      <c r="N2709" s="2"/>
      <c r="O2709" s="53"/>
      <c r="BA2709" s="149"/>
    </row>
    <row r="2710" spans="1:53">
      <c r="A2710" s="16"/>
      <c r="B2710" s="16"/>
      <c r="N2710" s="2"/>
      <c r="O2710" s="53"/>
      <c r="BA2710" s="149"/>
    </row>
    <row r="2711" spans="1:53">
      <c r="A2711" s="16"/>
      <c r="B2711" s="16"/>
      <c r="N2711" s="2"/>
      <c r="O2711" s="53"/>
      <c r="BA2711" s="149"/>
    </row>
    <row r="2712" spans="1:53">
      <c r="A2712" s="16"/>
      <c r="B2712" s="16"/>
      <c r="N2712" s="2"/>
      <c r="O2712" s="53"/>
      <c r="BA2712" s="149"/>
    </row>
    <row r="2713" spans="1:53">
      <c r="A2713" s="16"/>
      <c r="B2713" s="16"/>
      <c r="N2713" s="2"/>
      <c r="O2713" s="53"/>
      <c r="BA2713" s="149"/>
    </row>
    <row r="2714" spans="1:53">
      <c r="A2714" s="16"/>
      <c r="B2714" s="16"/>
      <c r="N2714" s="2"/>
      <c r="O2714" s="53"/>
      <c r="BA2714" s="149"/>
    </row>
    <row r="2715" spans="1:53">
      <c r="A2715" s="16"/>
      <c r="B2715" s="16"/>
      <c r="N2715" s="2"/>
      <c r="O2715" s="53"/>
      <c r="BA2715" s="149"/>
    </row>
    <row r="2716" spans="1:53">
      <c r="A2716" s="16"/>
      <c r="B2716" s="16"/>
      <c r="N2716" s="2"/>
      <c r="O2716" s="53"/>
      <c r="BA2716" s="149"/>
    </row>
    <row r="2717" spans="1:53">
      <c r="A2717" s="16"/>
      <c r="B2717" s="16"/>
      <c r="N2717" s="2"/>
      <c r="O2717" s="53"/>
      <c r="BA2717" s="149"/>
    </row>
    <row r="2718" spans="1:53">
      <c r="A2718" s="16"/>
      <c r="B2718" s="16"/>
      <c r="N2718" s="2"/>
      <c r="O2718" s="53"/>
      <c r="BA2718" s="149"/>
    </row>
    <row r="2719" spans="1:53">
      <c r="A2719" s="16"/>
      <c r="B2719" s="16"/>
      <c r="N2719" s="2"/>
      <c r="O2719" s="53"/>
      <c r="BA2719" s="149"/>
    </row>
    <row r="2720" spans="1:53">
      <c r="A2720" s="16"/>
      <c r="B2720" s="16"/>
      <c r="N2720" s="2"/>
      <c r="O2720" s="53"/>
      <c r="BA2720" s="149"/>
    </row>
    <row r="2721" spans="1:53">
      <c r="A2721" s="16"/>
      <c r="B2721" s="16"/>
      <c r="N2721" s="2"/>
      <c r="O2721" s="53"/>
      <c r="BA2721" s="149"/>
    </row>
    <row r="2722" spans="1:53">
      <c r="A2722" s="16"/>
      <c r="B2722" s="16"/>
      <c r="N2722" s="2"/>
      <c r="O2722" s="53"/>
      <c r="BA2722" s="149"/>
    </row>
    <row r="2723" spans="1:53">
      <c r="A2723" s="16"/>
      <c r="B2723" s="16"/>
      <c r="N2723" s="2"/>
      <c r="O2723" s="53"/>
      <c r="BA2723" s="149"/>
    </row>
    <row r="2724" spans="1:53">
      <c r="A2724" s="16"/>
      <c r="B2724" s="16"/>
      <c r="N2724" s="2"/>
      <c r="O2724" s="53"/>
      <c r="BA2724" s="149"/>
    </row>
    <row r="2725" spans="1:53">
      <c r="A2725" s="16"/>
      <c r="B2725" s="16"/>
      <c r="N2725" s="2"/>
      <c r="O2725" s="53"/>
      <c r="BA2725" s="149"/>
    </row>
    <row r="2726" spans="1:53">
      <c r="A2726" s="16"/>
      <c r="B2726" s="16"/>
      <c r="N2726" s="2"/>
      <c r="O2726" s="53"/>
      <c r="BA2726" s="149"/>
    </row>
    <row r="2727" spans="1:53">
      <c r="A2727" s="16"/>
      <c r="B2727" s="16"/>
      <c r="N2727" s="2"/>
      <c r="O2727" s="53"/>
      <c r="BA2727" s="149"/>
    </row>
    <row r="2728" spans="1:53">
      <c r="A2728" s="16"/>
      <c r="B2728" s="16"/>
      <c r="N2728" s="2"/>
      <c r="O2728" s="53"/>
      <c r="BA2728" s="149"/>
    </row>
    <row r="2729" spans="1:53">
      <c r="A2729" s="16"/>
      <c r="B2729" s="16"/>
      <c r="N2729" s="2"/>
      <c r="O2729" s="53"/>
      <c r="BA2729" s="149"/>
    </row>
    <row r="2730" spans="1:53">
      <c r="A2730" s="16"/>
      <c r="B2730" s="16"/>
      <c r="N2730" s="2"/>
      <c r="O2730" s="53"/>
      <c r="BA2730" s="149"/>
    </row>
    <row r="2731" spans="1:53">
      <c r="A2731" s="16"/>
      <c r="B2731" s="16"/>
      <c r="N2731" s="2"/>
      <c r="O2731" s="53"/>
      <c r="BA2731" s="149"/>
    </row>
    <row r="2732" spans="1:53">
      <c r="A2732" s="16"/>
      <c r="B2732" s="16"/>
      <c r="N2732" s="2"/>
      <c r="O2732" s="53"/>
      <c r="BA2732" s="149"/>
    </row>
    <row r="2733" spans="1:53">
      <c r="A2733" s="16"/>
      <c r="B2733" s="16"/>
      <c r="N2733" s="2"/>
      <c r="O2733" s="53"/>
      <c r="BA2733" s="149"/>
    </row>
    <row r="2734" spans="1:53">
      <c r="A2734" s="16"/>
      <c r="B2734" s="16"/>
      <c r="N2734" s="2"/>
      <c r="O2734" s="53"/>
      <c r="BA2734" s="149"/>
    </row>
    <row r="2735" spans="1:53">
      <c r="A2735" s="16"/>
      <c r="B2735" s="16"/>
      <c r="N2735" s="2"/>
      <c r="O2735" s="53"/>
      <c r="BA2735" s="149"/>
    </row>
    <row r="2736" spans="1:53">
      <c r="A2736" s="16"/>
      <c r="B2736" s="16"/>
      <c r="N2736" s="2"/>
      <c r="O2736" s="53"/>
      <c r="BA2736" s="149"/>
    </row>
    <row r="2737" spans="1:53">
      <c r="A2737" s="16"/>
      <c r="B2737" s="16"/>
      <c r="N2737" s="2"/>
      <c r="O2737" s="53"/>
      <c r="BA2737" s="149"/>
    </row>
    <row r="2738" spans="1:53">
      <c r="A2738" s="16"/>
      <c r="B2738" s="16"/>
      <c r="N2738" s="2"/>
      <c r="O2738" s="53"/>
      <c r="BA2738" s="149"/>
    </row>
    <row r="2739" spans="1:53">
      <c r="A2739" s="16"/>
      <c r="B2739" s="16"/>
      <c r="N2739" s="2"/>
      <c r="O2739" s="53"/>
      <c r="BA2739" s="149"/>
    </row>
    <row r="2740" spans="1:53">
      <c r="A2740" s="16"/>
      <c r="B2740" s="16"/>
      <c r="N2740" s="2"/>
      <c r="O2740" s="53"/>
      <c r="BA2740" s="149"/>
    </row>
    <row r="2741" spans="1:53">
      <c r="A2741" s="16"/>
      <c r="B2741" s="16"/>
      <c r="N2741" s="2"/>
      <c r="O2741" s="53"/>
      <c r="BA2741" s="149"/>
    </row>
    <row r="2742" spans="1:53">
      <c r="A2742" s="16"/>
      <c r="B2742" s="16"/>
      <c r="N2742" s="2"/>
      <c r="O2742" s="53"/>
      <c r="BA2742" s="149"/>
    </row>
    <row r="2743" spans="1:53">
      <c r="A2743" s="16"/>
      <c r="B2743" s="16"/>
      <c r="N2743" s="2"/>
      <c r="O2743" s="53"/>
      <c r="BA2743" s="149"/>
    </row>
    <row r="2744" spans="1:53">
      <c r="A2744" s="16"/>
      <c r="B2744" s="16"/>
      <c r="N2744" s="2"/>
      <c r="O2744" s="53"/>
      <c r="BA2744" s="149"/>
    </row>
    <row r="2745" spans="1:53">
      <c r="A2745" s="16"/>
      <c r="B2745" s="16"/>
      <c r="N2745" s="2"/>
      <c r="O2745" s="53"/>
      <c r="BA2745" s="149"/>
    </row>
    <row r="2746" spans="1:53">
      <c r="A2746" s="16"/>
      <c r="B2746" s="16"/>
      <c r="N2746" s="2"/>
      <c r="O2746" s="53"/>
      <c r="BA2746" s="149"/>
    </row>
    <row r="2747" spans="1:53">
      <c r="A2747" s="16"/>
      <c r="B2747" s="16"/>
      <c r="N2747" s="2"/>
      <c r="O2747" s="53"/>
      <c r="BA2747" s="149"/>
    </row>
    <row r="2748" spans="1:53">
      <c r="A2748" s="16"/>
      <c r="B2748" s="16"/>
      <c r="N2748" s="2"/>
      <c r="O2748" s="53"/>
      <c r="BA2748" s="149"/>
    </row>
    <row r="2749" spans="1:53">
      <c r="A2749" s="16"/>
      <c r="B2749" s="16"/>
      <c r="N2749" s="2"/>
      <c r="O2749" s="53"/>
      <c r="BA2749" s="149"/>
    </row>
    <row r="2750" spans="1:53">
      <c r="A2750" s="16"/>
      <c r="B2750" s="16"/>
      <c r="N2750" s="2"/>
      <c r="O2750" s="53"/>
      <c r="BA2750" s="149"/>
    </row>
    <row r="2751" spans="1:53">
      <c r="A2751" s="16"/>
      <c r="B2751" s="16"/>
      <c r="N2751" s="2"/>
      <c r="O2751" s="53"/>
      <c r="BA2751" s="149"/>
    </row>
    <row r="2752" spans="1:53">
      <c r="A2752" s="16"/>
      <c r="B2752" s="16"/>
      <c r="N2752" s="2"/>
      <c r="O2752" s="53"/>
      <c r="BA2752" s="149"/>
    </row>
    <row r="2753" spans="1:53">
      <c r="A2753" s="16"/>
      <c r="B2753" s="16"/>
      <c r="N2753" s="2"/>
      <c r="O2753" s="53"/>
      <c r="BA2753" s="149"/>
    </row>
    <row r="2754" spans="1:53">
      <c r="A2754" s="16"/>
      <c r="B2754" s="16"/>
      <c r="N2754" s="2"/>
      <c r="O2754" s="53"/>
      <c r="BA2754" s="149"/>
    </row>
    <row r="2755" spans="1:53">
      <c r="A2755" s="16"/>
      <c r="B2755" s="16"/>
      <c r="N2755" s="2"/>
      <c r="O2755" s="53"/>
      <c r="BA2755" s="149"/>
    </row>
    <row r="2756" spans="1:53">
      <c r="A2756" s="16"/>
      <c r="B2756" s="16"/>
      <c r="N2756" s="2"/>
      <c r="O2756" s="53"/>
      <c r="BA2756" s="149"/>
    </row>
    <row r="2757" spans="1:53">
      <c r="A2757" s="16"/>
      <c r="B2757" s="16"/>
      <c r="N2757" s="2"/>
      <c r="O2757" s="53"/>
      <c r="BA2757" s="149"/>
    </row>
    <row r="2758" spans="1:53">
      <c r="A2758" s="16"/>
      <c r="B2758" s="16"/>
      <c r="N2758" s="2"/>
      <c r="O2758" s="53"/>
      <c r="BA2758" s="149"/>
    </row>
    <row r="2759" spans="1:53">
      <c r="A2759" s="16"/>
      <c r="B2759" s="16"/>
      <c r="N2759" s="2"/>
      <c r="O2759" s="53"/>
      <c r="BA2759" s="149"/>
    </row>
    <row r="2760" spans="1:53">
      <c r="A2760" s="16"/>
      <c r="B2760" s="16"/>
      <c r="N2760" s="2"/>
      <c r="O2760" s="53"/>
      <c r="BA2760" s="149"/>
    </row>
    <row r="2761" spans="1:53">
      <c r="A2761" s="16"/>
      <c r="B2761" s="16"/>
      <c r="N2761" s="2"/>
      <c r="O2761" s="53"/>
      <c r="BA2761" s="149"/>
    </row>
    <row r="2762" spans="1:53">
      <c r="A2762" s="16"/>
      <c r="B2762" s="16"/>
      <c r="N2762" s="2"/>
      <c r="O2762" s="53"/>
      <c r="BA2762" s="149"/>
    </row>
    <row r="2763" spans="1:53">
      <c r="A2763" s="16"/>
      <c r="B2763" s="16"/>
      <c r="N2763" s="2"/>
      <c r="O2763" s="53"/>
      <c r="BA2763" s="149"/>
    </row>
    <row r="2764" spans="1:53">
      <c r="A2764" s="16"/>
      <c r="B2764" s="16"/>
      <c r="N2764" s="2"/>
      <c r="O2764" s="53"/>
      <c r="BA2764" s="149"/>
    </row>
    <row r="2765" spans="1:53">
      <c r="A2765" s="16"/>
      <c r="B2765" s="16"/>
      <c r="N2765" s="2"/>
      <c r="O2765" s="53"/>
      <c r="BA2765" s="149"/>
    </row>
    <row r="2766" spans="1:53">
      <c r="A2766" s="16"/>
      <c r="B2766" s="16"/>
      <c r="N2766" s="2"/>
      <c r="O2766" s="53"/>
      <c r="BA2766" s="149"/>
    </row>
    <row r="2767" spans="1:53">
      <c r="A2767" s="16"/>
      <c r="B2767" s="16"/>
      <c r="N2767" s="2"/>
      <c r="O2767" s="53"/>
      <c r="BA2767" s="149"/>
    </row>
    <row r="2768" spans="1:53">
      <c r="A2768" s="16"/>
      <c r="B2768" s="16"/>
      <c r="N2768" s="2"/>
      <c r="O2768" s="53"/>
      <c r="BA2768" s="149"/>
    </row>
    <row r="2769" spans="1:53">
      <c r="A2769" s="16"/>
      <c r="B2769" s="16"/>
      <c r="N2769" s="2"/>
      <c r="O2769" s="53"/>
      <c r="BA2769" s="149"/>
    </row>
    <row r="2770" spans="1:53">
      <c r="A2770" s="16"/>
      <c r="B2770" s="16"/>
      <c r="N2770" s="2"/>
      <c r="O2770" s="53"/>
      <c r="BA2770" s="149"/>
    </row>
    <row r="2771" spans="1:53">
      <c r="A2771" s="16"/>
      <c r="B2771" s="16"/>
      <c r="N2771" s="2"/>
      <c r="O2771" s="53"/>
      <c r="BA2771" s="149"/>
    </row>
    <row r="2772" spans="1:53">
      <c r="A2772" s="16"/>
      <c r="B2772" s="16"/>
      <c r="N2772" s="2"/>
      <c r="O2772" s="53"/>
      <c r="BA2772" s="149"/>
    </row>
    <row r="2773" spans="1:53">
      <c r="A2773" s="16"/>
      <c r="B2773" s="16"/>
      <c r="N2773" s="2"/>
      <c r="O2773" s="53"/>
      <c r="BA2773" s="149"/>
    </row>
    <row r="2774" spans="1:53">
      <c r="A2774" s="16"/>
      <c r="B2774" s="16"/>
      <c r="N2774" s="2"/>
      <c r="O2774" s="53"/>
      <c r="BA2774" s="149"/>
    </row>
    <row r="2775" spans="1:53">
      <c r="A2775" s="16"/>
      <c r="B2775" s="16"/>
      <c r="N2775" s="2"/>
      <c r="O2775" s="53"/>
      <c r="BA2775" s="149"/>
    </row>
    <row r="2776" spans="1:53">
      <c r="A2776" s="16"/>
      <c r="B2776" s="16"/>
      <c r="N2776" s="2"/>
      <c r="O2776" s="53"/>
      <c r="BA2776" s="149"/>
    </row>
    <row r="2777" spans="1:53">
      <c r="A2777" s="16"/>
      <c r="B2777" s="16"/>
      <c r="N2777" s="2"/>
      <c r="O2777" s="53"/>
      <c r="BA2777" s="149"/>
    </row>
    <row r="2778" spans="1:53">
      <c r="A2778" s="16"/>
      <c r="B2778" s="16"/>
      <c r="N2778" s="2"/>
      <c r="O2778" s="53"/>
      <c r="BA2778" s="149"/>
    </row>
    <row r="2779" spans="1:53">
      <c r="A2779" s="16"/>
      <c r="B2779" s="16"/>
      <c r="N2779" s="2"/>
      <c r="O2779" s="53"/>
      <c r="BA2779" s="149"/>
    </row>
    <row r="2780" spans="1:53">
      <c r="A2780" s="16"/>
      <c r="B2780" s="16"/>
      <c r="N2780" s="2"/>
      <c r="O2780" s="53"/>
      <c r="BA2780" s="149"/>
    </row>
    <row r="2781" spans="1:53">
      <c r="A2781" s="16"/>
      <c r="B2781" s="16"/>
      <c r="N2781" s="2"/>
      <c r="O2781" s="53"/>
      <c r="BA2781" s="149"/>
    </row>
    <row r="2782" spans="1:53">
      <c r="A2782" s="16"/>
      <c r="B2782" s="16"/>
      <c r="N2782" s="2"/>
      <c r="O2782" s="53"/>
      <c r="BA2782" s="149"/>
    </row>
    <row r="2783" spans="1:53">
      <c r="A2783" s="16"/>
      <c r="B2783" s="16"/>
      <c r="N2783" s="2"/>
      <c r="O2783" s="53"/>
      <c r="BA2783" s="149"/>
    </row>
    <row r="2784" spans="1:53">
      <c r="A2784" s="16"/>
      <c r="B2784" s="16"/>
      <c r="N2784" s="2"/>
      <c r="O2784" s="53"/>
      <c r="BA2784" s="149"/>
    </row>
    <row r="2785" spans="1:53">
      <c r="A2785" s="16"/>
      <c r="B2785" s="16"/>
      <c r="N2785" s="2"/>
      <c r="O2785" s="53"/>
      <c r="BA2785" s="149"/>
    </row>
    <row r="2786" spans="1:53">
      <c r="A2786" s="16"/>
      <c r="B2786" s="16"/>
      <c r="N2786" s="2"/>
      <c r="O2786" s="53"/>
      <c r="BA2786" s="149"/>
    </row>
    <row r="2787" spans="1:53">
      <c r="A2787" s="16"/>
      <c r="B2787" s="16"/>
      <c r="N2787" s="2"/>
      <c r="O2787" s="53"/>
      <c r="BA2787" s="149"/>
    </row>
    <row r="2788" spans="1:53">
      <c r="A2788" s="16"/>
      <c r="B2788" s="16"/>
      <c r="N2788" s="2"/>
      <c r="O2788" s="53"/>
      <c r="BA2788" s="149"/>
    </row>
    <row r="2789" spans="1:53">
      <c r="A2789" s="16"/>
      <c r="B2789" s="16"/>
      <c r="N2789" s="2"/>
      <c r="O2789" s="53"/>
      <c r="BA2789" s="149"/>
    </row>
    <row r="2790" spans="1:53">
      <c r="A2790" s="16"/>
      <c r="B2790" s="16"/>
      <c r="N2790" s="2"/>
      <c r="O2790" s="53"/>
      <c r="BA2790" s="149"/>
    </row>
    <row r="2791" spans="1:53">
      <c r="A2791" s="16"/>
      <c r="B2791" s="16"/>
      <c r="N2791" s="2"/>
      <c r="O2791" s="53"/>
      <c r="BA2791" s="149"/>
    </row>
    <row r="2792" spans="1:53">
      <c r="A2792" s="16"/>
      <c r="B2792" s="16"/>
      <c r="N2792" s="2"/>
      <c r="O2792" s="53"/>
      <c r="BA2792" s="149"/>
    </row>
    <row r="2793" spans="1:53">
      <c r="A2793" s="16"/>
      <c r="B2793" s="16"/>
      <c r="N2793" s="2"/>
      <c r="O2793" s="53"/>
      <c r="BA2793" s="149"/>
    </row>
    <row r="2794" spans="1:53">
      <c r="A2794" s="16"/>
      <c r="B2794" s="16"/>
      <c r="N2794" s="2"/>
      <c r="O2794" s="53"/>
      <c r="BA2794" s="149"/>
    </row>
    <row r="2795" spans="1:53">
      <c r="A2795" s="16"/>
      <c r="B2795" s="16"/>
      <c r="N2795" s="2"/>
      <c r="O2795" s="53"/>
      <c r="BA2795" s="149"/>
    </row>
    <row r="2796" spans="1:53">
      <c r="A2796" s="16"/>
      <c r="B2796" s="16"/>
      <c r="N2796" s="2"/>
      <c r="O2796" s="53"/>
      <c r="BA2796" s="149"/>
    </row>
    <row r="2797" spans="1:53">
      <c r="A2797" s="16"/>
      <c r="B2797" s="16"/>
      <c r="N2797" s="2"/>
      <c r="O2797" s="53"/>
      <c r="BA2797" s="149"/>
    </row>
    <row r="2798" spans="1:53">
      <c r="A2798" s="16"/>
      <c r="B2798" s="16"/>
      <c r="N2798" s="2"/>
      <c r="O2798" s="53"/>
      <c r="BA2798" s="149"/>
    </row>
    <row r="2799" spans="1:53">
      <c r="A2799" s="16"/>
      <c r="B2799" s="16"/>
      <c r="N2799" s="2"/>
      <c r="O2799" s="53"/>
      <c r="BA2799" s="149"/>
    </row>
    <row r="2800" spans="1:53">
      <c r="A2800" s="16"/>
      <c r="B2800" s="16"/>
      <c r="N2800" s="2"/>
      <c r="O2800" s="53"/>
      <c r="BA2800" s="149"/>
    </row>
    <row r="2801" spans="1:53">
      <c r="A2801" s="16"/>
      <c r="B2801" s="16"/>
      <c r="N2801" s="2"/>
      <c r="O2801" s="53"/>
      <c r="BA2801" s="149"/>
    </row>
    <row r="2802" spans="1:53">
      <c r="A2802" s="16"/>
      <c r="B2802" s="16"/>
      <c r="N2802" s="2"/>
      <c r="O2802" s="53"/>
      <c r="BA2802" s="149"/>
    </row>
    <row r="2803" spans="1:53">
      <c r="A2803" s="16"/>
      <c r="B2803" s="16"/>
      <c r="N2803" s="2"/>
      <c r="O2803" s="53"/>
      <c r="BA2803" s="149"/>
    </row>
    <row r="2804" spans="1:53">
      <c r="A2804" s="16"/>
      <c r="B2804" s="16"/>
      <c r="N2804" s="2"/>
      <c r="O2804" s="53"/>
      <c r="BA2804" s="149"/>
    </row>
    <row r="2805" spans="1:53">
      <c r="A2805" s="16"/>
      <c r="B2805" s="16"/>
      <c r="N2805" s="2"/>
      <c r="O2805" s="53"/>
      <c r="BA2805" s="149"/>
    </row>
    <row r="2806" spans="1:53">
      <c r="A2806" s="16"/>
      <c r="B2806" s="16"/>
      <c r="N2806" s="2"/>
      <c r="O2806" s="53"/>
      <c r="BA2806" s="149"/>
    </row>
    <row r="2807" spans="1:53">
      <c r="A2807" s="16"/>
      <c r="B2807" s="16"/>
      <c r="N2807" s="2"/>
      <c r="O2807" s="53"/>
      <c r="BA2807" s="149"/>
    </row>
    <row r="2808" spans="1:53">
      <c r="A2808" s="16"/>
      <c r="B2808" s="16"/>
      <c r="N2808" s="2"/>
      <c r="O2808" s="53"/>
      <c r="BA2808" s="149"/>
    </row>
    <row r="2809" spans="1:53">
      <c r="A2809" s="16"/>
      <c r="B2809" s="16"/>
      <c r="N2809" s="2"/>
      <c r="O2809" s="53"/>
      <c r="BA2809" s="149"/>
    </row>
    <row r="2810" spans="1:53">
      <c r="A2810" s="16"/>
      <c r="B2810" s="16"/>
      <c r="N2810" s="2"/>
      <c r="O2810" s="53"/>
      <c r="BA2810" s="149"/>
    </row>
    <row r="2811" spans="1:53">
      <c r="A2811" s="16"/>
      <c r="B2811" s="16"/>
      <c r="N2811" s="2"/>
      <c r="O2811" s="53"/>
      <c r="BA2811" s="149"/>
    </row>
    <row r="2812" spans="1:53">
      <c r="A2812" s="16"/>
      <c r="B2812" s="16"/>
      <c r="N2812" s="2"/>
      <c r="O2812" s="53"/>
      <c r="BA2812" s="149"/>
    </row>
    <row r="2813" spans="1:53">
      <c r="A2813" s="16"/>
      <c r="B2813" s="16"/>
      <c r="N2813" s="2"/>
      <c r="O2813" s="53"/>
      <c r="BA2813" s="149"/>
    </row>
    <row r="2814" spans="1:53">
      <c r="A2814" s="16"/>
      <c r="B2814" s="16"/>
      <c r="N2814" s="2"/>
      <c r="O2814" s="53"/>
      <c r="BA2814" s="149"/>
    </row>
    <row r="2815" spans="1:53">
      <c r="A2815" s="16"/>
      <c r="B2815" s="16"/>
      <c r="N2815" s="2"/>
      <c r="O2815" s="53"/>
      <c r="BA2815" s="149"/>
    </row>
    <row r="2816" spans="1:53">
      <c r="A2816" s="16"/>
      <c r="B2816" s="16"/>
      <c r="N2816" s="2"/>
      <c r="O2816" s="53"/>
      <c r="BA2816" s="149"/>
    </row>
    <row r="2817" spans="1:53">
      <c r="A2817" s="16"/>
      <c r="B2817" s="16"/>
      <c r="N2817" s="2"/>
      <c r="O2817" s="53"/>
      <c r="BA2817" s="149"/>
    </row>
    <row r="2818" spans="1:53">
      <c r="A2818" s="16"/>
      <c r="B2818" s="16"/>
      <c r="N2818" s="2"/>
      <c r="O2818" s="53"/>
      <c r="BA2818" s="149"/>
    </row>
    <row r="2819" spans="1:53">
      <c r="A2819" s="16"/>
      <c r="B2819" s="16"/>
      <c r="N2819" s="2"/>
      <c r="O2819" s="53"/>
      <c r="BA2819" s="149"/>
    </row>
    <row r="2820" spans="1:53">
      <c r="A2820" s="16"/>
      <c r="B2820" s="16"/>
      <c r="N2820" s="2"/>
      <c r="O2820" s="53"/>
      <c r="BA2820" s="149"/>
    </row>
    <row r="2821" spans="1:53">
      <c r="A2821" s="16"/>
      <c r="B2821" s="16"/>
      <c r="N2821" s="2"/>
      <c r="O2821" s="53"/>
      <c r="BA2821" s="149"/>
    </row>
    <row r="2822" spans="1:53">
      <c r="A2822" s="16"/>
      <c r="B2822" s="16"/>
      <c r="N2822" s="2"/>
      <c r="O2822" s="53"/>
      <c r="BA2822" s="149"/>
    </row>
    <row r="2823" spans="1:53">
      <c r="A2823" s="16"/>
      <c r="B2823" s="16"/>
      <c r="N2823" s="2"/>
      <c r="O2823" s="53"/>
      <c r="BA2823" s="149"/>
    </row>
    <row r="2824" spans="1:53">
      <c r="A2824" s="16"/>
      <c r="B2824" s="16"/>
      <c r="N2824" s="2"/>
      <c r="O2824" s="53"/>
      <c r="BA2824" s="149"/>
    </row>
    <row r="2825" spans="1:53">
      <c r="A2825" s="16"/>
      <c r="B2825" s="16"/>
      <c r="N2825" s="2"/>
      <c r="O2825" s="53"/>
      <c r="BA2825" s="149"/>
    </row>
    <row r="2826" spans="1:53">
      <c r="A2826" s="16"/>
      <c r="B2826" s="16"/>
      <c r="N2826" s="2"/>
      <c r="O2826" s="53"/>
      <c r="BA2826" s="149"/>
    </row>
    <row r="2827" spans="1:53">
      <c r="A2827" s="16"/>
      <c r="B2827" s="16"/>
      <c r="N2827" s="2"/>
      <c r="O2827" s="53"/>
      <c r="BA2827" s="149"/>
    </row>
    <row r="2828" spans="1:53">
      <c r="A2828" s="16"/>
      <c r="B2828" s="16"/>
      <c r="N2828" s="2"/>
      <c r="O2828" s="53"/>
      <c r="BA2828" s="149"/>
    </row>
    <row r="2829" spans="1:53">
      <c r="A2829" s="16"/>
      <c r="B2829" s="16"/>
      <c r="N2829" s="2"/>
      <c r="O2829" s="53"/>
      <c r="BA2829" s="149"/>
    </row>
    <row r="2830" spans="1:53">
      <c r="A2830" s="16"/>
      <c r="B2830" s="16"/>
      <c r="N2830" s="2"/>
      <c r="O2830" s="53"/>
      <c r="BA2830" s="149"/>
    </row>
    <row r="2831" spans="1:53">
      <c r="A2831" s="16"/>
      <c r="B2831" s="16"/>
      <c r="N2831" s="2"/>
      <c r="O2831" s="53"/>
      <c r="BA2831" s="149"/>
    </row>
    <row r="2832" spans="1:53">
      <c r="A2832" s="16"/>
      <c r="B2832" s="16"/>
      <c r="N2832" s="2"/>
      <c r="O2832" s="53"/>
      <c r="BA2832" s="149"/>
    </row>
    <row r="2833" spans="1:53">
      <c r="A2833" s="16"/>
      <c r="B2833" s="16"/>
      <c r="N2833" s="2"/>
      <c r="O2833" s="53"/>
      <c r="BA2833" s="149"/>
    </row>
    <row r="2834" spans="1:53">
      <c r="A2834" s="16"/>
      <c r="B2834" s="16"/>
      <c r="N2834" s="2"/>
      <c r="O2834" s="53"/>
      <c r="BA2834" s="149"/>
    </row>
    <row r="2835" spans="1:53">
      <c r="A2835" s="16"/>
      <c r="B2835" s="16"/>
      <c r="N2835" s="2"/>
      <c r="O2835" s="53"/>
      <c r="BA2835" s="149"/>
    </row>
    <row r="2836" spans="1:53">
      <c r="A2836" s="16"/>
      <c r="B2836" s="16"/>
      <c r="N2836" s="2"/>
      <c r="O2836" s="53"/>
      <c r="BA2836" s="149"/>
    </row>
    <row r="2837" spans="1:53">
      <c r="A2837" s="16"/>
      <c r="B2837" s="16"/>
      <c r="N2837" s="2"/>
      <c r="O2837" s="53"/>
      <c r="BA2837" s="149"/>
    </row>
    <row r="2838" spans="1:53">
      <c r="A2838" s="16"/>
      <c r="B2838" s="16"/>
      <c r="N2838" s="2"/>
      <c r="O2838" s="53"/>
      <c r="BA2838" s="149"/>
    </row>
    <row r="2839" spans="1:53">
      <c r="A2839" s="16"/>
      <c r="B2839" s="16"/>
      <c r="N2839" s="2"/>
      <c r="O2839" s="53"/>
      <c r="BA2839" s="149"/>
    </row>
    <row r="2840" spans="1:53">
      <c r="A2840" s="16"/>
      <c r="B2840" s="16"/>
      <c r="N2840" s="2"/>
      <c r="O2840" s="53"/>
      <c r="BA2840" s="149"/>
    </row>
    <row r="2841" spans="1:53">
      <c r="A2841" s="16"/>
      <c r="B2841" s="16"/>
      <c r="N2841" s="2"/>
      <c r="O2841" s="53"/>
      <c r="BA2841" s="149"/>
    </row>
    <row r="2842" spans="1:53">
      <c r="A2842" s="16"/>
      <c r="B2842" s="16"/>
      <c r="N2842" s="2"/>
      <c r="O2842" s="53"/>
      <c r="BA2842" s="149"/>
    </row>
    <row r="2843" spans="1:53">
      <c r="A2843" s="16"/>
      <c r="B2843" s="16"/>
      <c r="N2843" s="2"/>
      <c r="O2843" s="53"/>
      <c r="BA2843" s="149"/>
    </row>
    <row r="2844" spans="1:53">
      <c r="A2844" s="16"/>
      <c r="B2844" s="16"/>
      <c r="N2844" s="2"/>
      <c r="O2844" s="53"/>
      <c r="BA2844" s="149"/>
    </row>
    <row r="2845" spans="1:53">
      <c r="A2845" s="16"/>
      <c r="B2845" s="16"/>
      <c r="N2845" s="2"/>
      <c r="O2845" s="53"/>
      <c r="BA2845" s="149"/>
    </row>
    <row r="2846" spans="1:53">
      <c r="A2846" s="16"/>
      <c r="B2846" s="16"/>
      <c r="N2846" s="2"/>
      <c r="O2846" s="53"/>
      <c r="BA2846" s="149"/>
    </row>
    <row r="2847" spans="1:53">
      <c r="A2847" s="16"/>
      <c r="B2847" s="16"/>
      <c r="N2847" s="2"/>
      <c r="O2847" s="53"/>
      <c r="BA2847" s="149"/>
    </row>
    <row r="2848" spans="1:53">
      <c r="A2848" s="16"/>
      <c r="B2848" s="16"/>
      <c r="N2848" s="2"/>
      <c r="O2848" s="53"/>
      <c r="BA2848" s="149"/>
    </row>
    <row r="2849" spans="1:53">
      <c r="A2849" s="16"/>
      <c r="B2849" s="16"/>
      <c r="N2849" s="2"/>
      <c r="O2849" s="53"/>
      <c r="BA2849" s="149"/>
    </row>
    <row r="2850" spans="1:53">
      <c r="A2850" s="16"/>
      <c r="B2850" s="16"/>
      <c r="N2850" s="2"/>
      <c r="O2850" s="53"/>
      <c r="BA2850" s="149"/>
    </row>
    <row r="2851" spans="1:53">
      <c r="A2851" s="16"/>
      <c r="B2851" s="16"/>
      <c r="N2851" s="2"/>
      <c r="O2851" s="53"/>
      <c r="BA2851" s="149"/>
    </row>
    <row r="2852" spans="1:53">
      <c r="A2852" s="16"/>
      <c r="B2852" s="16"/>
      <c r="N2852" s="2"/>
      <c r="O2852" s="53"/>
      <c r="BA2852" s="149"/>
    </row>
    <row r="2853" spans="1:53">
      <c r="A2853" s="16"/>
      <c r="B2853" s="16"/>
      <c r="N2853" s="2"/>
      <c r="O2853" s="53"/>
      <c r="BA2853" s="149"/>
    </row>
    <row r="2854" spans="1:53">
      <c r="A2854" s="16"/>
      <c r="B2854" s="16"/>
      <c r="N2854" s="2"/>
      <c r="O2854" s="53"/>
      <c r="BA2854" s="149"/>
    </row>
    <row r="2855" spans="1:53">
      <c r="A2855" s="16"/>
      <c r="B2855" s="16"/>
      <c r="N2855" s="2"/>
      <c r="O2855" s="53"/>
      <c r="BA2855" s="149"/>
    </row>
    <row r="2856" spans="1:53">
      <c r="A2856" s="16"/>
      <c r="B2856" s="16"/>
      <c r="N2856" s="2"/>
      <c r="O2856" s="53"/>
      <c r="BA2856" s="149"/>
    </row>
    <row r="2857" spans="1:53">
      <c r="A2857" s="16"/>
      <c r="B2857" s="16"/>
      <c r="N2857" s="2"/>
      <c r="O2857" s="53"/>
      <c r="BA2857" s="149"/>
    </row>
    <row r="2858" spans="1:53">
      <c r="A2858" s="16"/>
      <c r="B2858" s="16"/>
      <c r="N2858" s="2"/>
      <c r="O2858" s="53"/>
      <c r="BA2858" s="149"/>
    </row>
    <row r="2859" spans="1:53">
      <c r="A2859" s="16"/>
      <c r="B2859" s="16"/>
      <c r="N2859" s="2"/>
      <c r="O2859" s="53"/>
      <c r="BA2859" s="149"/>
    </row>
    <row r="2860" spans="1:53">
      <c r="A2860" s="16"/>
      <c r="B2860" s="16"/>
      <c r="N2860" s="2"/>
      <c r="O2860" s="53"/>
      <c r="BA2860" s="149"/>
    </row>
    <row r="2861" spans="1:53">
      <c r="A2861" s="16"/>
      <c r="B2861" s="16"/>
      <c r="N2861" s="2"/>
      <c r="O2861" s="53"/>
      <c r="BA2861" s="149"/>
    </row>
    <row r="2862" spans="1:53">
      <c r="A2862" s="16"/>
      <c r="B2862" s="16"/>
      <c r="N2862" s="2"/>
      <c r="O2862" s="53"/>
      <c r="BA2862" s="149"/>
    </row>
    <row r="2863" spans="1:53">
      <c r="A2863" s="16"/>
      <c r="B2863" s="16"/>
      <c r="N2863" s="2"/>
      <c r="O2863" s="53"/>
      <c r="BA2863" s="149"/>
    </row>
    <row r="2864" spans="1:53">
      <c r="A2864" s="16"/>
      <c r="B2864" s="16"/>
      <c r="N2864" s="2"/>
      <c r="O2864" s="53"/>
      <c r="BA2864" s="149"/>
    </row>
    <row r="2865" spans="1:53">
      <c r="A2865" s="16"/>
      <c r="B2865" s="16"/>
      <c r="N2865" s="2"/>
      <c r="O2865" s="53"/>
      <c r="BA2865" s="149"/>
    </row>
    <row r="2866" spans="1:53">
      <c r="A2866" s="16"/>
      <c r="B2866" s="16"/>
      <c r="N2866" s="2"/>
      <c r="O2866" s="53"/>
      <c r="BA2866" s="149"/>
    </row>
    <row r="2867" spans="1:53">
      <c r="A2867" s="16"/>
      <c r="B2867" s="16"/>
      <c r="N2867" s="2"/>
      <c r="O2867" s="53"/>
      <c r="BA2867" s="149"/>
    </row>
    <row r="2868" spans="1:53">
      <c r="A2868" s="16"/>
      <c r="B2868" s="16"/>
      <c r="N2868" s="2"/>
      <c r="O2868" s="53"/>
      <c r="BA2868" s="149"/>
    </row>
    <row r="2869" spans="1:53">
      <c r="A2869" s="16"/>
      <c r="B2869" s="16"/>
      <c r="N2869" s="2"/>
      <c r="O2869" s="53"/>
      <c r="BA2869" s="149"/>
    </row>
    <row r="2870" spans="1:53">
      <c r="A2870" s="16"/>
      <c r="B2870" s="16"/>
      <c r="N2870" s="2"/>
      <c r="O2870" s="53"/>
      <c r="BA2870" s="149"/>
    </row>
    <row r="2871" spans="1:53">
      <c r="A2871" s="16"/>
      <c r="B2871" s="16"/>
      <c r="N2871" s="2"/>
      <c r="O2871" s="53"/>
      <c r="BA2871" s="149"/>
    </row>
    <row r="2872" spans="1:53">
      <c r="A2872" s="16"/>
      <c r="B2872" s="16"/>
      <c r="N2872" s="2"/>
      <c r="O2872" s="53"/>
      <c r="BA2872" s="149"/>
    </row>
    <row r="2873" spans="1:53">
      <c r="A2873" s="16"/>
      <c r="B2873" s="16"/>
      <c r="N2873" s="2"/>
      <c r="O2873" s="53"/>
      <c r="BA2873" s="149"/>
    </row>
    <row r="2874" spans="1:53">
      <c r="A2874" s="16"/>
      <c r="B2874" s="16"/>
      <c r="N2874" s="2"/>
      <c r="O2874" s="53"/>
      <c r="BA2874" s="149"/>
    </row>
    <row r="2875" spans="1:53">
      <c r="A2875" s="16"/>
      <c r="B2875" s="16"/>
      <c r="N2875" s="2"/>
      <c r="O2875" s="53"/>
      <c r="BA2875" s="149"/>
    </row>
    <row r="2876" spans="1:53">
      <c r="A2876" s="16"/>
      <c r="B2876" s="16"/>
      <c r="N2876" s="2"/>
      <c r="O2876" s="53"/>
      <c r="BA2876" s="149"/>
    </row>
    <row r="2877" spans="1:53">
      <c r="A2877" s="16"/>
      <c r="B2877" s="16"/>
      <c r="N2877" s="2"/>
      <c r="O2877" s="53"/>
      <c r="BA2877" s="149"/>
    </row>
    <row r="2878" spans="1:53">
      <c r="A2878" s="16"/>
      <c r="B2878" s="16"/>
      <c r="N2878" s="2"/>
      <c r="O2878" s="53"/>
      <c r="BA2878" s="149"/>
    </row>
    <row r="2879" spans="1:53">
      <c r="A2879" s="16"/>
      <c r="B2879" s="16"/>
      <c r="N2879" s="2"/>
      <c r="O2879" s="53"/>
      <c r="BA2879" s="149"/>
    </row>
    <row r="2880" spans="1:53">
      <c r="A2880" s="16"/>
      <c r="B2880" s="16"/>
      <c r="N2880" s="2"/>
      <c r="O2880" s="53"/>
      <c r="BA2880" s="149"/>
    </row>
    <row r="2881" spans="1:53">
      <c r="A2881" s="16"/>
      <c r="B2881" s="16"/>
      <c r="N2881" s="2"/>
      <c r="O2881" s="53"/>
      <c r="BA2881" s="149"/>
    </row>
    <row r="2882" spans="1:53">
      <c r="A2882" s="16"/>
      <c r="B2882" s="16"/>
      <c r="N2882" s="2"/>
      <c r="O2882" s="53"/>
      <c r="BA2882" s="149"/>
    </row>
    <row r="2883" spans="1:53">
      <c r="A2883" s="16"/>
      <c r="B2883" s="16"/>
      <c r="N2883" s="2"/>
      <c r="O2883" s="53"/>
      <c r="BA2883" s="149"/>
    </row>
    <row r="2884" spans="1:53">
      <c r="A2884" s="16"/>
      <c r="B2884" s="16"/>
      <c r="N2884" s="2"/>
      <c r="O2884" s="53"/>
      <c r="BA2884" s="149"/>
    </row>
    <row r="2885" spans="1:53">
      <c r="A2885" s="16"/>
      <c r="B2885" s="16"/>
      <c r="N2885" s="2"/>
      <c r="O2885" s="53"/>
      <c r="BA2885" s="149"/>
    </row>
    <row r="2886" spans="1:53">
      <c r="A2886" s="16"/>
      <c r="B2886" s="16"/>
      <c r="N2886" s="2"/>
      <c r="O2886" s="53"/>
      <c r="BA2886" s="149"/>
    </row>
    <row r="2887" spans="1:53">
      <c r="A2887" s="16"/>
      <c r="B2887" s="16"/>
      <c r="N2887" s="2"/>
      <c r="O2887" s="53"/>
      <c r="BA2887" s="149"/>
    </row>
    <row r="2888" spans="1:53">
      <c r="A2888" s="16"/>
      <c r="B2888" s="16"/>
      <c r="N2888" s="2"/>
      <c r="O2888" s="53"/>
      <c r="BA2888" s="149"/>
    </row>
    <row r="2889" spans="1:53">
      <c r="A2889" s="16"/>
      <c r="B2889" s="16"/>
      <c r="N2889" s="2"/>
      <c r="O2889" s="53"/>
      <c r="BA2889" s="149"/>
    </row>
    <row r="2890" spans="1:53">
      <c r="A2890" s="16"/>
      <c r="B2890" s="16"/>
      <c r="N2890" s="2"/>
      <c r="O2890" s="53"/>
      <c r="BA2890" s="149"/>
    </row>
    <row r="2891" spans="1:53">
      <c r="A2891" s="16"/>
      <c r="B2891" s="16"/>
      <c r="N2891" s="2"/>
      <c r="O2891" s="53"/>
      <c r="BA2891" s="149"/>
    </row>
    <row r="2892" spans="1:53">
      <c r="A2892" s="16"/>
      <c r="B2892" s="16"/>
      <c r="N2892" s="2"/>
      <c r="O2892" s="53"/>
      <c r="BA2892" s="149"/>
    </row>
    <row r="2893" spans="1:53">
      <c r="A2893" s="16"/>
      <c r="B2893" s="16"/>
      <c r="N2893" s="2"/>
      <c r="O2893" s="53"/>
      <c r="BA2893" s="149"/>
    </row>
    <row r="2894" spans="1:53">
      <c r="A2894" s="16"/>
      <c r="B2894" s="16"/>
      <c r="N2894" s="2"/>
      <c r="O2894" s="53"/>
      <c r="BA2894" s="149"/>
    </row>
    <row r="2895" spans="1:53">
      <c r="A2895" s="16"/>
      <c r="B2895" s="16"/>
      <c r="N2895" s="2"/>
      <c r="O2895" s="53"/>
      <c r="BA2895" s="149"/>
    </row>
    <row r="2896" spans="1:53">
      <c r="A2896" s="16"/>
      <c r="B2896" s="16"/>
      <c r="N2896" s="2"/>
      <c r="O2896" s="53"/>
      <c r="BA2896" s="149"/>
    </row>
    <row r="2897" spans="1:53">
      <c r="A2897" s="16"/>
      <c r="B2897" s="16"/>
      <c r="N2897" s="2"/>
      <c r="O2897" s="53"/>
      <c r="BA2897" s="149"/>
    </row>
    <row r="2898" spans="1:53">
      <c r="A2898" s="16"/>
      <c r="B2898" s="16"/>
      <c r="N2898" s="2"/>
      <c r="O2898" s="53"/>
      <c r="BA2898" s="149"/>
    </row>
    <row r="2899" spans="1:53">
      <c r="A2899" s="16"/>
      <c r="B2899" s="16"/>
      <c r="N2899" s="2"/>
      <c r="O2899" s="53"/>
      <c r="BA2899" s="149"/>
    </row>
    <row r="2900" spans="1:53">
      <c r="A2900" s="16"/>
      <c r="B2900" s="16"/>
      <c r="N2900" s="2"/>
      <c r="O2900" s="53"/>
      <c r="BA2900" s="149"/>
    </row>
    <row r="2901" spans="1:53">
      <c r="A2901" s="16"/>
      <c r="B2901" s="16"/>
      <c r="N2901" s="2"/>
      <c r="O2901" s="53"/>
      <c r="BA2901" s="149"/>
    </row>
    <row r="2902" spans="1:53">
      <c r="A2902" s="16"/>
      <c r="B2902" s="16"/>
      <c r="N2902" s="2"/>
      <c r="O2902" s="53"/>
      <c r="BA2902" s="149"/>
    </row>
    <row r="2903" spans="1:53">
      <c r="A2903" s="16"/>
      <c r="B2903" s="16"/>
      <c r="N2903" s="2"/>
      <c r="O2903" s="53"/>
      <c r="BA2903" s="149"/>
    </row>
    <row r="2904" spans="1:53">
      <c r="A2904" s="16"/>
      <c r="B2904" s="16"/>
      <c r="N2904" s="2"/>
      <c r="O2904" s="53"/>
      <c r="BA2904" s="149"/>
    </row>
    <row r="2905" spans="1:53">
      <c r="A2905" s="16"/>
      <c r="B2905" s="16"/>
      <c r="N2905" s="2"/>
      <c r="O2905" s="53"/>
      <c r="BA2905" s="149"/>
    </row>
    <row r="2906" spans="1:53">
      <c r="A2906" s="16"/>
      <c r="B2906" s="16"/>
      <c r="N2906" s="2"/>
      <c r="O2906" s="53"/>
      <c r="BA2906" s="149"/>
    </row>
    <row r="2907" spans="1:53">
      <c r="A2907" s="16"/>
      <c r="B2907" s="16"/>
      <c r="N2907" s="2"/>
      <c r="O2907" s="53"/>
      <c r="BA2907" s="149"/>
    </row>
    <row r="2908" spans="1:53">
      <c r="A2908" s="16"/>
      <c r="B2908" s="16"/>
      <c r="N2908" s="2"/>
      <c r="O2908" s="53"/>
      <c r="BA2908" s="149"/>
    </row>
    <row r="2909" spans="1:53">
      <c r="A2909" s="16"/>
      <c r="B2909" s="16"/>
      <c r="N2909" s="2"/>
      <c r="O2909" s="53"/>
      <c r="BA2909" s="149"/>
    </row>
    <row r="2910" spans="1:53">
      <c r="A2910" s="16"/>
      <c r="B2910" s="16"/>
      <c r="N2910" s="2"/>
      <c r="O2910" s="53"/>
      <c r="BA2910" s="149"/>
    </row>
    <row r="2911" spans="1:53">
      <c r="A2911" s="16"/>
      <c r="B2911" s="16"/>
      <c r="N2911" s="2"/>
      <c r="O2911" s="53"/>
      <c r="BA2911" s="149"/>
    </row>
    <row r="2912" spans="1:53">
      <c r="A2912" s="16"/>
      <c r="B2912" s="16"/>
      <c r="N2912" s="2"/>
      <c r="O2912" s="53"/>
      <c r="BA2912" s="149"/>
    </row>
    <row r="2913" spans="1:53">
      <c r="A2913" s="16"/>
      <c r="B2913" s="16"/>
      <c r="N2913" s="2"/>
      <c r="O2913" s="53"/>
      <c r="BA2913" s="149"/>
    </row>
    <row r="2914" spans="1:53">
      <c r="A2914" s="16"/>
      <c r="B2914" s="16"/>
      <c r="N2914" s="2"/>
      <c r="O2914" s="53"/>
      <c r="BA2914" s="149"/>
    </row>
    <row r="2915" spans="1:53">
      <c r="A2915" s="16"/>
      <c r="B2915" s="16"/>
      <c r="N2915" s="2"/>
      <c r="O2915" s="53"/>
      <c r="BA2915" s="149"/>
    </row>
    <row r="2916" spans="1:53">
      <c r="A2916" s="16"/>
      <c r="B2916" s="16"/>
      <c r="N2916" s="2"/>
      <c r="O2916" s="53"/>
      <c r="BA2916" s="149"/>
    </row>
    <row r="2917" spans="1:53">
      <c r="A2917" s="16"/>
      <c r="B2917" s="16"/>
      <c r="N2917" s="2"/>
      <c r="O2917" s="53"/>
      <c r="BA2917" s="149"/>
    </row>
    <row r="2918" spans="1:53">
      <c r="A2918" s="16"/>
      <c r="B2918" s="16"/>
      <c r="N2918" s="2"/>
      <c r="O2918" s="53"/>
      <c r="BA2918" s="149"/>
    </row>
    <row r="2919" spans="1:53">
      <c r="A2919" s="16"/>
      <c r="B2919" s="16"/>
      <c r="N2919" s="2"/>
      <c r="O2919" s="53"/>
      <c r="BA2919" s="149"/>
    </row>
    <row r="2920" spans="1:53">
      <c r="A2920" s="16"/>
      <c r="B2920" s="16"/>
      <c r="N2920" s="2"/>
      <c r="O2920" s="53"/>
      <c r="BA2920" s="149"/>
    </row>
    <row r="2921" spans="1:53">
      <c r="A2921" s="16"/>
      <c r="B2921" s="16"/>
      <c r="N2921" s="2"/>
      <c r="O2921" s="53"/>
      <c r="BA2921" s="149"/>
    </row>
    <row r="2922" spans="1:53">
      <c r="A2922" s="16"/>
      <c r="B2922" s="16"/>
      <c r="N2922" s="2"/>
      <c r="O2922" s="53"/>
      <c r="BA2922" s="149"/>
    </row>
    <row r="2923" spans="1:53">
      <c r="A2923" s="16"/>
      <c r="B2923" s="16"/>
      <c r="N2923" s="2"/>
      <c r="O2923" s="53"/>
      <c r="BA2923" s="149"/>
    </row>
    <row r="2924" spans="1:53">
      <c r="A2924" s="16"/>
      <c r="B2924" s="16"/>
      <c r="N2924" s="2"/>
      <c r="O2924" s="53"/>
      <c r="BA2924" s="149"/>
    </row>
    <row r="2925" spans="1:53">
      <c r="A2925" s="16"/>
      <c r="B2925" s="16"/>
      <c r="N2925" s="2"/>
      <c r="O2925" s="53"/>
      <c r="BA2925" s="149"/>
    </row>
    <row r="2926" spans="1:53">
      <c r="A2926" s="16"/>
      <c r="B2926" s="16"/>
      <c r="N2926" s="2"/>
      <c r="O2926" s="53"/>
      <c r="BA2926" s="149"/>
    </row>
    <row r="2927" spans="1:53">
      <c r="A2927" s="16"/>
      <c r="B2927" s="16"/>
      <c r="N2927" s="2"/>
      <c r="O2927" s="53"/>
      <c r="BA2927" s="149"/>
    </row>
    <row r="2928" spans="1:53">
      <c r="A2928" s="16"/>
      <c r="B2928" s="16"/>
      <c r="N2928" s="2"/>
      <c r="O2928" s="53"/>
      <c r="BA2928" s="149"/>
    </row>
    <row r="2929" spans="1:53">
      <c r="A2929" s="16"/>
      <c r="B2929" s="16"/>
      <c r="N2929" s="2"/>
      <c r="O2929" s="53"/>
      <c r="BA2929" s="149"/>
    </row>
    <row r="2930" spans="1:53">
      <c r="A2930" s="16"/>
      <c r="B2930" s="16"/>
      <c r="N2930" s="2"/>
      <c r="O2930" s="53"/>
      <c r="BA2930" s="149"/>
    </row>
    <row r="2931" spans="1:53">
      <c r="A2931" s="16"/>
      <c r="B2931" s="16"/>
      <c r="N2931" s="2"/>
      <c r="O2931" s="53"/>
      <c r="BA2931" s="149"/>
    </row>
    <row r="2932" spans="1:53">
      <c r="A2932" s="16"/>
      <c r="B2932" s="16"/>
      <c r="N2932" s="2"/>
      <c r="O2932" s="53"/>
      <c r="BA2932" s="149"/>
    </row>
    <row r="2933" spans="1:53">
      <c r="A2933" s="16"/>
      <c r="B2933" s="16"/>
      <c r="N2933" s="2"/>
      <c r="O2933" s="53"/>
      <c r="BA2933" s="149"/>
    </row>
    <row r="2934" spans="1:53">
      <c r="A2934" s="16"/>
      <c r="B2934" s="16"/>
      <c r="N2934" s="2"/>
      <c r="O2934" s="53"/>
      <c r="BA2934" s="149"/>
    </row>
    <row r="2935" spans="1:53">
      <c r="A2935" s="16"/>
      <c r="B2935" s="16"/>
      <c r="N2935" s="2"/>
      <c r="O2935" s="53"/>
      <c r="BA2935" s="149"/>
    </row>
    <row r="2936" spans="1:53">
      <c r="A2936" s="16"/>
      <c r="B2936" s="16"/>
      <c r="N2936" s="2"/>
      <c r="O2936" s="53"/>
      <c r="BA2936" s="149"/>
    </row>
    <row r="2937" spans="1:53">
      <c r="A2937" s="16"/>
      <c r="B2937" s="16"/>
      <c r="N2937" s="2"/>
      <c r="O2937" s="53"/>
      <c r="BA2937" s="149"/>
    </row>
    <row r="2938" spans="1:53">
      <c r="A2938" s="16"/>
      <c r="B2938" s="16"/>
      <c r="N2938" s="2"/>
      <c r="O2938" s="53"/>
      <c r="BA2938" s="149"/>
    </row>
    <row r="2939" spans="1:53">
      <c r="A2939" s="16"/>
      <c r="B2939" s="16"/>
      <c r="N2939" s="2"/>
      <c r="O2939" s="53"/>
      <c r="BA2939" s="149"/>
    </row>
    <row r="2940" spans="1:53">
      <c r="A2940" s="16"/>
      <c r="B2940" s="16"/>
      <c r="N2940" s="2"/>
      <c r="O2940" s="53"/>
      <c r="BA2940" s="149"/>
    </row>
    <row r="2941" spans="1:53">
      <c r="A2941" s="16"/>
      <c r="B2941" s="16"/>
      <c r="N2941" s="2"/>
      <c r="O2941" s="53"/>
      <c r="BA2941" s="149"/>
    </row>
    <row r="2942" spans="1:53">
      <c r="A2942" s="16"/>
      <c r="B2942" s="16"/>
      <c r="N2942" s="2"/>
      <c r="O2942" s="53"/>
      <c r="BA2942" s="149"/>
    </row>
    <row r="2943" spans="1:53">
      <c r="A2943" s="16"/>
      <c r="B2943" s="16"/>
      <c r="N2943" s="2"/>
      <c r="O2943" s="53"/>
      <c r="BA2943" s="149"/>
    </row>
    <row r="2944" spans="1:53">
      <c r="A2944" s="16"/>
      <c r="B2944" s="16"/>
      <c r="N2944" s="2"/>
      <c r="O2944" s="53"/>
      <c r="BA2944" s="149"/>
    </row>
    <row r="2945" spans="1:53">
      <c r="A2945" s="16"/>
      <c r="B2945" s="16"/>
      <c r="N2945" s="2"/>
      <c r="O2945" s="53"/>
      <c r="BA2945" s="149"/>
    </row>
    <row r="2946" spans="1:53">
      <c r="A2946" s="16"/>
      <c r="B2946" s="16"/>
      <c r="N2946" s="2"/>
      <c r="O2946" s="53"/>
      <c r="BA2946" s="149"/>
    </row>
    <row r="2947" spans="1:53">
      <c r="A2947" s="16"/>
      <c r="B2947" s="16"/>
      <c r="N2947" s="2"/>
      <c r="O2947" s="53"/>
      <c r="BA2947" s="149"/>
    </row>
    <row r="2948" spans="1:53">
      <c r="A2948" s="16"/>
      <c r="B2948" s="16"/>
      <c r="N2948" s="2"/>
      <c r="O2948" s="53"/>
      <c r="BA2948" s="149"/>
    </row>
    <row r="2949" spans="1:53">
      <c r="A2949" s="16"/>
      <c r="B2949" s="16"/>
      <c r="N2949" s="2"/>
      <c r="O2949" s="53"/>
      <c r="BA2949" s="149"/>
    </row>
    <row r="2950" spans="1:53">
      <c r="A2950" s="16"/>
      <c r="B2950" s="16"/>
      <c r="N2950" s="2"/>
      <c r="O2950" s="53"/>
      <c r="BA2950" s="149"/>
    </row>
    <row r="2951" spans="1:53">
      <c r="A2951" s="16"/>
      <c r="B2951" s="16"/>
      <c r="N2951" s="2"/>
      <c r="O2951" s="53"/>
      <c r="BA2951" s="149"/>
    </row>
    <row r="2952" spans="1:53">
      <c r="A2952" s="16"/>
      <c r="B2952" s="16"/>
      <c r="N2952" s="2"/>
      <c r="O2952" s="53"/>
      <c r="BA2952" s="149"/>
    </row>
    <row r="2953" spans="1:53">
      <c r="A2953" s="16"/>
      <c r="B2953" s="16"/>
      <c r="N2953" s="2"/>
      <c r="O2953" s="53"/>
      <c r="BA2953" s="149"/>
    </row>
    <row r="2954" spans="1:53">
      <c r="A2954" s="16"/>
      <c r="B2954" s="16"/>
      <c r="N2954" s="2"/>
      <c r="O2954" s="53"/>
      <c r="BA2954" s="149"/>
    </row>
    <row r="2955" spans="1:53">
      <c r="A2955" s="16"/>
      <c r="B2955" s="16"/>
      <c r="N2955" s="2"/>
      <c r="O2955" s="53"/>
      <c r="BA2955" s="149"/>
    </row>
    <row r="2956" spans="1:53">
      <c r="A2956" s="16"/>
      <c r="B2956" s="16"/>
      <c r="N2956" s="2"/>
      <c r="O2956" s="53"/>
      <c r="BA2956" s="149"/>
    </row>
    <row r="2957" spans="1:53">
      <c r="A2957" s="16"/>
      <c r="B2957" s="16"/>
      <c r="N2957" s="2"/>
      <c r="O2957" s="53"/>
      <c r="BA2957" s="149"/>
    </row>
    <row r="2958" spans="1:53">
      <c r="A2958" s="16"/>
      <c r="B2958" s="16"/>
      <c r="N2958" s="2"/>
      <c r="O2958" s="53"/>
      <c r="BA2958" s="149"/>
    </row>
    <row r="2959" spans="1:53">
      <c r="A2959" s="16"/>
      <c r="B2959" s="16"/>
      <c r="N2959" s="2"/>
      <c r="O2959" s="53"/>
      <c r="BA2959" s="149"/>
    </row>
    <row r="2960" spans="1:53">
      <c r="A2960" s="16"/>
      <c r="B2960" s="16"/>
      <c r="N2960" s="2"/>
      <c r="O2960" s="53"/>
      <c r="BA2960" s="149"/>
    </row>
    <row r="2961" spans="1:53">
      <c r="A2961" s="16"/>
      <c r="B2961" s="16"/>
      <c r="N2961" s="2"/>
      <c r="O2961" s="53"/>
      <c r="BA2961" s="149"/>
    </row>
    <row r="2962" spans="1:53">
      <c r="A2962" s="16"/>
      <c r="B2962" s="16"/>
      <c r="N2962" s="2"/>
      <c r="O2962" s="53"/>
      <c r="BA2962" s="149"/>
    </row>
    <row r="2963" spans="1:53">
      <c r="A2963" s="16"/>
      <c r="B2963" s="16"/>
      <c r="N2963" s="2"/>
      <c r="O2963" s="53"/>
      <c r="BA2963" s="149"/>
    </row>
    <row r="2964" spans="1:53">
      <c r="A2964" s="16"/>
      <c r="B2964" s="16"/>
      <c r="N2964" s="2"/>
      <c r="O2964" s="53"/>
      <c r="BA2964" s="149"/>
    </row>
    <row r="2965" spans="1:53">
      <c r="A2965" s="16"/>
      <c r="B2965" s="16"/>
      <c r="N2965" s="2"/>
      <c r="O2965" s="53"/>
      <c r="BA2965" s="149"/>
    </row>
    <row r="2966" spans="1:53">
      <c r="A2966" s="16"/>
      <c r="B2966" s="16"/>
      <c r="N2966" s="2"/>
      <c r="O2966" s="53"/>
      <c r="BA2966" s="149"/>
    </row>
    <row r="2967" spans="1:53">
      <c r="A2967" s="16"/>
      <c r="B2967" s="16"/>
      <c r="N2967" s="2"/>
      <c r="O2967" s="53"/>
      <c r="BA2967" s="149"/>
    </row>
    <row r="2968" spans="1:53">
      <c r="A2968" s="16"/>
      <c r="B2968" s="16"/>
      <c r="N2968" s="2"/>
      <c r="O2968" s="53"/>
      <c r="BA2968" s="149"/>
    </row>
    <row r="2969" spans="1:53">
      <c r="A2969" s="16"/>
      <c r="B2969" s="16"/>
      <c r="N2969" s="2"/>
      <c r="O2969" s="53"/>
      <c r="BA2969" s="149"/>
    </row>
    <row r="2970" spans="1:53">
      <c r="A2970" s="16"/>
      <c r="B2970" s="16"/>
      <c r="N2970" s="2"/>
      <c r="O2970" s="53"/>
      <c r="BA2970" s="149"/>
    </row>
    <row r="2971" spans="1:53">
      <c r="A2971" s="16"/>
      <c r="B2971" s="16"/>
      <c r="N2971" s="2"/>
      <c r="O2971" s="53"/>
      <c r="BA2971" s="149"/>
    </row>
    <row r="2972" spans="1:53">
      <c r="A2972" s="16"/>
      <c r="B2972" s="16"/>
      <c r="N2972" s="2"/>
      <c r="O2972" s="53"/>
      <c r="BA2972" s="149"/>
    </row>
    <row r="2973" spans="1:53">
      <c r="A2973" s="16"/>
      <c r="B2973" s="16"/>
      <c r="N2973" s="2"/>
      <c r="O2973" s="53"/>
      <c r="BA2973" s="149"/>
    </row>
    <row r="2974" spans="1:53">
      <c r="A2974" s="16"/>
      <c r="B2974" s="16"/>
      <c r="N2974" s="2"/>
      <c r="O2974" s="53"/>
      <c r="BA2974" s="149"/>
    </row>
    <row r="2975" spans="1:53">
      <c r="A2975" s="16"/>
      <c r="B2975" s="16"/>
      <c r="N2975" s="2"/>
      <c r="O2975" s="53"/>
      <c r="BA2975" s="149"/>
    </row>
    <row r="2976" spans="1:53">
      <c r="A2976" s="16"/>
      <c r="B2976" s="16"/>
      <c r="N2976" s="2"/>
      <c r="O2976" s="53"/>
      <c r="BA2976" s="149"/>
    </row>
    <row r="2977" spans="1:53">
      <c r="A2977" s="16"/>
      <c r="B2977" s="16"/>
      <c r="N2977" s="2"/>
      <c r="O2977" s="53"/>
      <c r="BA2977" s="149"/>
    </row>
    <row r="2978" spans="1:53">
      <c r="A2978" s="16"/>
      <c r="B2978" s="16"/>
      <c r="N2978" s="2"/>
      <c r="O2978" s="53"/>
      <c r="BA2978" s="149"/>
    </row>
    <row r="2979" spans="1:53">
      <c r="A2979" s="16"/>
      <c r="B2979" s="16"/>
      <c r="N2979" s="2"/>
      <c r="O2979" s="53"/>
      <c r="BA2979" s="149"/>
    </row>
    <row r="2980" spans="1:53">
      <c r="A2980" s="16"/>
      <c r="B2980" s="16"/>
      <c r="N2980" s="2"/>
      <c r="O2980" s="53"/>
      <c r="BA2980" s="149"/>
    </row>
    <row r="2981" spans="1:53">
      <c r="A2981" s="16"/>
      <c r="B2981" s="16"/>
      <c r="N2981" s="2"/>
      <c r="O2981" s="53"/>
      <c r="BA2981" s="149"/>
    </row>
    <row r="2982" spans="1:53">
      <c r="A2982" s="16"/>
      <c r="B2982" s="16"/>
      <c r="N2982" s="2"/>
      <c r="O2982" s="53"/>
      <c r="BA2982" s="149"/>
    </row>
    <row r="2983" spans="1:53">
      <c r="A2983" s="16"/>
      <c r="B2983" s="16"/>
      <c r="N2983" s="2"/>
      <c r="O2983" s="53"/>
      <c r="BA2983" s="149"/>
    </row>
    <row r="2984" spans="1:53">
      <c r="A2984" s="16"/>
      <c r="B2984" s="16"/>
      <c r="N2984" s="2"/>
      <c r="O2984" s="53"/>
      <c r="BA2984" s="149"/>
    </row>
    <row r="2985" spans="1:53">
      <c r="A2985" s="16"/>
      <c r="B2985" s="16"/>
      <c r="N2985" s="2"/>
      <c r="O2985" s="53"/>
      <c r="BA2985" s="149"/>
    </row>
    <row r="2986" spans="1:53">
      <c r="A2986" s="16"/>
      <c r="B2986" s="16"/>
      <c r="N2986" s="2"/>
      <c r="O2986" s="53"/>
      <c r="BA2986" s="149"/>
    </row>
    <row r="2987" spans="1:53">
      <c r="A2987" s="16"/>
      <c r="B2987" s="16"/>
      <c r="N2987" s="2"/>
      <c r="O2987" s="53"/>
      <c r="BA2987" s="149"/>
    </row>
    <row r="2988" spans="1:53">
      <c r="A2988" s="16"/>
      <c r="B2988" s="16"/>
      <c r="N2988" s="2"/>
      <c r="O2988" s="53"/>
      <c r="BA2988" s="149"/>
    </row>
    <row r="2989" spans="1:53">
      <c r="A2989" s="16"/>
      <c r="B2989" s="16"/>
      <c r="N2989" s="2"/>
      <c r="O2989" s="53"/>
      <c r="BA2989" s="149"/>
    </row>
    <row r="2990" spans="1:53">
      <c r="A2990" s="16"/>
      <c r="B2990" s="16"/>
      <c r="N2990" s="2"/>
      <c r="O2990" s="53"/>
      <c r="BA2990" s="149"/>
    </row>
    <row r="2991" spans="1:53">
      <c r="A2991" s="16"/>
      <c r="B2991" s="16"/>
      <c r="N2991" s="2"/>
      <c r="O2991" s="53"/>
      <c r="BA2991" s="149"/>
    </row>
    <row r="2992" spans="1:53">
      <c r="A2992" s="16"/>
      <c r="B2992" s="16"/>
      <c r="N2992" s="2"/>
      <c r="O2992" s="53"/>
      <c r="BA2992" s="149"/>
    </row>
    <row r="2993" spans="1:53">
      <c r="A2993" s="16"/>
      <c r="B2993" s="16"/>
      <c r="N2993" s="2"/>
      <c r="O2993" s="53"/>
      <c r="BA2993" s="149"/>
    </row>
    <row r="2994" spans="1:53">
      <c r="A2994" s="16"/>
      <c r="B2994" s="16"/>
      <c r="N2994" s="2"/>
      <c r="O2994" s="53"/>
      <c r="BA2994" s="149"/>
    </row>
    <row r="2995" spans="1:53">
      <c r="A2995" s="16"/>
      <c r="B2995" s="16"/>
      <c r="N2995" s="2"/>
      <c r="O2995" s="53"/>
      <c r="BA2995" s="149"/>
    </row>
    <row r="2996" spans="1:53">
      <c r="A2996" s="16"/>
      <c r="B2996" s="16"/>
      <c r="N2996" s="2"/>
      <c r="O2996" s="53"/>
      <c r="BA2996" s="149"/>
    </row>
    <row r="2997" spans="1:53">
      <c r="A2997" s="16"/>
      <c r="B2997" s="16"/>
      <c r="N2997" s="2"/>
      <c r="O2997" s="53"/>
      <c r="BA2997" s="149"/>
    </row>
    <row r="2998" spans="1:53">
      <c r="A2998" s="16"/>
      <c r="B2998" s="16"/>
      <c r="N2998" s="2"/>
      <c r="O2998" s="53"/>
      <c r="BA2998" s="149"/>
    </row>
    <row r="2999" spans="1:53">
      <c r="A2999" s="16"/>
      <c r="B2999" s="16"/>
      <c r="N2999" s="2"/>
      <c r="O2999" s="53"/>
      <c r="BA2999" s="149"/>
    </row>
    <row r="3000" spans="1:53">
      <c r="A3000" s="16"/>
      <c r="B3000" s="16"/>
      <c r="N3000" s="2"/>
      <c r="O3000" s="53"/>
      <c r="BA3000" s="149"/>
    </row>
    <row r="3001" spans="1:53">
      <c r="A3001" s="16"/>
      <c r="B3001" s="16"/>
      <c r="N3001" s="2"/>
      <c r="O3001" s="53"/>
      <c r="BA3001" s="149"/>
    </row>
    <row r="3002" spans="1:53">
      <c r="A3002" s="16"/>
      <c r="B3002" s="16"/>
      <c r="N3002" s="2"/>
      <c r="O3002" s="53"/>
      <c r="BA3002" s="149"/>
    </row>
    <row r="3003" spans="1:53">
      <c r="A3003" s="16"/>
      <c r="B3003" s="16"/>
      <c r="N3003" s="2"/>
      <c r="O3003" s="53"/>
      <c r="BA3003" s="149"/>
    </row>
    <row r="3004" spans="1:53">
      <c r="A3004" s="16"/>
      <c r="B3004" s="16"/>
      <c r="N3004" s="2"/>
      <c r="O3004" s="53"/>
      <c r="BA3004" s="149"/>
    </row>
    <row r="3005" spans="1:53">
      <c r="A3005" s="16"/>
      <c r="B3005" s="16"/>
      <c r="N3005" s="2"/>
      <c r="O3005" s="53"/>
      <c r="BA3005" s="149"/>
    </row>
    <row r="3006" spans="1:53">
      <c r="A3006" s="16"/>
      <c r="B3006" s="16"/>
      <c r="N3006" s="2"/>
      <c r="O3006" s="53"/>
      <c r="BA3006" s="149"/>
    </row>
    <row r="3007" spans="1:53">
      <c r="A3007" s="16"/>
      <c r="B3007" s="16"/>
      <c r="N3007" s="2"/>
      <c r="O3007" s="53"/>
      <c r="BA3007" s="149"/>
    </row>
    <row r="3008" spans="1:53">
      <c r="A3008" s="16"/>
      <c r="B3008" s="16"/>
      <c r="N3008" s="2"/>
      <c r="O3008" s="53"/>
      <c r="BA3008" s="149"/>
    </row>
    <row r="3009" spans="1:53">
      <c r="A3009" s="16"/>
      <c r="B3009" s="16"/>
      <c r="N3009" s="2"/>
      <c r="O3009" s="53"/>
      <c r="BA3009" s="149"/>
    </row>
    <row r="3010" spans="1:53">
      <c r="A3010" s="16"/>
      <c r="B3010" s="16"/>
      <c r="N3010" s="2"/>
      <c r="O3010" s="53"/>
      <c r="BA3010" s="149"/>
    </row>
    <row r="3011" spans="1:53">
      <c r="A3011" s="16"/>
      <c r="B3011" s="16"/>
      <c r="N3011" s="2"/>
      <c r="O3011" s="53"/>
      <c r="BA3011" s="149"/>
    </row>
    <row r="3012" spans="1:53">
      <c r="A3012" s="16"/>
      <c r="B3012" s="16"/>
      <c r="N3012" s="2"/>
      <c r="O3012" s="53"/>
      <c r="BA3012" s="149"/>
    </row>
    <row r="3013" spans="1:53">
      <c r="A3013" s="16"/>
      <c r="B3013" s="16"/>
      <c r="N3013" s="2"/>
      <c r="O3013" s="53"/>
      <c r="BA3013" s="149"/>
    </row>
    <row r="3014" spans="1:53">
      <c r="A3014" s="16"/>
      <c r="B3014" s="16"/>
      <c r="N3014" s="2"/>
      <c r="O3014" s="53"/>
      <c r="BA3014" s="149"/>
    </row>
    <row r="3015" spans="1:53">
      <c r="A3015" s="16"/>
      <c r="B3015" s="16"/>
      <c r="N3015" s="2"/>
      <c r="O3015" s="53"/>
      <c r="BA3015" s="149"/>
    </row>
    <row r="3016" spans="1:53">
      <c r="A3016" s="16"/>
      <c r="B3016" s="16"/>
      <c r="N3016" s="2"/>
      <c r="O3016" s="53"/>
      <c r="BA3016" s="149"/>
    </row>
    <row r="3017" spans="1:53">
      <c r="A3017" s="16"/>
      <c r="B3017" s="16"/>
      <c r="N3017" s="2"/>
      <c r="O3017" s="53"/>
      <c r="BA3017" s="149"/>
    </row>
    <row r="3018" spans="1:53">
      <c r="A3018" s="16"/>
      <c r="B3018" s="16"/>
      <c r="N3018" s="2"/>
      <c r="O3018" s="53"/>
      <c r="BA3018" s="149"/>
    </row>
    <row r="3019" spans="1:53">
      <c r="A3019" s="16"/>
      <c r="B3019" s="16"/>
      <c r="N3019" s="2"/>
      <c r="O3019" s="53"/>
      <c r="BA3019" s="149"/>
    </row>
    <row r="3020" spans="1:53">
      <c r="A3020" s="16"/>
      <c r="B3020" s="16"/>
      <c r="N3020" s="2"/>
      <c r="O3020" s="53"/>
      <c r="BA3020" s="149"/>
    </row>
    <row r="3021" spans="1:53">
      <c r="A3021" s="16"/>
      <c r="B3021" s="16"/>
      <c r="N3021" s="2"/>
      <c r="O3021" s="53"/>
      <c r="BA3021" s="149"/>
    </row>
    <row r="3022" spans="1:53">
      <c r="A3022" s="16"/>
      <c r="B3022" s="16"/>
      <c r="N3022" s="2"/>
      <c r="O3022" s="53"/>
      <c r="BA3022" s="149"/>
    </row>
    <row r="3023" spans="1:53">
      <c r="A3023" s="16"/>
      <c r="B3023" s="16"/>
      <c r="N3023" s="2"/>
      <c r="O3023" s="53"/>
      <c r="BA3023" s="149"/>
    </row>
    <row r="3024" spans="1:53">
      <c r="A3024" s="16"/>
      <c r="B3024" s="16"/>
      <c r="N3024" s="2"/>
      <c r="O3024" s="53"/>
      <c r="BA3024" s="149"/>
    </row>
    <row r="3025" spans="1:53">
      <c r="A3025" s="16"/>
      <c r="B3025" s="16"/>
      <c r="N3025" s="2"/>
      <c r="O3025" s="53"/>
      <c r="BA3025" s="149"/>
    </row>
    <row r="3026" spans="1:53">
      <c r="A3026" s="16"/>
      <c r="B3026" s="16"/>
      <c r="N3026" s="2"/>
      <c r="O3026" s="53"/>
      <c r="BA3026" s="149"/>
    </row>
    <row r="3027" spans="1:53">
      <c r="A3027" s="16"/>
      <c r="B3027" s="16"/>
      <c r="N3027" s="2"/>
      <c r="O3027" s="53"/>
      <c r="BA3027" s="149"/>
    </row>
    <row r="3028" spans="1:53">
      <c r="A3028" s="16"/>
      <c r="B3028" s="16"/>
      <c r="N3028" s="2"/>
      <c r="O3028" s="53"/>
      <c r="BA3028" s="149"/>
    </row>
    <row r="3029" spans="1:53">
      <c r="A3029" s="16"/>
      <c r="B3029" s="16"/>
      <c r="N3029" s="2"/>
      <c r="O3029" s="53"/>
      <c r="BA3029" s="149"/>
    </row>
    <row r="3030" spans="1:53">
      <c r="A3030" s="16"/>
      <c r="B3030" s="16"/>
      <c r="N3030" s="2"/>
      <c r="O3030" s="53"/>
      <c r="BA3030" s="149"/>
    </row>
    <row r="3031" spans="1:53">
      <c r="A3031" s="16"/>
      <c r="B3031" s="16"/>
      <c r="N3031" s="2"/>
      <c r="O3031" s="53"/>
      <c r="BA3031" s="149"/>
    </row>
    <row r="3032" spans="1:53">
      <c r="A3032" s="16"/>
      <c r="B3032" s="16"/>
      <c r="N3032" s="2"/>
      <c r="O3032" s="53"/>
      <c r="BA3032" s="149"/>
    </row>
    <row r="3033" spans="1:53">
      <c r="A3033" s="16"/>
      <c r="B3033" s="16"/>
      <c r="N3033" s="2"/>
      <c r="O3033" s="53"/>
      <c r="BA3033" s="149"/>
    </row>
    <row r="3034" spans="1:53">
      <c r="A3034" s="16"/>
      <c r="B3034" s="16"/>
      <c r="N3034" s="2"/>
      <c r="O3034" s="53"/>
      <c r="BA3034" s="149"/>
    </row>
    <row r="3035" spans="1:53">
      <c r="A3035" s="16"/>
      <c r="B3035" s="16"/>
      <c r="N3035" s="2"/>
      <c r="O3035" s="53"/>
      <c r="BA3035" s="149"/>
    </row>
    <row r="3036" spans="1:53">
      <c r="A3036" s="16"/>
      <c r="B3036" s="16"/>
      <c r="N3036" s="2"/>
      <c r="O3036" s="53"/>
      <c r="BA3036" s="149"/>
    </row>
    <row r="3037" spans="1:53">
      <c r="A3037" s="16"/>
      <c r="B3037" s="16"/>
      <c r="N3037" s="2"/>
      <c r="O3037" s="53"/>
      <c r="BA3037" s="149"/>
    </row>
    <row r="3038" spans="1:53">
      <c r="A3038" s="16"/>
      <c r="B3038" s="16"/>
      <c r="N3038" s="2"/>
      <c r="O3038" s="53"/>
      <c r="BA3038" s="149"/>
    </row>
    <row r="3039" spans="1:53">
      <c r="A3039" s="16"/>
      <c r="B3039" s="16"/>
      <c r="N3039" s="2"/>
      <c r="O3039" s="53"/>
      <c r="BA3039" s="149"/>
    </row>
    <row r="3040" spans="1:53">
      <c r="A3040" s="16"/>
      <c r="B3040" s="16"/>
      <c r="N3040" s="2"/>
      <c r="O3040" s="53"/>
      <c r="BA3040" s="149"/>
    </row>
    <row r="3041" spans="1:53">
      <c r="A3041" s="16"/>
      <c r="B3041" s="16"/>
      <c r="N3041" s="2"/>
      <c r="O3041" s="53"/>
      <c r="BA3041" s="149"/>
    </row>
    <row r="3042" spans="1:53">
      <c r="A3042" s="16"/>
      <c r="B3042" s="16"/>
      <c r="N3042" s="2"/>
      <c r="O3042" s="53"/>
      <c r="BA3042" s="149"/>
    </row>
    <row r="3043" spans="1:53">
      <c r="A3043" s="16"/>
      <c r="B3043" s="16"/>
      <c r="N3043" s="2"/>
      <c r="O3043" s="53"/>
      <c r="BA3043" s="149"/>
    </row>
    <row r="3044" spans="1:53">
      <c r="A3044" s="16"/>
      <c r="B3044" s="16"/>
      <c r="N3044" s="2"/>
      <c r="O3044" s="53"/>
      <c r="BA3044" s="149"/>
    </row>
    <row r="3045" spans="1:53">
      <c r="A3045" s="16"/>
      <c r="B3045" s="16"/>
      <c r="N3045" s="2"/>
      <c r="O3045" s="53"/>
      <c r="BA3045" s="149"/>
    </row>
    <row r="3046" spans="1:53">
      <c r="A3046" s="16"/>
      <c r="B3046" s="16"/>
      <c r="N3046" s="2"/>
      <c r="O3046" s="53"/>
      <c r="BA3046" s="149"/>
    </row>
    <row r="3047" spans="1:53">
      <c r="A3047" s="16"/>
      <c r="B3047" s="16"/>
      <c r="N3047" s="2"/>
      <c r="O3047" s="53"/>
      <c r="BA3047" s="149"/>
    </row>
    <row r="3048" spans="1:53">
      <c r="A3048" s="16"/>
      <c r="B3048" s="16"/>
      <c r="N3048" s="2"/>
      <c r="O3048" s="53"/>
      <c r="BA3048" s="149"/>
    </row>
    <row r="3049" spans="1:53">
      <c r="A3049" s="16"/>
      <c r="B3049" s="16"/>
      <c r="N3049" s="2"/>
      <c r="O3049" s="53"/>
      <c r="BA3049" s="149"/>
    </row>
    <row r="3050" spans="1:53">
      <c r="A3050" s="16"/>
      <c r="B3050" s="16"/>
      <c r="N3050" s="2"/>
      <c r="O3050" s="53"/>
      <c r="BA3050" s="149"/>
    </row>
    <row r="3051" spans="1:53">
      <c r="A3051" s="16"/>
      <c r="B3051" s="16"/>
      <c r="N3051" s="2"/>
      <c r="O3051" s="53"/>
      <c r="BA3051" s="149"/>
    </row>
    <row r="3052" spans="1:53">
      <c r="A3052" s="16"/>
      <c r="B3052" s="16"/>
      <c r="N3052" s="2"/>
      <c r="O3052" s="53"/>
      <c r="BA3052" s="149"/>
    </row>
    <row r="3053" spans="1:53">
      <c r="A3053" s="16"/>
      <c r="B3053" s="16"/>
      <c r="N3053" s="2"/>
      <c r="O3053" s="53"/>
      <c r="BA3053" s="149"/>
    </row>
    <row r="3054" spans="1:53">
      <c r="A3054" s="16"/>
      <c r="B3054" s="16"/>
      <c r="N3054" s="2"/>
      <c r="O3054" s="53"/>
      <c r="BA3054" s="149"/>
    </row>
    <row r="3055" spans="1:53">
      <c r="A3055" s="16"/>
      <c r="B3055" s="16"/>
      <c r="N3055" s="2"/>
      <c r="O3055" s="53"/>
      <c r="BA3055" s="149"/>
    </row>
    <row r="3056" spans="1:53">
      <c r="A3056" s="16"/>
      <c r="B3056" s="16"/>
      <c r="N3056" s="2"/>
      <c r="O3056" s="53"/>
      <c r="BA3056" s="149"/>
    </row>
    <row r="3057" spans="1:53">
      <c r="A3057" s="16"/>
      <c r="B3057" s="16"/>
      <c r="N3057" s="2"/>
      <c r="O3057" s="53"/>
      <c r="BA3057" s="149"/>
    </row>
    <row r="3058" spans="1:53">
      <c r="A3058" s="16"/>
      <c r="B3058" s="16"/>
      <c r="N3058" s="2"/>
      <c r="O3058" s="53"/>
      <c r="BA3058" s="149"/>
    </row>
    <row r="3059" spans="1:53">
      <c r="A3059" s="16"/>
      <c r="B3059" s="16"/>
      <c r="N3059" s="2"/>
      <c r="O3059" s="53"/>
      <c r="BA3059" s="149"/>
    </row>
    <row r="3060" spans="1:53">
      <c r="A3060" s="16"/>
      <c r="B3060" s="16"/>
      <c r="N3060" s="2"/>
      <c r="O3060" s="53"/>
      <c r="BA3060" s="149"/>
    </row>
    <row r="3061" spans="1:53">
      <c r="A3061" s="16"/>
      <c r="B3061" s="16"/>
      <c r="N3061" s="2"/>
      <c r="O3061" s="53"/>
      <c r="BA3061" s="149"/>
    </row>
    <row r="3062" spans="1:53">
      <c r="A3062" s="16"/>
      <c r="B3062" s="16"/>
      <c r="N3062" s="2"/>
      <c r="O3062" s="53"/>
      <c r="BA3062" s="149"/>
    </row>
    <row r="3063" spans="1:53">
      <c r="A3063" s="16"/>
      <c r="B3063" s="16"/>
      <c r="N3063" s="2"/>
      <c r="O3063" s="53"/>
      <c r="BA3063" s="149"/>
    </row>
    <row r="3064" spans="1:53">
      <c r="A3064" s="16"/>
      <c r="B3064" s="16"/>
      <c r="N3064" s="2"/>
      <c r="O3064" s="53"/>
      <c r="BA3064" s="149"/>
    </row>
    <row r="3065" spans="1:53">
      <c r="A3065" s="16"/>
      <c r="B3065" s="16"/>
      <c r="N3065" s="2"/>
      <c r="O3065" s="53"/>
      <c r="BA3065" s="149"/>
    </row>
    <row r="3066" spans="1:53">
      <c r="A3066" s="16"/>
      <c r="B3066" s="16"/>
      <c r="N3066" s="2"/>
      <c r="O3066" s="53"/>
      <c r="BA3066" s="149"/>
    </row>
    <row r="3067" spans="1:53">
      <c r="A3067" s="16"/>
      <c r="B3067" s="16"/>
      <c r="N3067" s="2"/>
      <c r="O3067" s="53"/>
      <c r="BA3067" s="149"/>
    </row>
    <row r="3068" spans="1:53">
      <c r="A3068" s="16"/>
      <c r="B3068" s="16"/>
      <c r="N3068" s="2"/>
      <c r="O3068" s="53"/>
      <c r="BA3068" s="149"/>
    </row>
    <row r="3069" spans="1:53">
      <c r="A3069" s="16"/>
      <c r="B3069" s="16"/>
      <c r="N3069" s="2"/>
      <c r="O3069" s="53"/>
      <c r="BA3069" s="149"/>
    </row>
    <row r="3070" spans="1:53">
      <c r="A3070" s="16"/>
      <c r="B3070" s="16"/>
      <c r="N3070" s="2"/>
      <c r="O3070" s="53"/>
      <c r="BA3070" s="149"/>
    </row>
    <row r="3071" spans="1:53">
      <c r="A3071" s="16"/>
      <c r="B3071" s="16"/>
      <c r="N3071" s="2"/>
      <c r="O3071" s="53"/>
      <c r="BA3071" s="149"/>
    </row>
    <row r="3072" spans="1:53">
      <c r="A3072" s="16"/>
      <c r="B3072" s="16"/>
      <c r="N3072" s="2"/>
      <c r="O3072" s="53"/>
      <c r="BA3072" s="149"/>
    </row>
    <row r="3073" spans="1:53">
      <c r="A3073" s="16"/>
      <c r="B3073" s="16"/>
      <c r="N3073" s="2"/>
      <c r="O3073" s="53"/>
      <c r="BA3073" s="149"/>
    </row>
    <row r="3074" spans="1:53">
      <c r="A3074" s="16"/>
      <c r="B3074" s="16"/>
      <c r="N3074" s="2"/>
      <c r="O3074" s="53"/>
      <c r="BA3074" s="149"/>
    </row>
    <row r="3075" spans="1:53">
      <c r="A3075" s="16"/>
      <c r="B3075" s="16"/>
      <c r="N3075" s="2"/>
      <c r="O3075" s="53"/>
      <c r="BA3075" s="149"/>
    </row>
    <row r="3076" spans="1:53">
      <c r="A3076" s="16"/>
      <c r="B3076" s="16"/>
      <c r="N3076" s="2"/>
      <c r="O3076" s="53"/>
      <c r="BA3076" s="149"/>
    </row>
    <row r="3077" spans="1:53">
      <c r="A3077" s="16"/>
      <c r="B3077" s="16"/>
      <c r="N3077" s="2"/>
      <c r="O3077" s="53"/>
      <c r="BA3077" s="149"/>
    </row>
    <row r="3078" spans="1:53">
      <c r="A3078" s="16"/>
      <c r="B3078" s="16"/>
      <c r="N3078" s="2"/>
      <c r="O3078" s="53"/>
      <c r="BA3078" s="149"/>
    </row>
    <row r="3079" spans="1:53">
      <c r="A3079" s="16"/>
      <c r="B3079" s="16"/>
      <c r="N3079" s="2"/>
      <c r="O3079" s="53"/>
      <c r="BA3079" s="149"/>
    </row>
    <row r="3080" spans="1:53">
      <c r="A3080" s="16"/>
      <c r="B3080" s="16"/>
      <c r="N3080" s="2"/>
      <c r="O3080" s="53"/>
      <c r="BA3080" s="149"/>
    </row>
    <row r="3081" spans="1:53">
      <c r="A3081" s="16"/>
      <c r="B3081" s="16"/>
      <c r="N3081" s="2"/>
      <c r="O3081" s="53"/>
      <c r="BA3081" s="149"/>
    </row>
    <row r="3082" spans="1:53">
      <c r="A3082" s="16"/>
      <c r="B3082" s="16"/>
      <c r="N3082" s="2"/>
      <c r="O3082" s="53"/>
      <c r="BA3082" s="149"/>
    </row>
    <row r="3083" spans="1:53">
      <c r="A3083" s="16"/>
      <c r="B3083" s="16"/>
      <c r="N3083" s="2"/>
      <c r="O3083" s="53"/>
      <c r="BA3083" s="149"/>
    </row>
    <row r="3084" spans="1:53">
      <c r="A3084" s="16"/>
      <c r="B3084" s="16"/>
      <c r="N3084" s="2"/>
      <c r="O3084" s="53"/>
      <c r="BA3084" s="149"/>
    </row>
    <row r="3085" spans="1:53">
      <c r="A3085" s="16"/>
      <c r="B3085" s="16"/>
      <c r="N3085" s="2"/>
      <c r="O3085" s="53"/>
      <c r="BA3085" s="149"/>
    </row>
    <row r="3086" spans="1:53">
      <c r="A3086" s="16"/>
      <c r="B3086" s="16"/>
      <c r="N3086" s="2"/>
      <c r="O3086" s="53"/>
      <c r="BA3086" s="149"/>
    </row>
    <row r="3087" spans="1:53">
      <c r="A3087" s="16"/>
      <c r="B3087" s="16"/>
      <c r="N3087" s="2"/>
      <c r="O3087" s="53"/>
      <c r="BA3087" s="149"/>
    </row>
    <row r="3088" spans="1:53">
      <c r="A3088" s="16"/>
      <c r="B3088" s="16"/>
      <c r="N3088" s="2"/>
      <c r="O3088" s="53"/>
      <c r="BA3088" s="149"/>
    </row>
    <row r="3089" spans="1:53">
      <c r="A3089" s="16"/>
      <c r="B3089" s="16"/>
      <c r="N3089" s="2"/>
      <c r="O3089" s="53"/>
      <c r="BA3089" s="149"/>
    </row>
    <row r="3090" spans="1:53">
      <c r="A3090" s="16"/>
      <c r="B3090" s="16"/>
      <c r="N3090" s="2"/>
      <c r="O3090" s="53"/>
      <c r="BA3090" s="149"/>
    </row>
    <row r="3091" spans="1:53">
      <c r="A3091" s="16"/>
      <c r="B3091" s="16"/>
      <c r="N3091" s="2"/>
      <c r="O3091" s="53"/>
      <c r="BA3091" s="149"/>
    </row>
    <row r="3092" spans="1:53">
      <c r="A3092" s="16"/>
      <c r="B3092" s="16"/>
      <c r="N3092" s="2"/>
      <c r="O3092" s="53"/>
      <c r="BA3092" s="149"/>
    </row>
    <row r="3093" spans="1:53">
      <c r="A3093" s="16"/>
      <c r="B3093" s="16"/>
      <c r="N3093" s="2"/>
      <c r="O3093" s="53"/>
      <c r="BA3093" s="149"/>
    </row>
    <row r="3094" spans="1:53">
      <c r="A3094" s="16"/>
      <c r="B3094" s="16"/>
      <c r="N3094" s="2"/>
      <c r="O3094" s="53"/>
      <c r="BA3094" s="149"/>
    </row>
    <row r="3095" spans="1:53">
      <c r="A3095" s="16"/>
      <c r="B3095" s="16"/>
      <c r="N3095" s="2"/>
      <c r="O3095" s="53"/>
      <c r="BA3095" s="149"/>
    </row>
    <row r="3096" spans="1:53">
      <c r="A3096" s="16"/>
      <c r="B3096" s="16"/>
      <c r="N3096" s="2"/>
      <c r="O3096" s="53"/>
      <c r="BA3096" s="149"/>
    </row>
    <row r="3097" spans="1:53">
      <c r="A3097" s="16"/>
      <c r="B3097" s="16"/>
      <c r="N3097" s="2"/>
      <c r="O3097" s="53"/>
      <c r="BA3097" s="149"/>
    </row>
    <row r="3098" spans="1:53">
      <c r="A3098" s="16"/>
      <c r="B3098" s="16"/>
      <c r="N3098" s="2"/>
      <c r="O3098" s="53"/>
      <c r="BA3098" s="149"/>
    </row>
    <row r="3099" spans="1:53">
      <c r="A3099" s="16"/>
      <c r="B3099" s="16"/>
      <c r="N3099" s="2"/>
      <c r="O3099" s="53"/>
      <c r="BA3099" s="149"/>
    </row>
    <row r="3100" spans="1:53">
      <c r="A3100" s="16"/>
      <c r="B3100" s="16"/>
      <c r="N3100" s="2"/>
      <c r="O3100" s="53"/>
      <c r="BA3100" s="149"/>
    </row>
    <row r="3101" spans="1:53">
      <c r="A3101" s="16"/>
      <c r="B3101" s="16"/>
      <c r="N3101" s="2"/>
      <c r="O3101" s="53"/>
      <c r="BA3101" s="149"/>
    </row>
    <row r="3102" spans="1:53">
      <c r="A3102" s="16"/>
      <c r="B3102" s="16"/>
      <c r="N3102" s="2"/>
      <c r="O3102" s="53"/>
      <c r="BA3102" s="149"/>
    </row>
    <row r="3103" spans="1:53">
      <c r="A3103" s="16"/>
      <c r="B3103" s="16"/>
      <c r="N3103" s="2"/>
      <c r="O3103" s="53"/>
      <c r="BA3103" s="149"/>
    </row>
    <row r="3104" spans="1:53">
      <c r="A3104" s="16"/>
      <c r="B3104" s="16"/>
      <c r="N3104" s="2"/>
      <c r="O3104" s="53"/>
      <c r="BA3104" s="149"/>
    </row>
    <row r="3105" spans="1:53">
      <c r="A3105" s="16"/>
      <c r="B3105" s="16"/>
      <c r="N3105" s="2"/>
      <c r="O3105" s="53"/>
      <c r="BA3105" s="149"/>
    </row>
    <row r="3106" spans="1:53">
      <c r="A3106" s="16"/>
      <c r="B3106" s="16"/>
      <c r="N3106" s="2"/>
      <c r="O3106" s="53"/>
      <c r="BA3106" s="149"/>
    </row>
    <row r="3107" spans="1:53">
      <c r="A3107" s="16"/>
      <c r="B3107" s="16"/>
      <c r="N3107" s="2"/>
      <c r="O3107" s="53"/>
      <c r="BA3107" s="149"/>
    </row>
    <row r="3108" spans="1:53">
      <c r="A3108" s="16"/>
      <c r="B3108" s="16"/>
      <c r="N3108" s="2"/>
      <c r="O3108" s="53"/>
      <c r="BA3108" s="149"/>
    </row>
    <row r="3109" spans="1:53">
      <c r="A3109" s="16"/>
      <c r="B3109" s="16"/>
      <c r="N3109" s="2"/>
      <c r="O3109" s="53"/>
      <c r="BA3109" s="149"/>
    </row>
    <row r="3110" spans="1:53">
      <c r="A3110" s="16"/>
      <c r="B3110" s="16"/>
      <c r="N3110" s="2"/>
      <c r="O3110" s="53"/>
      <c r="BA3110" s="149"/>
    </row>
    <row r="3111" spans="1:53">
      <c r="A3111" s="16"/>
      <c r="B3111" s="16"/>
      <c r="N3111" s="2"/>
      <c r="O3111" s="53"/>
      <c r="BA3111" s="149"/>
    </row>
    <row r="3112" spans="1:53">
      <c r="A3112" s="16"/>
      <c r="B3112" s="16"/>
      <c r="N3112" s="2"/>
      <c r="O3112" s="53"/>
      <c r="BA3112" s="149"/>
    </row>
    <row r="3113" spans="1:53">
      <c r="A3113" s="16"/>
      <c r="B3113" s="16"/>
      <c r="N3113" s="2"/>
      <c r="O3113" s="53"/>
      <c r="BA3113" s="149"/>
    </row>
    <row r="3114" spans="1:53">
      <c r="A3114" s="16"/>
      <c r="B3114" s="16"/>
      <c r="N3114" s="2"/>
      <c r="O3114" s="53"/>
      <c r="BA3114" s="149"/>
    </row>
    <row r="3115" spans="1:53">
      <c r="A3115" s="16"/>
      <c r="B3115" s="16"/>
      <c r="N3115" s="2"/>
      <c r="O3115" s="53"/>
      <c r="BA3115" s="149"/>
    </row>
    <row r="3116" spans="1:53">
      <c r="A3116" s="16"/>
      <c r="B3116" s="16"/>
      <c r="N3116" s="2"/>
      <c r="O3116" s="53"/>
      <c r="BA3116" s="149"/>
    </row>
    <row r="3117" spans="1:53">
      <c r="A3117" s="16"/>
      <c r="B3117" s="16"/>
      <c r="N3117" s="2"/>
      <c r="O3117" s="53"/>
      <c r="BA3117" s="149"/>
    </row>
    <row r="3118" spans="1:53">
      <c r="A3118" s="16"/>
      <c r="B3118" s="16"/>
      <c r="N3118" s="2"/>
      <c r="O3118" s="53"/>
      <c r="BA3118" s="149"/>
    </row>
    <row r="3119" spans="1:53">
      <c r="A3119" s="16"/>
      <c r="B3119" s="16"/>
      <c r="N3119" s="2"/>
      <c r="O3119" s="53"/>
      <c r="BA3119" s="149"/>
    </row>
    <row r="3120" spans="1:53">
      <c r="A3120" s="16"/>
      <c r="B3120" s="16"/>
      <c r="N3120" s="2"/>
      <c r="O3120" s="53"/>
      <c r="BA3120" s="149"/>
    </row>
    <row r="3121" spans="1:53">
      <c r="A3121" s="16"/>
      <c r="B3121" s="16"/>
      <c r="N3121" s="2"/>
      <c r="O3121" s="53"/>
      <c r="BA3121" s="149"/>
    </row>
    <row r="3122" spans="1:53">
      <c r="A3122" s="16"/>
      <c r="B3122" s="16"/>
      <c r="N3122" s="2"/>
      <c r="O3122" s="53"/>
      <c r="BA3122" s="149"/>
    </row>
    <row r="3123" spans="1:53">
      <c r="A3123" s="16"/>
      <c r="B3123" s="16"/>
      <c r="N3123" s="2"/>
      <c r="O3123" s="53"/>
      <c r="BA3123" s="149"/>
    </row>
    <row r="3124" spans="1:53">
      <c r="A3124" s="16"/>
      <c r="B3124" s="16"/>
      <c r="N3124" s="2"/>
      <c r="O3124" s="53"/>
      <c r="BA3124" s="149"/>
    </row>
    <row r="3125" spans="1:53">
      <c r="A3125" s="16"/>
      <c r="B3125" s="16"/>
      <c r="N3125" s="2"/>
      <c r="O3125" s="53"/>
      <c r="BA3125" s="149"/>
    </row>
    <row r="3126" spans="1:53">
      <c r="A3126" s="16"/>
      <c r="B3126" s="16"/>
      <c r="N3126" s="2"/>
      <c r="O3126" s="53"/>
      <c r="BA3126" s="149"/>
    </row>
    <row r="3127" spans="1:53">
      <c r="A3127" s="16"/>
      <c r="B3127" s="16"/>
      <c r="N3127" s="2"/>
      <c r="O3127" s="53"/>
      <c r="BA3127" s="149"/>
    </row>
    <row r="3128" spans="1:53">
      <c r="A3128" s="16"/>
      <c r="B3128" s="16"/>
      <c r="N3128" s="2"/>
      <c r="O3128" s="53"/>
      <c r="BA3128" s="149"/>
    </row>
    <row r="3129" spans="1:53">
      <c r="A3129" s="16"/>
      <c r="B3129" s="16"/>
      <c r="N3129" s="2"/>
      <c r="O3129" s="53"/>
      <c r="BA3129" s="149"/>
    </row>
    <row r="3130" spans="1:53">
      <c r="A3130" s="16"/>
      <c r="B3130" s="16"/>
      <c r="N3130" s="2"/>
      <c r="O3130" s="53"/>
      <c r="BA3130" s="149"/>
    </row>
    <row r="3131" spans="1:53">
      <c r="A3131" s="16"/>
      <c r="B3131" s="16"/>
      <c r="N3131" s="2"/>
      <c r="O3131" s="53"/>
      <c r="BA3131" s="149"/>
    </row>
    <row r="3132" spans="1:53">
      <c r="A3132" s="16"/>
      <c r="B3132" s="16"/>
      <c r="N3132" s="2"/>
      <c r="O3132" s="53"/>
      <c r="BA3132" s="149"/>
    </row>
    <row r="3133" spans="1:53">
      <c r="A3133" s="16"/>
      <c r="B3133" s="16"/>
      <c r="N3133" s="2"/>
      <c r="O3133" s="53"/>
      <c r="BA3133" s="149"/>
    </row>
    <row r="3134" spans="1:53">
      <c r="A3134" s="16"/>
      <c r="B3134" s="16"/>
      <c r="N3134" s="2"/>
      <c r="O3134" s="53"/>
      <c r="BA3134" s="149"/>
    </row>
    <row r="3135" spans="1:53">
      <c r="A3135" s="16"/>
      <c r="B3135" s="16"/>
      <c r="N3135" s="2"/>
      <c r="O3135" s="53"/>
      <c r="BA3135" s="149"/>
    </row>
    <row r="3136" spans="1:53">
      <c r="A3136" s="16"/>
      <c r="B3136" s="16"/>
      <c r="N3136" s="2"/>
      <c r="O3136" s="53"/>
      <c r="BA3136" s="149"/>
    </row>
    <row r="3137" spans="1:53">
      <c r="A3137" s="16"/>
      <c r="B3137" s="16"/>
      <c r="N3137" s="2"/>
      <c r="O3137" s="53"/>
      <c r="BA3137" s="149"/>
    </row>
    <row r="3138" spans="1:53">
      <c r="A3138" s="16"/>
      <c r="B3138" s="16"/>
      <c r="N3138" s="2"/>
      <c r="O3138" s="53"/>
      <c r="BA3138" s="149"/>
    </row>
    <row r="3139" spans="1:53">
      <c r="A3139" s="16"/>
      <c r="B3139" s="16"/>
      <c r="N3139" s="2"/>
      <c r="O3139" s="53"/>
      <c r="BA3139" s="149"/>
    </row>
    <row r="3140" spans="1:53">
      <c r="A3140" s="16"/>
      <c r="B3140" s="16"/>
      <c r="N3140" s="2"/>
      <c r="O3140" s="53"/>
      <c r="BA3140" s="149"/>
    </row>
    <row r="3141" spans="1:53">
      <c r="A3141" s="16"/>
      <c r="B3141" s="16"/>
      <c r="N3141" s="2"/>
      <c r="O3141" s="53"/>
      <c r="BA3141" s="149"/>
    </row>
    <row r="3142" spans="1:53">
      <c r="A3142" s="16"/>
      <c r="B3142" s="16"/>
      <c r="N3142" s="2"/>
      <c r="O3142" s="53"/>
      <c r="BA3142" s="149"/>
    </row>
    <row r="3143" spans="1:53">
      <c r="A3143" s="16"/>
      <c r="B3143" s="16"/>
      <c r="N3143" s="2"/>
      <c r="O3143" s="53"/>
      <c r="BA3143" s="149"/>
    </row>
    <row r="3144" spans="1:53">
      <c r="A3144" s="16"/>
      <c r="B3144" s="16"/>
      <c r="N3144" s="2"/>
      <c r="O3144" s="53"/>
      <c r="BA3144" s="149"/>
    </row>
    <row r="3145" spans="1:53">
      <c r="A3145" s="16"/>
      <c r="B3145" s="16"/>
      <c r="N3145" s="2"/>
      <c r="O3145" s="53"/>
      <c r="BA3145" s="149"/>
    </row>
    <row r="3146" spans="1:53">
      <c r="A3146" s="16"/>
      <c r="B3146" s="16"/>
      <c r="N3146" s="2"/>
      <c r="O3146" s="53"/>
      <c r="BA3146" s="149"/>
    </row>
    <row r="3147" spans="1:53">
      <c r="A3147" s="16"/>
      <c r="B3147" s="16"/>
      <c r="N3147" s="2"/>
      <c r="O3147" s="53"/>
      <c r="BA3147" s="149"/>
    </row>
    <row r="3148" spans="1:53">
      <c r="A3148" s="16"/>
      <c r="B3148" s="16"/>
      <c r="N3148" s="2"/>
      <c r="O3148" s="53"/>
      <c r="BA3148" s="149"/>
    </row>
    <row r="3149" spans="1:53">
      <c r="A3149" s="16"/>
      <c r="B3149" s="16"/>
      <c r="N3149" s="2"/>
      <c r="O3149" s="53"/>
      <c r="BA3149" s="149"/>
    </row>
    <row r="3150" spans="1:53">
      <c r="A3150" s="16"/>
      <c r="B3150" s="16"/>
      <c r="N3150" s="2"/>
      <c r="O3150" s="53"/>
      <c r="BA3150" s="149"/>
    </row>
    <row r="3151" spans="1:53">
      <c r="A3151" s="16"/>
      <c r="B3151" s="16"/>
      <c r="N3151" s="2"/>
      <c r="O3151" s="53"/>
      <c r="BA3151" s="149"/>
    </row>
    <row r="3152" spans="1:53">
      <c r="A3152" s="16"/>
      <c r="B3152" s="16"/>
      <c r="N3152" s="2"/>
      <c r="O3152" s="53"/>
      <c r="BA3152" s="149"/>
    </row>
    <row r="3153" spans="1:53">
      <c r="A3153" s="16"/>
      <c r="B3153" s="16"/>
      <c r="N3153" s="2"/>
      <c r="O3153" s="53"/>
      <c r="BA3153" s="149"/>
    </row>
    <row r="3154" spans="1:53">
      <c r="A3154" s="16"/>
      <c r="B3154" s="16"/>
      <c r="N3154" s="2"/>
      <c r="O3154" s="53"/>
      <c r="BA3154" s="149"/>
    </row>
    <row r="3155" spans="1:53">
      <c r="A3155" s="16"/>
      <c r="B3155" s="16"/>
      <c r="N3155" s="2"/>
      <c r="O3155" s="53"/>
      <c r="BA3155" s="149"/>
    </row>
    <row r="3156" spans="1:53">
      <c r="A3156" s="16"/>
      <c r="B3156" s="16"/>
      <c r="N3156" s="2"/>
      <c r="O3156" s="53"/>
      <c r="BA3156" s="149"/>
    </row>
    <row r="3157" spans="1:53">
      <c r="A3157" s="16"/>
      <c r="B3157" s="16"/>
      <c r="N3157" s="2"/>
      <c r="O3157" s="53"/>
      <c r="BA3157" s="149"/>
    </row>
    <row r="3158" spans="1:53">
      <c r="A3158" s="16"/>
      <c r="B3158" s="16"/>
      <c r="N3158" s="2"/>
      <c r="O3158" s="53"/>
      <c r="BA3158" s="149"/>
    </row>
    <row r="3159" spans="1:53">
      <c r="A3159" s="16"/>
      <c r="B3159" s="16"/>
      <c r="N3159" s="2"/>
      <c r="O3159" s="53"/>
      <c r="BA3159" s="149"/>
    </row>
    <row r="3160" spans="1:53">
      <c r="A3160" s="16"/>
      <c r="B3160" s="16"/>
      <c r="N3160" s="2"/>
      <c r="O3160" s="53"/>
      <c r="BA3160" s="149"/>
    </row>
    <row r="3161" spans="1:53">
      <c r="A3161" s="16"/>
      <c r="B3161" s="16"/>
      <c r="N3161" s="2"/>
      <c r="O3161" s="53"/>
      <c r="BA3161" s="149"/>
    </row>
    <row r="3162" spans="1:53">
      <c r="A3162" s="16"/>
      <c r="B3162" s="16"/>
      <c r="N3162" s="2"/>
      <c r="O3162" s="53"/>
      <c r="BA3162" s="149"/>
    </row>
    <row r="3163" spans="1:53">
      <c r="A3163" s="16"/>
      <c r="B3163" s="16"/>
      <c r="N3163" s="2"/>
      <c r="O3163" s="53"/>
      <c r="BA3163" s="149"/>
    </row>
    <row r="3164" spans="1:53">
      <c r="A3164" s="16"/>
      <c r="B3164" s="16"/>
      <c r="N3164" s="2"/>
      <c r="O3164" s="53"/>
      <c r="BA3164" s="149"/>
    </row>
    <row r="3165" spans="1:53">
      <c r="A3165" s="16"/>
      <c r="B3165" s="16"/>
      <c r="N3165" s="2"/>
      <c r="O3165" s="53"/>
      <c r="BA3165" s="149"/>
    </row>
    <row r="3166" spans="1:53">
      <c r="A3166" s="16"/>
      <c r="B3166" s="16"/>
      <c r="N3166" s="2"/>
      <c r="O3166" s="53"/>
      <c r="BA3166" s="149"/>
    </row>
    <row r="3167" spans="1:53">
      <c r="A3167" s="16"/>
      <c r="B3167" s="16"/>
      <c r="N3167" s="2"/>
      <c r="O3167" s="53"/>
      <c r="BA3167" s="149"/>
    </row>
    <row r="3168" spans="1:53">
      <c r="A3168" s="16"/>
      <c r="B3168" s="16"/>
      <c r="N3168" s="2"/>
      <c r="O3168" s="53"/>
      <c r="BA3168" s="149"/>
    </row>
    <row r="3169" spans="1:53">
      <c r="A3169" s="16"/>
      <c r="B3169" s="16"/>
      <c r="N3169" s="2"/>
      <c r="O3169" s="53"/>
      <c r="BA3169" s="149"/>
    </row>
    <row r="3170" spans="1:53">
      <c r="A3170" s="16"/>
      <c r="B3170" s="16"/>
      <c r="N3170" s="2"/>
      <c r="O3170" s="53"/>
      <c r="BA3170" s="149"/>
    </row>
    <row r="3171" spans="1:53">
      <c r="A3171" s="16"/>
      <c r="B3171" s="16"/>
      <c r="N3171" s="2"/>
      <c r="O3171" s="53"/>
      <c r="BA3171" s="149"/>
    </row>
    <row r="3172" spans="1:53">
      <c r="A3172" s="16"/>
      <c r="B3172" s="16"/>
      <c r="N3172" s="2"/>
      <c r="O3172" s="53"/>
      <c r="BA3172" s="149"/>
    </row>
    <row r="3173" spans="1:53">
      <c r="A3173" s="16"/>
      <c r="B3173" s="16"/>
      <c r="N3173" s="2"/>
      <c r="O3173" s="53"/>
      <c r="BA3173" s="149"/>
    </row>
    <row r="3174" spans="1:53">
      <c r="A3174" s="16"/>
      <c r="B3174" s="16"/>
      <c r="N3174" s="2"/>
      <c r="O3174" s="53"/>
      <c r="BA3174" s="149"/>
    </row>
    <row r="3175" spans="1:53">
      <c r="A3175" s="16"/>
      <c r="B3175" s="16"/>
      <c r="N3175" s="2"/>
      <c r="O3175" s="53"/>
      <c r="BA3175" s="149"/>
    </row>
    <row r="3176" spans="1:53">
      <c r="A3176" s="16"/>
      <c r="B3176" s="16"/>
      <c r="N3176" s="2"/>
      <c r="O3176" s="53"/>
      <c r="BA3176" s="149"/>
    </row>
    <row r="3177" spans="1:53">
      <c r="A3177" s="16"/>
      <c r="B3177" s="16"/>
      <c r="N3177" s="2"/>
      <c r="O3177" s="53"/>
      <c r="BA3177" s="149"/>
    </row>
    <row r="3178" spans="1:53">
      <c r="A3178" s="16"/>
      <c r="B3178" s="16"/>
      <c r="N3178" s="2"/>
      <c r="O3178" s="53"/>
      <c r="BA3178" s="149"/>
    </row>
    <row r="3179" spans="1:53">
      <c r="A3179" s="16"/>
      <c r="B3179" s="16"/>
      <c r="N3179" s="2"/>
      <c r="O3179" s="53"/>
      <c r="BA3179" s="149"/>
    </row>
    <row r="3180" spans="1:53">
      <c r="A3180" s="16"/>
      <c r="B3180" s="16"/>
      <c r="N3180" s="2"/>
      <c r="O3180" s="53"/>
      <c r="BA3180" s="149"/>
    </row>
    <row r="3181" spans="1:53">
      <c r="A3181" s="16"/>
      <c r="B3181" s="16"/>
      <c r="N3181" s="2"/>
      <c r="O3181" s="53"/>
      <c r="BA3181" s="149"/>
    </row>
    <row r="3182" spans="1:53">
      <c r="A3182" s="16"/>
      <c r="B3182" s="16"/>
      <c r="N3182" s="2"/>
      <c r="O3182" s="53"/>
      <c r="BA3182" s="149"/>
    </row>
    <row r="3183" spans="1:53">
      <c r="A3183" s="16"/>
      <c r="B3183" s="16"/>
      <c r="N3183" s="2"/>
      <c r="O3183" s="53"/>
      <c r="BA3183" s="149"/>
    </row>
    <row r="3184" spans="1:53">
      <c r="A3184" s="16"/>
      <c r="B3184" s="16"/>
      <c r="N3184" s="2"/>
      <c r="O3184" s="53"/>
      <c r="BA3184" s="149"/>
    </row>
    <row r="3185" spans="1:53">
      <c r="A3185" s="16"/>
      <c r="B3185" s="16"/>
      <c r="N3185" s="2"/>
      <c r="O3185" s="53"/>
      <c r="BA3185" s="149"/>
    </row>
    <row r="3186" spans="1:53">
      <c r="A3186" s="16"/>
      <c r="B3186" s="16"/>
      <c r="N3186" s="2"/>
      <c r="O3186" s="53"/>
      <c r="BA3186" s="149"/>
    </row>
    <row r="3187" spans="1:53">
      <c r="A3187" s="16"/>
      <c r="B3187" s="16"/>
      <c r="N3187" s="2"/>
      <c r="O3187" s="53"/>
      <c r="BA3187" s="149"/>
    </row>
    <row r="3188" spans="1:53">
      <c r="A3188" s="16"/>
      <c r="B3188" s="16"/>
      <c r="N3188" s="2"/>
      <c r="O3188" s="53"/>
      <c r="BA3188" s="149"/>
    </row>
    <row r="3189" spans="1:53">
      <c r="A3189" s="16"/>
      <c r="B3189" s="16"/>
      <c r="N3189" s="2"/>
      <c r="O3189" s="53"/>
      <c r="BA3189" s="149"/>
    </row>
    <row r="3190" spans="1:53">
      <c r="A3190" s="16"/>
      <c r="B3190" s="16"/>
      <c r="N3190" s="2"/>
      <c r="O3190" s="53"/>
      <c r="BA3190" s="149"/>
    </row>
    <row r="3191" spans="1:53">
      <c r="A3191" s="16"/>
      <c r="B3191" s="16"/>
      <c r="N3191" s="2"/>
      <c r="O3191" s="53"/>
      <c r="BA3191" s="149"/>
    </row>
    <row r="3192" spans="1:53">
      <c r="A3192" s="16"/>
      <c r="B3192" s="16"/>
      <c r="N3192" s="2"/>
      <c r="O3192" s="53"/>
      <c r="BA3192" s="149"/>
    </row>
    <row r="3193" spans="1:53">
      <c r="A3193" s="16"/>
      <c r="B3193" s="16"/>
      <c r="N3193" s="2"/>
      <c r="O3193" s="53"/>
      <c r="BA3193" s="149"/>
    </row>
    <row r="3194" spans="1:53">
      <c r="A3194" s="16"/>
      <c r="B3194" s="16"/>
      <c r="N3194" s="2"/>
      <c r="O3194" s="53"/>
      <c r="BA3194" s="149"/>
    </row>
    <row r="3195" spans="1:53">
      <c r="A3195" s="16"/>
      <c r="B3195" s="16"/>
      <c r="N3195" s="2"/>
      <c r="O3195" s="53"/>
      <c r="BA3195" s="149"/>
    </row>
    <row r="3196" spans="1:53">
      <c r="A3196" s="16"/>
      <c r="B3196" s="16"/>
      <c r="N3196" s="2"/>
      <c r="O3196" s="53"/>
      <c r="BA3196" s="149"/>
    </row>
    <row r="3197" spans="1:53">
      <c r="A3197" s="16"/>
      <c r="B3197" s="16"/>
      <c r="N3197" s="2"/>
      <c r="O3197" s="53"/>
      <c r="BA3197" s="149"/>
    </row>
    <row r="3198" spans="1:53">
      <c r="A3198" s="16"/>
      <c r="B3198" s="16"/>
      <c r="N3198" s="2"/>
      <c r="O3198" s="53"/>
      <c r="BA3198" s="149"/>
    </row>
    <row r="3199" spans="1:53">
      <c r="A3199" s="16"/>
      <c r="B3199" s="16"/>
      <c r="N3199" s="2"/>
      <c r="O3199" s="53"/>
      <c r="BA3199" s="149"/>
    </row>
    <row r="3200" spans="1:53">
      <c r="A3200" s="16"/>
      <c r="B3200" s="16"/>
      <c r="N3200" s="2"/>
      <c r="O3200" s="53"/>
      <c r="BA3200" s="149"/>
    </row>
    <row r="3201" spans="1:53">
      <c r="A3201" s="16"/>
      <c r="B3201" s="16"/>
      <c r="N3201" s="2"/>
      <c r="O3201" s="53"/>
      <c r="BA3201" s="149"/>
    </row>
    <row r="3202" spans="1:53">
      <c r="A3202" s="16"/>
      <c r="B3202" s="16"/>
      <c r="N3202" s="2"/>
      <c r="O3202" s="53"/>
      <c r="BA3202" s="149"/>
    </row>
    <row r="3203" spans="1:53">
      <c r="A3203" s="16"/>
      <c r="B3203" s="16"/>
      <c r="N3203" s="2"/>
      <c r="O3203" s="53"/>
      <c r="BA3203" s="149"/>
    </row>
    <row r="3204" spans="1:53">
      <c r="A3204" s="16"/>
      <c r="B3204" s="16"/>
      <c r="N3204" s="2"/>
      <c r="O3204" s="53"/>
      <c r="BA3204" s="149"/>
    </row>
    <row r="3205" spans="1:53">
      <c r="A3205" s="16"/>
      <c r="B3205" s="16"/>
      <c r="N3205" s="2"/>
      <c r="O3205" s="53"/>
      <c r="BA3205" s="149"/>
    </row>
    <row r="3206" spans="1:53">
      <c r="A3206" s="16"/>
      <c r="B3206" s="16"/>
      <c r="N3206" s="2"/>
      <c r="O3206" s="53"/>
      <c r="BA3206" s="149"/>
    </row>
    <row r="3207" spans="1:53">
      <c r="A3207" s="16"/>
      <c r="B3207" s="16"/>
      <c r="N3207" s="2"/>
      <c r="O3207" s="53"/>
      <c r="BA3207" s="149"/>
    </row>
    <row r="3208" spans="1:53">
      <c r="A3208" s="16"/>
      <c r="B3208" s="16"/>
      <c r="N3208" s="2"/>
      <c r="O3208" s="53"/>
      <c r="BA3208" s="149"/>
    </row>
    <row r="3209" spans="1:53">
      <c r="A3209" s="16"/>
      <c r="B3209" s="16"/>
      <c r="N3209" s="2"/>
      <c r="O3209" s="53"/>
      <c r="BA3209" s="149"/>
    </row>
    <row r="3210" spans="1:53">
      <c r="A3210" s="16"/>
      <c r="B3210" s="16"/>
      <c r="N3210" s="2"/>
      <c r="O3210" s="53"/>
      <c r="BA3210" s="149"/>
    </row>
    <row r="3211" spans="1:53">
      <c r="A3211" s="16"/>
      <c r="B3211" s="16"/>
      <c r="N3211" s="2"/>
      <c r="O3211" s="53"/>
      <c r="BA3211" s="149"/>
    </row>
    <row r="3212" spans="1:53">
      <c r="A3212" s="16"/>
      <c r="B3212" s="16"/>
      <c r="N3212" s="2"/>
      <c r="O3212" s="53"/>
      <c r="BA3212" s="149"/>
    </row>
    <row r="3213" spans="1:53">
      <c r="A3213" s="16"/>
      <c r="B3213" s="16"/>
      <c r="N3213" s="2"/>
      <c r="O3213" s="53"/>
      <c r="BA3213" s="149"/>
    </row>
    <row r="3214" spans="1:53">
      <c r="A3214" s="16"/>
      <c r="B3214" s="16"/>
      <c r="N3214" s="2"/>
      <c r="O3214" s="53"/>
      <c r="BA3214" s="149"/>
    </row>
    <row r="3215" spans="1:53">
      <c r="A3215" s="16"/>
      <c r="B3215" s="16"/>
      <c r="N3215" s="2"/>
      <c r="O3215" s="53"/>
      <c r="BA3215" s="149"/>
    </row>
    <row r="3216" spans="1:53">
      <c r="A3216" s="16"/>
      <c r="B3216" s="16"/>
      <c r="N3216" s="2"/>
      <c r="O3216" s="53"/>
      <c r="BA3216" s="149"/>
    </row>
    <row r="3217" spans="1:53">
      <c r="A3217" s="16"/>
      <c r="B3217" s="16"/>
      <c r="N3217" s="2"/>
      <c r="O3217" s="53"/>
      <c r="BA3217" s="149"/>
    </row>
    <row r="3218" spans="1:53">
      <c r="A3218" s="16"/>
      <c r="B3218" s="16"/>
      <c r="N3218" s="2"/>
      <c r="O3218" s="53"/>
      <c r="BA3218" s="149"/>
    </row>
    <row r="3219" spans="1:53">
      <c r="A3219" s="16"/>
      <c r="B3219" s="16"/>
      <c r="N3219" s="2"/>
      <c r="O3219" s="53"/>
      <c r="BA3219" s="149"/>
    </row>
    <row r="3220" spans="1:53">
      <c r="A3220" s="16"/>
      <c r="B3220" s="16"/>
      <c r="N3220" s="2"/>
      <c r="O3220" s="53"/>
      <c r="BA3220" s="149"/>
    </row>
    <row r="3221" spans="1:53">
      <c r="A3221" s="16"/>
      <c r="B3221" s="16"/>
      <c r="N3221" s="2"/>
      <c r="O3221" s="53"/>
      <c r="BA3221" s="149"/>
    </row>
    <row r="3222" spans="1:53">
      <c r="A3222" s="16"/>
      <c r="B3222" s="16"/>
      <c r="N3222" s="2"/>
      <c r="O3222" s="53"/>
      <c r="BA3222" s="149"/>
    </row>
    <row r="3223" spans="1:53">
      <c r="A3223" s="16"/>
      <c r="B3223" s="16"/>
      <c r="N3223" s="2"/>
      <c r="O3223" s="53"/>
      <c r="BA3223" s="149"/>
    </row>
    <row r="3224" spans="1:53">
      <c r="A3224" s="16"/>
      <c r="B3224" s="16"/>
      <c r="N3224" s="2"/>
      <c r="O3224" s="53"/>
      <c r="BA3224" s="149"/>
    </row>
    <row r="3225" spans="1:53">
      <c r="A3225" s="16"/>
      <c r="B3225" s="16"/>
      <c r="N3225" s="2"/>
      <c r="O3225" s="53"/>
      <c r="BA3225" s="149"/>
    </row>
    <row r="3226" spans="1:53">
      <c r="A3226" s="16"/>
      <c r="B3226" s="16"/>
      <c r="N3226" s="2"/>
      <c r="O3226" s="53"/>
      <c r="BA3226" s="149"/>
    </row>
    <row r="3227" spans="1:53">
      <c r="A3227" s="16"/>
      <c r="B3227" s="16"/>
      <c r="N3227" s="2"/>
      <c r="O3227" s="53"/>
      <c r="BA3227" s="149"/>
    </row>
    <row r="3228" spans="1:53">
      <c r="A3228" s="16"/>
      <c r="B3228" s="16"/>
      <c r="N3228" s="2"/>
      <c r="O3228" s="53"/>
      <c r="BA3228" s="149"/>
    </row>
    <row r="3229" spans="1:53">
      <c r="A3229" s="16"/>
      <c r="B3229" s="16"/>
      <c r="N3229" s="2"/>
      <c r="O3229" s="53"/>
      <c r="BA3229" s="149"/>
    </row>
    <row r="3230" spans="1:53">
      <c r="A3230" s="16"/>
      <c r="B3230" s="16"/>
      <c r="N3230" s="2"/>
      <c r="O3230" s="53"/>
      <c r="BA3230" s="149"/>
    </row>
    <row r="3231" spans="1:53">
      <c r="A3231" s="16"/>
      <c r="B3231" s="16"/>
      <c r="N3231" s="2"/>
      <c r="O3231" s="53"/>
      <c r="BA3231" s="149"/>
    </row>
    <row r="3232" spans="1:53">
      <c r="A3232" s="16"/>
      <c r="B3232" s="16"/>
      <c r="N3232" s="2"/>
      <c r="O3232" s="53"/>
      <c r="BA3232" s="149"/>
    </row>
    <row r="3233" spans="1:53">
      <c r="A3233" s="16"/>
      <c r="B3233" s="16"/>
      <c r="N3233" s="2"/>
      <c r="O3233" s="53"/>
      <c r="BA3233" s="149"/>
    </row>
    <row r="3234" spans="1:53">
      <c r="A3234" s="16"/>
      <c r="B3234" s="16"/>
      <c r="N3234" s="2"/>
      <c r="O3234" s="53"/>
      <c r="BA3234" s="149"/>
    </row>
    <row r="3235" spans="1:53">
      <c r="A3235" s="16"/>
      <c r="B3235" s="16"/>
      <c r="N3235" s="2"/>
      <c r="O3235" s="53"/>
      <c r="BA3235" s="149"/>
    </row>
    <row r="3236" spans="1:53">
      <c r="A3236" s="16"/>
      <c r="B3236" s="16"/>
      <c r="N3236" s="2"/>
      <c r="O3236" s="53"/>
      <c r="BA3236" s="149"/>
    </row>
    <row r="3237" spans="1:53">
      <c r="A3237" s="16"/>
      <c r="B3237" s="16"/>
      <c r="N3237" s="2"/>
      <c r="O3237" s="53"/>
      <c r="BA3237" s="149"/>
    </row>
    <row r="3238" spans="1:53">
      <c r="A3238" s="16"/>
      <c r="B3238" s="16"/>
      <c r="N3238" s="2"/>
      <c r="O3238" s="53"/>
      <c r="BA3238" s="149"/>
    </row>
    <row r="3239" spans="1:53">
      <c r="A3239" s="16"/>
      <c r="B3239" s="16"/>
      <c r="N3239" s="2"/>
      <c r="O3239" s="53"/>
      <c r="BA3239" s="149"/>
    </row>
    <row r="3240" spans="1:53">
      <c r="A3240" s="16"/>
      <c r="B3240" s="16"/>
      <c r="N3240" s="2"/>
      <c r="O3240" s="53"/>
      <c r="BA3240" s="149"/>
    </row>
    <row r="3241" spans="1:53">
      <c r="A3241" s="16"/>
      <c r="B3241" s="16"/>
      <c r="N3241" s="2"/>
      <c r="O3241" s="53"/>
      <c r="BA3241" s="149"/>
    </row>
    <row r="3242" spans="1:53">
      <c r="A3242" s="16"/>
      <c r="B3242" s="16"/>
      <c r="N3242" s="2"/>
      <c r="O3242" s="53"/>
      <c r="BA3242" s="149"/>
    </row>
    <row r="3243" spans="1:53">
      <c r="A3243" s="16"/>
      <c r="B3243" s="16"/>
      <c r="N3243" s="2"/>
      <c r="O3243" s="53"/>
      <c r="BA3243" s="149"/>
    </row>
    <row r="3244" spans="1:53">
      <c r="A3244" s="16"/>
      <c r="B3244" s="16"/>
      <c r="N3244" s="2"/>
      <c r="O3244" s="53"/>
      <c r="BA3244" s="149"/>
    </row>
    <row r="3245" spans="1:53">
      <c r="A3245" s="16"/>
      <c r="B3245" s="16"/>
      <c r="N3245" s="2"/>
      <c r="O3245" s="53"/>
      <c r="BA3245" s="149"/>
    </row>
    <row r="3246" spans="1:53">
      <c r="A3246" s="16"/>
      <c r="B3246" s="16"/>
      <c r="N3246" s="2"/>
      <c r="O3246" s="53"/>
      <c r="BA3246" s="149"/>
    </row>
    <row r="3247" spans="1:53">
      <c r="A3247" s="16"/>
      <c r="B3247" s="16"/>
      <c r="N3247" s="2"/>
      <c r="O3247" s="53"/>
      <c r="BA3247" s="149"/>
    </row>
    <row r="3248" spans="1:53">
      <c r="A3248" s="16"/>
      <c r="B3248" s="16"/>
      <c r="N3248" s="2"/>
      <c r="O3248" s="53"/>
      <c r="BA3248" s="149"/>
    </row>
    <row r="3249" spans="1:53">
      <c r="A3249" s="16"/>
      <c r="B3249" s="16"/>
      <c r="N3249" s="2"/>
      <c r="O3249" s="53"/>
      <c r="BA3249" s="149"/>
    </row>
    <row r="3250" spans="1:53">
      <c r="A3250" s="16"/>
      <c r="B3250" s="16"/>
      <c r="N3250" s="2"/>
      <c r="O3250" s="53"/>
      <c r="BA3250" s="149"/>
    </row>
    <row r="3251" spans="1:53">
      <c r="A3251" s="16"/>
      <c r="B3251" s="16"/>
      <c r="N3251" s="2"/>
      <c r="O3251" s="53"/>
      <c r="BA3251" s="149"/>
    </row>
    <row r="3252" spans="1:53">
      <c r="A3252" s="16"/>
      <c r="B3252" s="16"/>
      <c r="N3252" s="2"/>
      <c r="O3252" s="53"/>
      <c r="BA3252" s="149"/>
    </row>
    <row r="3253" spans="1:53">
      <c r="A3253" s="16"/>
      <c r="B3253" s="16"/>
      <c r="N3253" s="2"/>
      <c r="O3253" s="53"/>
      <c r="BA3253" s="149"/>
    </row>
    <row r="3254" spans="1:53">
      <c r="A3254" s="16"/>
      <c r="B3254" s="16"/>
      <c r="N3254" s="2"/>
      <c r="O3254" s="53"/>
      <c r="BA3254" s="149"/>
    </row>
    <row r="3255" spans="1:53">
      <c r="A3255" s="16"/>
      <c r="B3255" s="16"/>
      <c r="N3255" s="2"/>
      <c r="O3255" s="53"/>
      <c r="BA3255" s="149"/>
    </row>
    <row r="3256" spans="1:53">
      <c r="A3256" s="16"/>
      <c r="B3256" s="16"/>
      <c r="N3256" s="2"/>
      <c r="O3256" s="53"/>
      <c r="BA3256" s="149"/>
    </row>
    <row r="3257" spans="1:53">
      <c r="A3257" s="16"/>
      <c r="B3257" s="16"/>
      <c r="N3257" s="2"/>
      <c r="O3257" s="53"/>
      <c r="BA3257" s="149"/>
    </row>
    <row r="3258" spans="1:53">
      <c r="A3258" s="16"/>
      <c r="B3258" s="16"/>
      <c r="N3258" s="2"/>
      <c r="O3258" s="53"/>
      <c r="BA3258" s="149"/>
    </row>
    <row r="3259" spans="1:53">
      <c r="A3259" s="16"/>
      <c r="B3259" s="16"/>
      <c r="N3259" s="2"/>
      <c r="O3259" s="53"/>
      <c r="BA3259" s="149"/>
    </row>
    <row r="3260" spans="1:53">
      <c r="A3260" s="16"/>
      <c r="B3260" s="16"/>
      <c r="N3260" s="2"/>
      <c r="O3260" s="53"/>
      <c r="BA3260" s="149"/>
    </row>
    <row r="3261" spans="1:53">
      <c r="A3261" s="16"/>
      <c r="B3261" s="16"/>
      <c r="N3261" s="2"/>
      <c r="O3261" s="53"/>
      <c r="BA3261" s="149"/>
    </row>
    <row r="3262" spans="1:53">
      <c r="A3262" s="16"/>
      <c r="B3262" s="16"/>
      <c r="N3262" s="2"/>
      <c r="O3262" s="53"/>
      <c r="BA3262" s="149"/>
    </row>
    <row r="3263" spans="1:53">
      <c r="A3263" s="16"/>
      <c r="B3263" s="16"/>
      <c r="N3263" s="2"/>
      <c r="O3263" s="53"/>
      <c r="BA3263" s="149"/>
    </row>
    <row r="3264" spans="1:53">
      <c r="A3264" s="16"/>
      <c r="B3264" s="16"/>
      <c r="N3264" s="2"/>
      <c r="O3264" s="53"/>
      <c r="BA3264" s="149"/>
    </row>
    <row r="3265" spans="1:53">
      <c r="A3265" s="16"/>
      <c r="B3265" s="16"/>
      <c r="N3265" s="2"/>
      <c r="O3265" s="53"/>
      <c r="BA3265" s="149"/>
    </row>
    <row r="3266" spans="1:53">
      <c r="A3266" s="16"/>
      <c r="B3266" s="16"/>
      <c r="N3266" s="2"/>
      <c r="O3266" s="53"/>
      <c r="BA3266" s="149"/>
    </row>
    <row r="3267" spans="1:53">
      <c r="A3267" s="16"/>
      <c r="B3267" s="16"/>
      <c r="N3267" s="2"/>
      <c r="O3267" s="53"/>
      <c r="BA3267" s="149"/>
    </row>
    <row r="3268" spans="1:53">
      <c r="A3268" s="16"/>
      <c r="B3268" s="16"/>
      <c r="N3268" s="2"/>
      <c r="O3268" s="53"/>
      <c r="BA3268" s="149"/>
    </row>
    <row r="3269" spans="1:53">
      <c r="A3269" s="16"/>
      <c r="B3269" s="16"/>
      <c r="N3269" s="2"/>
      <c r="O3269" s="53"/>
      <c r="BA3269" s="149"/>
    </row>
    <row r="3270" spans="1:53">
      <c r="A3270" s="16"/>
      <c r="B3270" s="16"/>
      <c r="N3270" s="2"/>
      <c r="O3270" s="53"/>
      <c r="BA3270" s="149"/>
    </row>
    <row r="3271" spans="1:53">
      <c r="A3271" s="16"/>
      <c r="B3271" s="16"/>
      <c r="N3271" s="2"/>
      <c r="O3271" s="53"/>
      <c r="BA3271" s="149"/>
    </row>
    <row r="3272" spans="1:53">
      <c r="A3272" s="16"/>
      <c r="B3272" s="16"/>
      <c r="N3272" s="2"/>
      <c r="O3272" s="53"/>
      <c r="BA3272" s="149"/>
    </row>
    <row r="3273" spans="1:53">
      <c r="A3273" s="16"/>
      <c r="B3273" s="16"/>
      <c r="N3273" s="2"/>
      <c r="O3273" s="53"/>
      <c r="BA3273" s="149"/>
    </row>
    <row r="3274" spans="1:53">
      <c r="A3274" s="16"/>
      <c r="B3274" s="16"/>
      <c r="N3274" s="2"/>
      <c r="O3274" s="53"/>
      <c r="BA3274" s="149"/>
    </row>
    <row r="3275" spans="1:53">
      <c r="A3275" s="16"/>
      <c r="B3275" s="16"/>
      <c r="N3275" s="2"/>
      <c r="O3275" s="53"/>
      <c r="BA3275" s="149"/>
    </row>
    <row r="3276" spans="1:53">
      <c r="A3276" s="16"/>
      <c r="B3276" s="16"/>
      <c r="N3276" s="2"/>
      <c r="O3276" s="53"/>
      <c r="BA3276" s="149"/>
    </row>
    <row r="3277" spans="1:53">
      <c r="A3277" s="16"/>
      <c r="B3277" s="16"/>
      <c r="N3277" s="2"/>
      <c r="O3277" s="53"/>
      <c r="BA3277" s="149"/>
    </row>
    <row r="3278" spans="1:53">
      <c r="A3278" s="16"/>
      <c r="B3278" s="16"/>
      <c r="N3278" s="2"/>
      <c r="O3278" s="53"/>
      <c r="BA3278" s="149"/>
    </row>
    <row r="3279" spans="1:53">
      <c r="A3279" s="16"/>
      <c r="B3279" s="16"/>
      <c r="N3279" s="2"/>
      <c r="O3279" s="53"/>
      <c r="BA3279" s="149"/>
    </row>
    <row r="3280" spans="1:53">
      <c r="A3280" s="16"/>
      <c r="B3280" s="16"/>
      <c r="N3280" s="2"/>
      <c r="O3280" s="53"/>
      <c r="BA3280" s="149"/>
    </row>
    <row r="3281" spans="1:53">
      <c r="A3281" s="16"/>
      <c r="B3281" s="16"/>
      <c r="N3281" s="2"/>
      <c r="O3281" s="53"/>
      <c r="BA3281" s="149"/>
    </row>
    <row r="3282" spans="1:53">
      <c r="A3282" s="16"/>
      <c r="B3282" s="16"/>
      <c r="N3282" s="2"/>
      <c r="O3282" s="53"/>
      <c r="BA3282" s="149"/>
    </row>
    <row r="3283" spans="1:53">
      <c r="A3283" s="16"/>
      <c r="B3283" s="16"/>
      <c r="N3283" s="2"/>
      <c r="O3283" s="53"/>
      <c r="BA3283" s="149"/>
    </row>
    <row r="3284" spans="1:53">
      <c r="A3284" s="16"/>
      <c r="B3284" s="16"/>
      <c r="N3284" s="2"/>
      <c r="O3284" s="53"/>
      <c r="BA3284" s="149"/>
    </row>
    <row r="3285" spans="1:53">
      <c r="A3285" s="16"/>
      <c r="B3285" s="16"/>
      <c r="N3285" s="2"/>
      <c r="O3285" s="53"/>
      <c r="BA3285" s="149"/>
    </row>
    <row r="3286" spans="1:53">
      <c r="A3286" s="16"/>
      <c r="B3286" s="16"/>
      <c r="N3286" s="2"/>
      <c r="O3286" s="53"/>
      <c r="BA3286" s="149"/>
    </row>
    <row r="3287" spans="1:53">
      <c r="A3287" s="16"/>
      <c r="B3287" s="16"/>
      <c r="N3287" s="2"/>
      <c r="O3287" s="53"/>
      <c r="BA3287" s="149"/>
    </row>
    <row r="3288" spans="1:53">
      <c r="A3288" s="16"/>
      <c r="B3288" s="16"/>
      <c r="N3288" s="2"/>
      <c r="O3288" s="53"/>
      <c r="BA3288" s="149"/>
    </row>
    <row r="3289" spans="1:53">
      <c r="A3289" s="16"/>
      <c r="B3289" s="16"/>
      <c r="N3289" s="2"/>
      <c r="O3289" s="53"/>
      <c r="BA3289" s="149"/>
    </row>
    <row r="3290" spans="1:53">
      <c r="A3290" s="16"/>
      <c r="B3290" s="16"/>
      <c r="N3290" s="2"/>
      <c r="O3290" s="53"/>
      <c r="BA3290" s="149"/>
    </row>
    <row r="3291" spans="1:53">
      <c r="A3291" s="16"/>
      <c r="B3291" s="16"/>
      <c r="N3291" s="2"/>
      <c r="O3291" s="53"/>
      <c r="BA3291" s="149"/>
    </row>
    <row r="3292" spans="1:53">
      <c r="A3292" s="16"/>
      <c r="B3292" s="16"/>
      <c r="N3292" s="2"/>
      <c r="O3292" s="53"/>
      <c r="BA3292" s="149"/>
    </row>
    <row r="3293" spans="1:53">
      <c r="A3293" s="16"/>
      <c r="B3293" s="16"/>
      <c r="N3293" s="2"/>
      <c r="O3293" s="53"/>
      <c r="BA3293" s="149"/>
    </row>
    <row r="3294" spans="1:53">
      <c r="A3294" s="16"/>
      <c r="B3294" s="16"/>
      <c r="N3294" s="2"/>
      <c r="O3294" s="53"/>
      <c r="BA3294" s="149"/>
    </row>
    <row r="3295" spans="1:53">
      <c r="A3295" s="16"/>
      <c r="B3295" s="16"/>
      <c r="N3295" s="2"/>
      <c r="O3295" s="53"/>
      <c r="BA3295" s="149"/>
    </row>
    <row r="3296" spans="1:53">
      <c r="A3296" s="16"/>
      <c r="B3296" s="16"/>
      <c r="N3296" s="2"/>
      <c r="O3296" s="53"/>
      <c r="BA3296" s="149"/>
    </row>
    <row r="3297" spans="1:53">
      <c r="A3297" s="16"/>
      <c r="B3297" s="16"/>
      <c r="N3297" s="2"/>
      <c r="O3297" s="53"/>
      <c r="BA3297" s="149"/>
    </row>
    <row r="3298" spans="1:53">
      <c r="A3298" s="16"/>
      <c r="B3298" s="16"/>
      <c r="N3298" s="2"/>
      <c r="O3298" s="53"/>
      <c r="BA3298" s="149"/>
    </row>
    <row r="3299" spans="1:53">
      <c r="A3299" s="16"/>
      <c r="B3299" s="16"/>
      <c r="N3299" s="2"/>
      <c r="O3299" s="53"/>
      <c r="BA3299" s="149"/>
    </row>
    <row r="3300" spans="1:53">
      <c r="A3300" s="16"/>
      <c r="B3300" s="16"/>
      <c r="N3300" s="2"/>
      <c r="O3300" s="53"/>
      <c r="BA3300" s="149"/>
    </row>
    <row r="3301" spans="1:53">
      <c r="A3301" s="16"/>
      <c r="B3301" s="16"/>
      <c r="N3301" s="2"/>
      <c r="O3301" s="53"/>
      <c r="BA3301" s="149"/>
    </row>
    <row r="3302" spans="1:53">
      <c r="A3302" s="16"/>
      <c r="B3302" s="16"/>
      <c r="N3302" s="2"/>
      <c r="O3302" s="53"/>
      <c r="BA3302" s="149"/>
    </row>
    <row r="3303" spans="1:53">
      <c r="A3303" s="16"/>
      <c r="B3303" s="16"/>
      <c r="N3303" s="2"/>
      <c r="O3303" s="53"/>
      <c r="BA3303" s="149"/>
    </row>
    <row r="3304" spans="1:53">
      <c r="A3304" s="16"/>
      <c r="B3304" s="16"/>
      <c r="N3304" s="2"/>
      <c r="O3304" s="53"/>
      <c r="BA3304" s="149"/>
    </row>
    <row r="3305" spans="1:53">
      <c r="A3305" s="16"/>
      <c r="B3305" s="16"/>
      <c r="N3305" s="2"/>
      <c r="O3305" s="53"/>
      <c r="BA3305" s="149"/>
    </row>
    <row r="3306" spans="1:53">
      <c r="A3306" s="16"/>
      <c r="B3306" s="16"/>
      <c r="N3306" s="2"/>
      <c r="O3306" s="53"/>
      <c r="BA3306" s="149"/>
    </row>
    <row r="3307" spans="1:53">
      <c r="A3307" s="16"/>
      <c r="B3307" s="16"/>
      <c r="N3307" s="2"/>
      <c r="O3307" s="53"/>
      <c r="BA3307" s="149"/>
    </row>
    <row r="3308" spans="1:53">
      <c r="A3308" s="16"/>
      <c r="B3308" s="16"/>
      <c r="N3308" s="2"/>
      <c r="O3308" s="53"/>
      <c r="BA3308" s="149"/>
    </row>
    <row r="3309" spans="1:53">
      <c r="A3309" s="16"/>
      <c r="B3309" s="16"/>
      <c r="N3309" s="2"/>
      <c r="O3309" s="53"/>
      <c r="BA3309" s="149"/>
    </row>
    <row r="3310" spans="1:53">
      <c r="A3310" s="16"/>
      <c r="B3310" s="16"/>
      <c r="N3310" s="2"/>
      <c r="O3310" s="53"/>
      <c r="BA3310" s="149"/>
    </row>
    <row r="3311" spans="1:53">
      <c r="A3311" s="16"/>
      <c r="B3311" s="16"/>
      <c r="N3311" s="2"/>
      <c r="O3311" s="53"/>
      <c r="BA3311" s="149"/>
    </row>
    <row r="3312" spans="1:53">
      <c r="A3312" s="16"/>
      <c r="B3312" s="16"/>
      <c r="N3312" s="2"/>
      <c r="O3312" s="53"/>
      <c r="BA3312" s="149"/>
    </row>
    <row r="3313" spans="1:53">
      <c r="A3313" s="16"/>
      <c r="B3313" s="16"/>
      <c r="N3313" s="2"/>
      <c r="O3313" s="53"/>
      <c r="BA3313" s="149"/>
    </row>
    <row r="3314" spans="1:53">
      <c r="A3314" s="16"/>
      <c r="B3314" s="16"/>
      <c r="N3314" s="2"/>
      <c r="O3314" s="53"/>
      <c r="BA3314" s="149"/>
    </row>
    <row r="3315" spans="1:53">
      <c r="A3315" s="16"/>
      <c r="B3315" s="16"/>
      <c r="N3315" s="2"/>
      <c r="O3315" s="53"/>
      <c r="BA3315" s="149"/>
    </row>
    <row r="3316" spans="1:53">
      <c r="A3316" s="16"/>
      <c r="B3316" s="16"/>
      <c r="N3316" s="2"/>
      <c r="O3316" s="53"/>
      <c r="BA3316" s="149"/>
    </row>
    <row r="3317" spans="1:53">
      <c r="A3317" s="16"/>
      <c r="B3317" s="16"/>
      <c r="N3317" s="2"/>
      <c r="O3317" s="53"/>
      <c r="BA3317" s="149"/>
    </row>
    <row r="3318" spans="1:53">
      <c r="A3318" s="16"/>
      <c r="B3318" s="16"/>
      <c r="N3318" s="2"/>
      <c r="O3318" s="53"/>
      <c r="BA3318" s="149"/>
    </row>
    <row r="3319" spans="1:53">
      <c r="A3319" s="16"/>
      <c r="B3319" s="16"/>
      <c r="N3319" s="2"/>
      <c r="O3319" s="53"/>
      <c r="BA3319" s="149"/>
    </row>
    <row r="3320" spans="1:53">
      <c r="A3320" s="16"/>
      <c r="B3320" s="16"/>
      <c r="N3320" s="2"/>
      <c r="O3320" s="53"/>
      <c r="BA3320" s="149"/>
    </row>
    <row r="3321" spans="1:53">
      <c r="A3321" s="16"/>
      <c r="B3321" s="16"/>
      <c r="N3321" s="2"/>
      <c r="O3321" s="53"/>
      <c r="BA3321" s="149"/>
    </row>
    <row r="3322" spans="1:53">
      <c r="A3322" s="16"/>
      <c r="B3322" s="16"/>
      <c r="N3322" s="2"/>
      <c r="O3322" s="53"/>
      <c r="BA3322" s="149"/>
    </row>
    <row r="3323" spans="1:53">
      <c r="A3323" s="16"/>
      <c r="B3323" s="16"/>
      <c r="N3323" s="2"/>
      <c r="O3323" s="53"/>
      <c r="BA3323" s="149"/>
    </row>
    <row r="3324" spans="1:53">
      <c r="A3324" s="16"/>
      <c r="B3324" s="16"/>
      <c r="N3324" s="2"/>
      <c r="O3324" s="53"/>
      <c r="BA3324" s="149"/>
    </row>
    <row r="3325" spans="1:53">
      <c r="A3325" s="16"/>
      <c r="B3325" s="16"/>
      <c r="N3325" s="2"/>
      <c r="O3325" s="53"/>
      <c r="BA3325" s="149"/>
    </row>
    <row r="3326" spans="1:53">
      <c r="A3326" s="16"/>
      <c r="B3326" s="16"/>
      <c r="N3326" s="2"/>
      <c r="O3326" s="53"/>
      <c r="BA3326" s="149"/>
    </row>
    <row r="3327" spans="1:53">
      <c r="A3327" s="16"/>
      <c r="B3327" s="16"/>
      <c r="N3327" s="2"/>
      <c r="O3327" s="53"/>
      <c r="BA3327" s="149"/>
    </row>
    <row r="3328" spans="1:53">
      <c r="A3328" s="16"/>
      <c r="B3328" s="16"/>
      <c r="N3328" s="2"/>
      <c r="O3328" s="53"/>
      <c r="BA3328" s="149"/>
    </row>
    <row r="3329" spans="1:53">
      <c r="A3329" s="16"/>
      <c r="B3329" s="16"/>
      <c r="N3329" s="2"/>
      <c r="O3329" s="53"/>
      <c r="BA3329" s="149"/>
    </row>
    <row r="3330" spans="1:53">
      <c r="A3330" s="16"/>
      <c r="B3330" s="16"/>
      <c r="N3330" s="2"/>
      <c r="O3330" s="53"/>
      <c r="BA3330" s="149"/>
    </row>
    <row r="3331" spans="1:53">
      <c r="A3331" s="16"/>
      <c r="B3331" s="16"/>
      <c r="N3331" s="2"/>
      <c r="O3331" s="53"/>
      <c r="BA3331" s="149"/>
    </row>
    <row r="3332" spans="1:53">
      <c r="A3332" s="16"/>
      <c r="B3332" s="16"/>
      <c r="N3332" s="2"/>
      <c r="O3332" s="53"/>
      <c r="BA3332" s="149"/>
    </row>
    <row r="3333" spans="1:53">
      <c r="A3333" s="16"/>
      <c r="B3333" s="16"/>
      <c r="N3333" s="2"/>
      <c r="O3333" s="53"/>
      <c r="BA3333" s="149"/>
    </row>
    <row r="3334" spans="1:53">
      <c r="A3334" s="16"/>
      <c r="B3334" s="16"/>
      <c r="N3334" s="2"/>
      <c r="O3334" s="53"/>
      <c r="BA3334" s="149"/>
    </row>
    <row r="3335" spans="1:53">
      <c r="A3335" s="16"/>
      <c r="B3335" s="16"/>
      <c r="N3335" s="2"/>
      <c r="O3335" s="53"/>
      <c r="BA3335" s="149"/>
    </row>
    <row r="3336" spans="1:53">
      <c r="A3336" s="16"/>
      <c r="B3336" s="16"/>
      <c r="N3336" s="2"/>
      <c r="O3336" s="53"/>
      <c r="BA3336" s="149"/>
    </row>
    <row r="3337" spans="1:53">
      <c r="A3337" s="16"/>
      <c r="B3337" s="16"/>
      <c r="N3337" s="2"/>
      <c r="O3337" s="53"/>
      <c r="BA3337" s="149"/>
    </row>
    <row r="3338" spans="1:53">
      <c r="A3338" s="16"/>
      <c r="B3338" s="16"/>
      <c r="N3338" s="2"/>
      <c r="O3338" s="53"/>
      <c r="BA3338" s="149"/>
    </row>
    <row r="3339" spans="1:53">
      <c r="A3339" s="16"/>
      <c r="B3339" s="16"/>
      <c r="N3339" s="2"/>
      <c r="O3339" s="53"/>
      <c r="BA3339" s="149"/>
    </row>
    <row r="3340" spans="1:53">
      <c r="A3340" s="16"/>
      <c r="B3340" s="16"/>
      <c r="N3340" s="2"/>
      <c r="O3340" s="53"/>
      <c r="BA3340" s="149"/>
    </row>
    <row r="3341" spans="1:53">
      <c r="A3341" s="16"/>
      <c r="B3341" s="16"/>
      <c r="N3341" s="2"/>
      <c r="O3341" s="53"/>
      <c r="BA3341" s="149"/>
    </row>
    <row r="3342" spans="1:53">
      <c r="A3342" s="16"/>
      <c r="B3342" s="16"/>
      <c r="N3342" s="2"/>
      <c r="O3342" s="53"/>
      <c r="BA3342" s="149"/>
    </row>
    <row r="3343" spans="1:53">
      <c r="A3343" s="16"/>
      <c r="B3343" s="16"/>
      <c r="N3343" s="2"/>
      <c r="O3343" s="53"/>
      <c r="BA3343" s="149"/>
    </row>
    <row r="3344" spans="1:53">
      <c r="A3344" s="16"/>
      <c r="B3344" s="16"/>
      <c r="N3344" s="2"/>
      <c r="O3344" s="53"/>
      <c r="BA3344" s="149"/>
    </row>
    <row r="3345" spans="1:53">
      <c r="A3345" s="16"/>
      <c r="B3345" s="16"/>
      <c r="N3345" s="2"/>
      <c r="O3345" s="53"/>
      <c r="BA3345" s="149"/>
    </row>
    <row r="3346" spans="1:53">
      <c r="A3346" s="16"/>
      <c r="B3346" s="16"/>
      <c r="N3346" s="2"/>
      <c r="O3346" s="53"/>
      <c r="BA3346" s="149"/>
    </row>
    <row r="3347" spans="1:53">
      <c r="A3347" s="16"/>
      <c r="B3347" s="16"/>
      <c r="N3347" s="2"/>
      <c r="O3347" s="53"/>
      <c r="BA3347" s="149"/>
    </row>
    <row r="3348" spans="1:53">
      <c r="A3348" s="16"/>
      <c r="B3348" s="16"/>
      <c r="N3348" s="2"/>
      <c r="O3348" s="53"/>
      <c r="BA3348" s="149"/>
    </row>
    <row r="3349" spans="1:53">
      <c r="A3349" s="16"/>
      <c r="B3349" s="16"/>
      <c r="N3349" s="2"/>
      <c r="O3349" s="53"/>
      <c r="BA3349" s="149"/>
    </row>
    <row r="3350" spans="1:53">
      <c r="A3350" s="16"/>
      <c r="B3350" s="16"/>
      <c r="N3350" s="2"/>
      <c r="O3350" s="53"/>
      <c r="BA3350" s="149"/>
    </row>
    <row r="3351" spans="1:53">
      <c r="A3351" s="16"/>
      <c r="B3351" s="16"/>
      <c r="N3351" s="2"/>
      <c r="O3351" s="53"/>
      <c r="BA3351" s="149"/>
    </row>
    <row r="3352" spans="1:53">
      <c r="A3352" s="16"/>
      <c r="B3352" s="16"/>
      <c r="N3352" s="2"/>
      <c r="O3352" s="53"/>
      <c r="BA3352" s="149"/>
    </row>
    <row r="3353" spans="1:53">
      <c r="A3353" s="16"/>
      <c r="B3353" s="16"/>
      <c r="N3353" s="2"/>
      <c r="O3353" s="53"/>
      <c r="BA3353" s="149"/>
    </row>
    <row r="3354" spans="1:53">
      <c r="A3354" s="16"/>
      <c r="B3354" s="16"/>
      <c r="N3354" s="2"/>
      <c r="O3354" s="53"/>
      <c r="BA3354" s="149"/>
    </row>
    <row r="3355" spans="1:53">
      <c r="A3355" s="16"/>
      <c r="B3355" s="16"/>
      <c r="N3355" s="2"/>
      <c r="O3355" s="53"/>
      <c r="BA3355" s="149"/>
    </row>
    <row r="3356" spans="1:53">
      <c r="A3356" s="16"/>
      <c r="B3356" s="16"/>
      <c r="N3356" s="2"/>
      <c r="O3356" s="53"/>
      <c r="BA3356" s="149"/>
    </row>
    <row r="3357" spans="1:53">
      <c r="A3357" s="16"/>
      <c r="B3357" s="16"/>
      <c r="N3357" s="2"/>
      <c r="O3357" s="53"/>
      <c r="BA3357" s="149"/>
    </row>
    <row r="3358" spans="1:53">
      <c r="A3358" s="16"/>
      <c r="B3358" s="16"/>
      <c r="N3358" s="2"/>
      <c r="O3358" s="53"/>
      <c r="BA3358" s="149"/>
    </row>
    <row r="3359" spans="1:53">
      <c r="A3359" s="16"/>
      <c r="B3359" s="16"/>
      <c r="N3359" s="2"/>
      <c r="O3359" s="53"/>
      <c r="BA3359" s="149"/>
    </row>
    <row r="3360" spans="1:53">
      <c r="A3360" s="16"/>
      <c r="B3360" s="16"/>
      <c r="N3360" s="2"/>
      <c r="O3360" s="53"/>
      <c r="BA3360" s="149"/>
    </row>
    <row r="3361" spans="1:53">
      <c r="A3361" s="16"/>
      <c r="B3361" s="16"/>
      <c r="N3361" s="2"/>
      <c r="O3361" s="53"/>
      <c r="BA3361" s="149"/>
    </row>
    <row r="3362" spans="1:53">
      <c r="A3362" s="16"/>
      <c r="B3362" s="16"/>
      <c r="N3362" s="2"/>
      <c r="O3362" s="53"/>
      <c r="BA3362" s="149"/>
    </row>
    <row r="3363" spans="1:53">
      <c r="A3363" s="16"/>
      <c r="B3363" s="16"/>
      <c r="N3363" s="2"/>
      <c r="O3363" s="53"/>
      <c r="BA3363" s="149"/>
    </row>
    <row r="3364" spans="1:53">
      <c r="A3364" s="16"/>
      <c r="B3364" s="16"/>
      <c r="N3364" s="2"/>
      <c r="O3364" s="53"/>
      <c r="BA3364" s="149"/>
    </row>
    <row r="3365" spans="1:53">
      <c r="A3365" s="16"/>
      <c r="B3365" s="16"/>
      <c r="N3365" s="2"/>
      <c r="O3365" s="53"/>
      <c r="BA3365" s="149"/>
    </row>
    <row r="3366" spans="1:53">
      <c r="A3366" s="16"/>
      <c r="B3366" s="16"/>
      <c r="N3366" s="2"/>
      <c r="O3366" s="53"/>
      <c r="BA3366" s="149"/>
    </row>
    <row r="3367" spans="1:53">
      <c r="A3367" s="16"/>
      <c r="B3367" s="16"/>
      <c r="N3367" s="2"/>
      <c r="O3367" s="53"/>
      <c r="BA3367" s="149"/>
    </row>
    <row r="3368" spans="1:53">
      <c r="A3368" s="16"/>
      <c r="B3368" s="16"/>
      <c r="N3368" s="2"/>
      <c r="O3368" s="53"/>
      <c r="BA3368" s="149"/>
    </row>
    <row r="3369" spans="1:53">
      <c r="A3369" s="16"/>
      <c r="B3369" s="16"/>
      <c r="N3369" s="2"/>
      <c r="O3369" s="53"/>
      <c r="BA3369" s="149"/>
    </row>
    <row r="3370" spans="1:53">
      <c r="A3370" s="16"/>
      <c r="B3370" s="16"/>
      <c r="N3370" s="2"/>
      <c r="O3370" s="53"/>
      <c r="BA3370" s="149"/>
    </row>
    <row r="3371" spans="1:53">
      <c r="A3371" s="16"/>
      <c r="B3371" s="16"/>
      <c r="N3371" s="2"/>
      <c r="O3371" s="53"/>
      <c r="BA3371" s="149"/>
    </row>
    <row r="3372" spans="1:53">
      <c r="A3372" s="16"/>
      <c r="B3372" s="16"/>
      <c r="N3372" s="2"/>
      <c r="O3372" s="53"/>
      <c r="BA3372" s="149"/>
    </row>
    <row r="3373" spans="1:53">
      <c r="A3373" s="16"/>
      <c r="B3373" s="16"/>
      <c r="N3373" s="2"/>
      <c r="O3373" s="53"/>
      <c r="BA3373" s="149"/>
    </row>
    <row r="3374" spans="1:53">
      <c r="A3374" s="16"/>
      <c r="B3374" s="16"/>
      <c r="N3374" s="2"/>
      <c r="O3374" s="53"/>
      <c r="BA3374" s="149"/>
    </row>
    <row r="3375" spans="1:53">
      <c r="A3375" s="16"/>
      <c r="B3375" s="16"/>
      <c r="N3375" s="2"/>
      <c r="O3375" s="53"/>
      <c r="BA3375" s="149"/>
    </row>
    <row r="3376" spans="1:53">
      <c r="A3376" s="16"/>
      <c r="B3376" s="16"/>
      <c r="N3376" s="2"/>
      <c r="O3376" s="53"/>
      <c r="BA3376" s="149"/>
    </row>
    <row r="3377" spans="1:53">
      <c r="A3377" s="16"/>
      <c r="B3377" s="16"/>
      <c r="N3377" s="2"/>
      <c r="O3377" s="53"/>
      <c r="BA3377" s="149"/>
    </row>
    <row r="3378" spans="1:53">
      <c r="A3378" s="16"/>
      <c r="B3378" s="16"/>
      <c r="N3378" s="2"/>
      <c r="O3378" s="53"/>
      <c r="BA3378" s="149"/>
    </row>
    <row r="3379" spans="1:53">
      <c r="A3379" s="16"/>
      <c r="B3379" s="16"/>
      <c r="N3379" s="2"/>
      <c r="O3379" s="53"/>
      <c r="BA3379" s="149"/>
    </row>
    <row r="3380" spans="1:53">
      <c r="A3380" s="16"/>
      <c r="B3380" s="16"/>
      <c r="N3380" s="2"/>
      <c r="O3380" s="53"/>
      <c r="BA3380" s="149"/>
    </row>
    <row r="3381" spans="1:53">
      <c r="A3381" s="16"/>
      <c r="B3381" s="16"/>
      <c r="N3381" s="2"/>
      <c r="O3381" s="53"/>
      <c r="BA3381" s="149"/>
    </row>
    <row r="3382" spans="1:53">
      <c r="A3382" s="16"/>
      <c r="B3382" s="16"/>
      <c r="N3382" s="2"/>
      <c r="O3382" s="53"/>
      <c r="BA3382" s="149"/>
    </row>
    <row r="3383" spans="1:53">
      <c r="A3383" s="16"/>
      <c r="B3383" s="16"/>
      <c r="N3383" s="2"/>
      <c r="O3383" s="53"/>
      <c r="BA3383" s="149"/>
    </row>
    <row r="3384" spans="1:53">
      <c r="A3384" s="16"/>
      <c r="B3384" s="16"/>
      <c r="N3384" s="2"/>
      <c r="O3384" s="53"/>
      <c r="BA3384" s="149"/>
    </row>
    <row r="3385" spans="1:53">
      <c r="A3385" s="16"/>
      <c r="B3385" s="16"/>
      <c r="N3385" s="2"/>
      <c r="O3385" s="53"/>
      <c r="BA3385" s="149"/>
    </row>
    <row r="3386" spans="1:53">
      <c r="A3386" s="16"/>
      <c r="B3386" s="16"/>
      <c r="N3386" s="2"/>
      <c r="O3386" s="53"/>
      <c r="BA3386" s="149"/>
    </row>
    <row r="3387" spans="1:53">
      <c r="A3387" s="16"/>
      <c r="B3387" s="16"/>
      <c r="N3387" s="2"/>
      <c r="O3387" s="53"/>
      <c r="BA3387" s="149"/>
    </row>
    <row r="3388" spans="1:53">
      <c r="A3388" s="16"/>
      <c r="B3388" s="16"/>
      <c r="N3388" s="2"/>
      <c r="O3388" s="53"/>
      <c r="BA3388" s="149"/>
    </row>
    <row r="3389" spans="1:53">
      <c r="A3389" s="16"/>
      <c r="B3389" s="16"/>
      <c r="N3389" s="2"/>
      <c r="O3389" s="53"/>
      <c r="BA3389" s="149"/>
    </row>
    <row r="3390" spans="1:53">
      <c r="A3390" s="16"/>
      <c r="B3390" s="16"/>
      <c r="N3390" s="2"/>
      <c r="O3390" s="53"/>
      <c r="BA3390" s="149"/>
    </row>
    <row r="3391" spans="1:53">
      <c r="A3391" s="16"/>
      <c r="B3391" s="16"/>
      <c r="N3391" s="2"/>
      <c r="O3391" s="53"/>
      <c r="BA3391" s="149"/>
    </row>
    <row r="3392" spans="1:53">
      <c r="A3392" s="16"/>
      <c r="B3392" s="16"/>
      <c r="N3392" s="2"/>
      <c r="O3392" s="53"/>
      <c r="BA3392" s="149"/>
    </row>
    <row r="3393" spans="1:53">
      <c r="A3393" s="16"/>
      <c r="B3393" s="16"/>
      <c r="N3393" s="2"/>
      <c r="O3393" s="53"/>
      <c r="BA3393" s="149"/>
    </row>
    <row r="3394" spans="1:53">
      <c r="A3394" s="16"/>
      <c r="B3394" s="16"/>
      <c r="N3394" s="2"/>
      <c r="O3394" s="53"/>
      <c r="BA3394" s="149"/>
    </row>
    <row r="3395" spans="1:53">
      <c r="A3395" s="16"/>
      <c r="B3395" s="16"/>
      <c r="N3395" s="2"/>
      <c r="O3395" s="53"/>
      <c r="BA3395" s="149"/>
    </row>
    <row r="3396" spans="1:53">
      <c r="A3396" s="16"/>
      <c r="B3396" s="16"/>
      <c r="N3396" s="2"/>
      <c r="O3396" s="53"/>
      <c r="BA3396" s="149"/>
    </row>
    <row r="3397" spans="1:53">
      <c r="A3397" s="16"/>
      <c r="B3397" s="16"/>
      <c r="N3397" s="2"/>
      <c r="O3397" s="53"/>
      <c r="BA3397" s="149"/>
    </row>
    <row r="3398" spans="1:53">
      <c r="A3398" s="16"/>
      <c r="B3398" s="16"/>
      <c r="N3398" s="2"/>
      <c r="O3398" s="53"/>
      <c r="BA3398" s="149"/>
    </row>
    <row r="3399" spans="1:53">
      <c r="A3399" s="16"/>
      <c r="B3399" s="16"/>
      <c r="N3399" s="2"/>
      <c r="O3399" s="53"/>
      <c r="BA3399" s="149"/>
    </row>
    <row r="3400" spans="1:53">
      <c r="A3400" s="16"/>
      <c r="B3400" s="16"/>
      <c r="N3400" s="2"/>
      <c r="O3400" s="53"/>
      <c r="BA3400" s="149"/>
    </row>
    <row r="3401" spans="1:53">
      <c r="A3401" s="16"/>
      <c r="B3401" s="16"/>
      <c r="N3401" s="2"/>
      <c r="O3401" s="53"/>
      <c r="BA3401" s="149"/>
    </row>
    <row r="3402" spans="1:53">
      <c r="A3402" s="16"/>
      <c r="B3402" s="16"/>
      <c r="N3402" s="2"/>
      <c r="O3402" s="53"/>
      <c r="BA3402" s="149"/>
    </row>
    <row r="3403" spans="1:53">
      <c r="A3403" s="16"/>
      <c r="B3403" s="16"/>
      <c r="N3403" s="2"/>
      <c r="O3403" s="53"/>
      <c r="BA3403" s="149"/>
    </row>
    <row r="3404" spans="1:53">
      <c r="A3404" s="16"/>
      <c r="B3404" s="16"/>
      <c r="N3404" s="2"/>
      <c r="O3404" s="53"/>
      <c r="BA3404" s="149"/>
    </row>
    <row r="3405" spans="1:53">
      <c r="A3405" s="16"/>
      <c r="B3405" s="16"/>
      <c r="N3405" s="2"/>
      <c r="O3405" s="53"/>
      <c r="BA3405" s="149"/>
    </row>
    <row r="3406" spans="1:53">
      <c r="A3406" s="16"/>
      <c r="B3406" s="16"/>
      <c r="N3406" s="2"/>
      <c r="O3406" s="53"/>
      <c r="BA3406" s="149"/>
    </row>
    <row r="3407" spans="1:53">
      <c r="A3407" s="16"/>
      <c r="B3407" s="16"/>
      <c r="N3407" s="2"/>
      <c r="O3407" s="53"/>
      <c r="BA3407" s="149"/>
    </row>
    <row r="3408" spans="1:53">
      <c r="A3408" s="16"/>
      <c r="B3408" s="16"/>
      <c r="N3408" s="2"/>
      <c r="O3408" s="53"/>
      <c r="BA3408" s="149"/>
    </row>
    <row r="3409" spans="1:53">
      <c r="A3409" s="16"/>
      <c r="B3409" s="16"/>
      <c r="N3409" s="2"/>
      <c r="O3409" s="53"/>
      <c r="BA3409" s="149"/>
    </row>
    <row r="3410" spans="1:53">
      <c r="A3410" s="16"/>
      <c r="B3410" s="16"/>
      <c r="N3410" s="2"/>
      <c r="O3410" s="53"/>
      <c r="BA3410" s="149"/>
    </row>
    <row r="3411" spans="1:53">
      <c r="A3411" s="16"/>
      <c r="B3411" s="16"/>
      <c r="N3411" s="2"/>
      <c r="O3411" s="53"/>
      <c r="BA3411" s="149"/>
    </row>
    <row r="3412" spans="1:53">
      <c r="A3412" s="16"/>
      <c r="B3412" s="16"/>
      <c r="N3412" s="2"/>
      <c r="O3412" s="53"/>
      <c r="BA3412" s="149"/>
    </row>
    <row r="3413" spans="1:53">
      <c r="A3413" s="16"/>
      <c r="B3413" s="16"/>
      <c r="N3413" s="2"/>
      <c r="O3413" s="53"/>
      <c r="BA3413" s="149"/>
    </row>
    <row r="3414" spans="1:53">
      <c r="A3414" s="16"/>
      <c r="B3414" s="16"/>
      <c r="N3414" s="2"/>
      <c r="O3414" s="53"/>
      <c r="BA3414" s="149"/>
    </row>
    <row r="3415" spans="1:53">
      <c r="A3415" s="16"/>
      <c r="B3415" s="16"/>
      <c r="N3415" s="2"/>
      <c r="O3415" s="53"/>
      <c r="BA3415" s="149"/>
    </row>
    <row r="3416" spans="1:53">
      <c r="A3416" s="16"/>
      <c r="B3416" s="16"/>
      <c r="N3416" s="2"/>
      <c r="O3416" s="53"/>
      <c r="BA3416" s="149"/>
    </row>
    <row r="3417" spans="1:53">
      <c r="A3417" s="16"/>
      <c r="B3417" s="16"/>
      <c r="N3417" s="2"/>
      <c r="O3417" s="53"/>
      <c r="BA3417" s="149"/>
    </row>
    <row r="3418" spans="1:53">
      <c r="A3418" s="16"/>
      <c r="B3418" s="16"/>
      <c r="N3418" s="2"/>
      <c r="O3418" s="53"/>
      <c r="BA3418" s="149"/>
    </row>
    <row r="3419" spans="1:53">
      <c r="A3419" s="16"/>
      <c r="B3419" s="16"/>
      <c r="N3419" s="2"/>
      <c r="O3419" s="53"/>
      <c r="BA3419" s="149"/>
    </row>
    <row r="3420" spans="1:53">
      <c r="A3420" s="16"/>
      <c r="B3420" s="16"/>
      <c r="N3420" s="2"/>
      <c r="O3420" s="53"/>
      <c r="BA3420" s="149"/>
    </row>
    <row r="3421" spans="1:53">
      <c r="A3421" s="16"/>
      <c r="B3421" s="16"/>
      <c r="N3421" s="2"/>
      <c r="O3421" s="53"/>
      <c r="BA3421" s="149"/>
    </row>
    <row r="3422" spans="1:53">
      <c r="A3422" s="16"/>
      <c r="B3422" s="16"/>
      <c r="N3422" s="2"/>
      <c r="O3422" s="53"/>
      <c r="BA3422" s="149"/>
    </row>
    <row r="3423" spans="1:53">
      <c r="A3423" s="16"/>
      <c r="B3423" s="16"/>
      <c r="N3423" s="2"/>
      <c r="O3423" s="53"/>
      <c r="BA3423" s="149"/>
    </row>
    <row r="3424" spans="1:53">
      <c r="A3424" s="16"/>
      <c r="B3424" s="16"/>
      <c r="N3424" s="2"/>
      <c r="O3424" s="53"/>
      <c r="BA3424" s="149"/>
    </row>
    <row r="3425" spans="1:53">
      <c r="A3425" s="16"/>
      <c r="B3425" s="16"/>
      <c r="N3425" s="2"/>
      <c r="O3425" s="53"/>
      <c r="BA3425" s="149"/>
    </row>
    <row r="3426" spans="1:53">
      <c r="A3426" s="16"/>
      <c r="B3426" s="16"/>
      <c r="N3426" s="2"/>
      <c r="O3426" s="53"/>
      <c r="BA3426" s="149"/>
    </row>
    <row r="3427" spans="1:53">
      <c r="A3427" s="16"/>
      <c r="B3427" s="16"/>
      <c r="N3427" s="2"/>
      <c r="O3427" s="53"/>
      <c r="BA3427" s="149"/>
    </row>
    <row r="3428" spans="1:53">
      <c r="A3428" s="16"/>
      <c r="B3428" s="16"/>
      <c r="N3428" s="2"/>
      <c r="O3428" s="53"/>
      <c r="BA3428" s="149"/>
    </row>
    <row r="3429" spans="1:53">
      <c r="A3429" s="16"/>
      <c r="B3429" s="16"/>
      <c r="N3429" s="2"/>
      <c r="O3429" s="53"/>
      <c r="BA3429" s="149"/>
    </row>
    <row r="3430" spans="1:53">
      <c r="A3430" s="16"/>
      <c r="B3430" s="16"/>
      <c r="N3430" s="2"/>
      <c r="O3430" s="53"/>
      <c r="BA3430" s="149"/>
    </row>
    <row r="3431" spans="1:53">
      <c r="A3431" s="16"/>
      <c r="B3431" s="16"/>
      <c r="N3431" s="2"/>
      <c r="O3431" s="53"/>
      <c r="BA3431" s="149"/>
    </row>
    <row r="3432" spans="1:53">
      <c r="A3432" s="16"/>
      <c r="B3432" s="16"/>
      <c r="N3432" s="2"/>
      <c r="O3432" s="53"/>
      <c r="BA3432" s="149"/>
    </row>
    <row r="3433" spans="1:53">
      <c r="A3433" s="16"/>
      <c r="B3433" s="16"/>
      <c r="N3433" s="2"/>
      <c r="O3433" s="53"/>
      <c r="BA3433" s="149"/>
    </row>
    <row r="3434" spans="1:53">
      <c r="A3434" s="16"/>
      <c r="B3434" s="16"/>
      <c r="N3434" s="2"/>
      <c r="O3434" s="53"/>
      <c r="BA3434" s="149"/>
    </row>
    <row r="3435" spans="1:53">
      <c r="A3435" s="16"/>
      <c r="B3435" s="16"/>
      <c r="N3435" s="2"/>
      <c r="O3435" s="53"/>
      <c r="BA3435" s="149"/>
    </row>
    <row r="3436" spans="1:53">
      <c r="A3436" s="16"/>
      <c r="B3436" s="16"/>
      <c r="N3436" s="2"/>
      <c r="O3436" s="53"/>
      <c r="BA3436" s="149"/>
    </row>
    <row r="3437" spans="1:53">
      <c r="A3437" s="16"/>
      <c r="B3437" s="16"/>
      <c r="N3437" s="2"/>
      <c r="O3437" s="53"/>
      <c r="BA3437" s="149"/>
    </row>
    <row r="3438" spans="1:53">
      <c r="A3438" s="16"/>
      <c r="B3438" s="16"/>
      <c r="N3438" s="2"/>
      <c r="O3438" s="53"/>
      <c r="BA3438" s="149"/>
    </row>
    <row r="3439" spans="1:53">
      <c r="A3439" s="16"/>
      <c r="B3439" s="16"/>
      <c r="N3439" s="2"/>
      <c r="O3439" s="53"/>
      <c r="BA3439" s="149"/>
    </row>
    <row r="3440" spans="1:53">
      <c r="A3440" s="16"/>
      <c r="B3440" s="16"/>
      <c r="N3440" s="2"/>
      <c r="O3440" s="53"/>
      <c r="BA3440" s="149"/>
    </row>
    <row r="3441" spans="1:53">
      <c r="A3441" s="16"/>
      <c r="B3441" s="16"/>
      <c r="N3441" s="2"/>
      <c r="O3441" s="53"/>
      <c r="BA3441" s="149"/>
    </row>
    <row r="3442" spans="1:53">
      <c r="A3442" s="16"/>
      <c r="B3442" s="16"/>
      <c r="N3442" s="2"/>
      <c r="O3442" s="53"/>
      <c r="BA3442" s="149"/>
    </row>
    <row r="3443" spans="1:53">
      <c r="A3443" s="16"/>
      <c r="B3443" s="16"/>
      <c r="N3443" s="2"/>
      <c r="O3443" s="53"/>
      <c r="BA3443" s="149"/>
    </row>
    <row r="3444" spans="1:53">
      <c r="A3444" s="16"/>
      <c r="B3444" s="16"/>
      <c r="N3444" s="2"/>
      <c r="O3444" s="53"/>
      <c r="BA3444" s="149"/>
    </row>
    <row r="3445" spans="1:53">
      <c r="A3445" s="16"/>
      <c r="B3445" s="16"/>
      <c r="N3445" s="2"/>
      <c r="O3445" s="53"/>
      <c r="BA3445" s="149"/>
    </row>
    <row r="3446" spans="1:53">
      <c r="A3446" s="16"/>
      <c r="B3446" s="16"/>
      <c r="N3446" s="2"/>
      <c r="O3446" s="53"/>
      <c r="BA3446" s="149"/>
    </row>
    <row r="3447" spans="1:53">
      <c r="A3447" s="16"/>
      <c r="B3447" s="16"/>
      <c r="N3447" s="2"/>
      <c r="O3447" s="53"/>
      <c r="BA3447" s="149"/>
    </row>
    <row r="3448" spans="1:53">
      <c r="A3448" s="16"/>
      <c r="B3448" s="16"/>
      <c r="N3448" s="2"/>
      <c r="O3448" s="53"/>
      <c r="BA3448" s="149"/>
    </row>
    <row r="3449" spans="1:53">
      <c r="A3449" s="16"/>
      <c r="B3449" s="16"/>
      <c r="N3449" s="2"/>
      <c r="O3449" s="53"/>
      <c r="BA3449" s="149"/>
    </row>
    <row r="3450" spans="1:53">
      <c r="A3450" s="16"/>
      <c r="B3450" s="16"/>
      <c r="N3450" s="2"/>
      <c r="O3450" s="53"/>
      <c r="BA3450" s="149"/>
    </row>
    <row r="3451" spans="1:53">
      <c r="A3451" s="16"/>
      <c r="B3451" s="16"/>
      <c r="N3451" s="2"/>
      <c r="O3451" s="53"/>
      <c r="BA3451" s="149"/>
    </row>
    <row r="3452" spans="1:53">
      <c r="A3452" s="16"/>
      <c r="B3452" s="16"/>
      <c r="N3452" s="2"/>
      <c r="O3452" s="53"/>
      <c r="BA3452" s="149"/>
    </row>
    <row r="3453" spans="1:53">
      <c r="A3453" s="16"/>
      <c r="B3453" s="16"/>
      <c r="N3453" s="2"/>
      <c r="O3453" s="53"/>
      <c r="BA3453" s="149"/>
    </row>
    <row r="3454" spans="1:53">
      <c r="A3454" s="16"/>
      <c r="B3454" s="16"/>
      <c r="N3454" s="2"/>
      <c r="O3454" s="53"/>
      <c r="BA3454" s="149"/>
    </row>
    <row r="3455" spans="1:53">
      <c r="A3455" s="16"/>
      <c r="B3455" s="16"/>
      <c r="N3455" s="2"/>
      <c r="O3455" s="53"/>
      <c r="BA3455" s="149"/>
    </row>
    <row r="3456" spans="1:53">
      <c r="A3456" s="16"/>
      <c r="B3456" s="16"/>
      <c r="N3456" s="2"/>
      <c r="O3456" s="53"/>
      <c r="BA3456" s="149"/>
    </row>
    <row r="3457" spans="1:53">
      <c r="A3457" s="16"/>
      <c r="B3457" s="16"/>
      <c r="N3457" s="2"/>
      <c r="O3457" s="53"/>
      <c r="BA3457" s="149"/>
    </row>
    <row r="3458" spans="1:53">
      <c r="A3458" s="16"/>
      <c r="B3458" s="16"/>
      <c r="N3458" s="2"/>
      <c r="O3458" s="53"/>
      <c r="BA3458" s="149"/>
    </row>
    <row r="3459" spans="1:53">
      <c r="A3459" s="16"/>
      <c r="B3459" s="16"/>
      <c r="N3459" s="2"/>
      <c r="O3459" s="53"/>
      <c r="BA3459" s="149"/>
    </row>
    <row r="3460" spans="1:53">
      <c r="A3460" s="16"/>
      <c r="B3460" s="16"/>
      <c r="N3460" s="2"/>
      <c r="O3460" s="53"/>
      <c r="BA3460" s="149"/>
    </row>
    <row r="3461" spans="1:53">
      <c r="A3461" s="16"/>
      <c r="B3461" s="16"/>
      <c r="N3461" s="2"/>
      <c r="O3461" s="53"/>
      <c r="BA3461" s="149"/>
    </row>
    <row r="3462" spans="1:53">
      <c r="A3462" s="16"/>
      <c r="B3462" s="16"/>
      <c r="N3462" s="2"/>
      <c r="O3462" s="53"/>
      <c r="BA3462" s="149"/>
    </row>
    <row r="3463" spans="1:53">
      <c r="A3463" s="16"/>
      <c r="B3463" s="16"/>
      <c r="N3463" s="2"/>
      <c r="O3463" s="53"/>
      <c r="BA3463" s="149"/>
    </row>
    <row r="3464" spans="1:53">
      <c r="A3464" s="16"/>
      <c r="B3464" s="16"/>
      <c r="N3464" s="2"/>
      <c r="O3464" s="53"/>
      <c r="BA3464" s="149"/>
    </row>
    <row r="3465" spans="1:53">
      <c r="A3465" s="16"/>
      <c r="B3465" s="16"/>
      <c r="N3465" s="2"/>
      <c r="O3465" s="53"/>
      <c r="BA3465" s="149"/>
    </row>
    <row r="3466" spans="1:53">
      <c r="A3466" s="16"/>
      <c r="B3466" s="16"/>
      <c r="N3466" s="2"/>
      <c r="O3466" s="53"/>
      <c r="BA3466" s="149"/>
    </row>
    <row r="3467" spans="1:53">
      <c r="A3467" s="16"/>
      <c r="B3467" s="16"/>
      <c r="N3467" s="2"/>
      <c r="O3467" s="53"/>
      <c r="BA3467" s="149"/>
    </row>
    <row r="3468" spans="1:53">
      <c r="A3468" s="16"/>
      <c r="B3468" s="16"/>
      <c r="N3468" s="2"/>
      <c r="O3468" s="53"/>
      <c r="BA3468" s="149"/>
    </row>
    <row r="3469" spans="1:53">
      <c r="A3469" s="16"/>
      <c r="B3469" s="16"/>
      <c r="N3469" s="2"/>
      <c r="O3469" s="53"/>
      <c r="BA3469" s="149"/>
    </row>
    <row r="3470" spans="1:53">
      <c r="A3470" s="16"/>
      <c r="B3470" s="16"/>
      <c r="N3470" s="2"/>
      <c r="O3470" s="53"/>
      <c r="BA3470" s="149"/>
    </row>
    <row r="3471" spans="1:53">
      <c r="A3471" s="16"/>
      <c r="B3471" s="16"/>
      <c r="N3471" s="2"/>
      <c r="O3471" s="53"/>
      <c r="BA3471" s="149"/>
    </row>
    <row r="3472" spans="1:53">
      <c r="A3472" s="16"/>
      <c r="B3472" s="16"/>
      <c r="N3472" s="2"/>
      <c r="O3472" s="53"/>
      <c r="BA3472" s="149"/>
    </row>
    <row r="3473" spans="1:53">
      <c r="A3473" s="16"/>
      <c r="B3473" s="16"/>
      <c r="N3473" s="2"/>
      <c r="O3473" s="53"/>
      <c r="BA3473" s="149"/>
    </row>
    <row r="3474" spans="1:53">
      <c r="A3474" s="16"/>
      <c r="B3474" s="16"/>
      <c r="N3474" s="2"/>
      <c r="O3474" s="53"/>
      <c r="BA3474" s="149"/>
    </row>
    <row r="3475" spans="1:53">
      <c r="A3475" s="16"/>
      <c r="B3475" s="16"/>
      <c r="N3475" s="2"/>
      <c r="O3475" s="53"/>
      <c r="BA3475" s="149"/>
    </row>
    <row r="3476" spans="1:53">
      <c r="A3476" s="16"/>
      <c r="B3476" s="16"/>
      <c r="N3476" s="2"/>
      <c r="O3476" s="53"/>
      <c r="BA3476" s="149"/>
    </row>
    <row r="3477" spans="1:53">
      <c r="A3477" s="16"/>
      <c r="B3477" s="16"/>
      <c r="N3477" s="2"/>
      <c r="O3477" s="53"/>
      <c r="BA3477" s="149"/>
    </row>
    <row r="3478" spans="1:53">
      <c r="A3478" s="16"/>
      <c r="B3478" s="16"/>
      <c r="N3478" s="2"/>
      <c r="O3478" s="53"/>
      <c r="BA3478" s="149"/>
    </row>
    <row r="3479" spans="1:53">
      <c r="A3479" s="16"/>
      <c r="B3479" s="16"/>
      <c r="N3479" s="2"/>
      <c r="O3479" s="53"/>
      <c r="BA3479" s="149"/>
    </row>
    <row r="3480" spans="1:53">
      <c r="A3480" s="16"/>
      <c r="B3480" s="16"/>
      <c r="N3480" s="2"/>
      <c r="O3480" s="53"/>
      <c r="BA3480" s="149"/>
    </row>
    <row r="3481" spans="1:53">
      <c r="A3481" s="16"/>
      <c r="B3481" s="16"/>
      <c r="N3481" s="2"/>
      <c r="O3481" s="53"/>
      <c r="BA3481" s="149"/>
    </row>
    <row r="3482" spans="1:53">
      <c r="A3482" s="16"/>
      <c r="B3482" s="16"/>
      <c r="N3482" s="2"/>
      <c r="O3482" s="53"/>
      <c r="BA3482" s="149"/>
    </row>
    <row r="3483" spans="1:53">
      <c r="A3483" s="16"/>
      <c r="B3483" s="16"/>
      <c r="N3483" s="2"/>
      <c r="O3483" s="53"/>
      <c r="BA3483" s="149"/>
    </row>
    <row r="3484" spans="1:53">
      <c r="A3484" s="16"/>
      <c r="B3484" s="16"/>
      <c r="N3484" s="2"/>
      <c r="O3484" s="53"/>
      <c r="BA3484" s="149"/>
    </row>
    <row r="3485" spans="1:53">
      <c r="A3485" s="16"/>
      <c r="B3485" s="16"/>
      <c r="N3485" s="2"/>
      <c r="O3485" s="53"/>
      <c r="BA3485" s="149"/>
    </row>
    <row r="3486" spans="1:53">
      <c r="A3486" s="16"/>
      <c r="B3486" s="16"/>
      <c r="N3486" s="2"/>
      <c r="O3486" s="53"/>
      <c r="BA3486" s="149"/>
    </row>
    <row r="3487" spans="1:53">
      <c r="A3487" s="16"/>
      <c r="B3487" s="16"/>
      <c r="N3487" s="2"/>
      <c r="O3487" s="53"/>
      <c r="BA3487" s="149"/>
    </row>
    <row r="3488" spans="1:53">
      <c r="A3488" s="16"/>
      <c r="B3488" s="16"/>
      <c r="N3488" s="2"/>
      <c r="O3488" s="53"/>
      <c r="BA3488" s="149"/>
    </row>
    <row r="3489" spans="1:53">
      <c r="A3489" s="16"/>
      <c r="B3489" s="16"/>
      <c r="N3489" s="2"/>
      <c r="O3489" s="53"/>
      <c r="BA3489" s="149"/>
    </row>
    <row r="3490" spans="1:53">
      <c r="A3490" s="16"/>
      <c r="B3490" s="16"/>
      <c r="N3490" s="2"/>
      <c r="O3490" s="53"/>
      <c r="BA3490" s="149"/>
    </row>
    <row r="3491" spans="1:53">
      <c r="A3491" s="16"/>
      <c r="B3491" s="16"/>
      <c r="N3491" s="2"/>
      <c r="O3491" s="53"/>
      <c r="BA3491" s="149"/>
    </row>
    <row r="3492" spans="1:53">
      <c r="A3492" s="16"/>
      <c r="B3492" s="16"/>
      <c r="N3492" s="2"/>
      <c r="O3492" s="53"/>
      <c r="BA3492" s="149"/>
    </row>
    <row r="3493" spans="1:53">
      <c r="A3493" s="16"/>
      <c r="B3493" s="16"/>
      <c r="N3493" s="2"/>
      <c r="O3493" s="53"/>
      <c r="BA3493" s="149"/>
    </row>
    <row r="3494" spans="1:53">
      <c r="A3494" s="16"/>
      <c r="B3494" s="16"/>
      <c r="N3494" s="2"/>
      <c r="O3494" s="53"/>
      <c r="BA3494" s="149"/>
    </row>
    <row r="3495" spans="1:53">
      <c r="A3495" s="16"/>
      <c r="B3495" s="16"/>
      <c r="N3495" s="2"/>
      <c r="O3495" s="53"/>
      <c r="BA3495" s="149"/>
    </row>
    <row r="3496" spans="1:53">
      <c r="A3496" s="16"/>
      <c r="B3496" s="16"/>
      <c r="N3496" s="2"/>
      <c r="O3496" s="53"/>
      <c r="BA3496" s="149"/>
    </row>
    <row r="3497" spans="1:53">
      <c r="A3497" s="16"/>
      <c r="B3497" s="16"/>
      <c r="N3497" s="2"/>
      <c r="O3497" s="53"/>
      <c r="BA3497" s="149"/>
    </row>
    <row r="3498" spans="1:53">
      <c r="A3498" s="16"/>
      <c r="B3498" s="16"/>
      <c r="N3498" s="2"/>
      <c r="O3498" s="53"/>
      <c r="BA3498" s="149"/>
    </row>
    <row r="3499" spans="1:53">
      <c r="A3499" s="16"/>
      <c r="B3499" s="16"/>
      <c r="N3499" s="2"/>
      <c r="O3499" s="53"/>
      <c r="BA3499" s="149"/>
    </row>
    <row r="3500" spans="1:53">
      <c r="A3500" s="16"/>
      <c r="B3500" s="16"/>
      <c r="N3500" s="2"/>
      <c r="O3500" s="53"/>
      <c r="BA3500" s="149"/>
    </row>
    <row r="3501" spans="1:53">
      <c r="A3501" s="16"/>
      <c r="B3501" s="16"/>
      <c r="N3501" s="2"/>
      <c r="O3501" s="53"/>
      <c r="BA3501" s="149"/>
    </row>
    <row r="3502" spans="1:53">
      <c r="A3502" s="16"/>
      <c r="B3502" s="16"/>
      <c r="N3502" s="2"/>
      <c r="O3502" s="53"/>
      <c r="BA3502" s="149"/>
    </row>
    <row r="3503" spans="1:53">
      <c r="A3503" s="16"/>
      <c r="B3503" s="16"/>
      <c r="N3503" s="2"/>
      <c r="O3503" s="53"/>
      <c r="BA3503" s="149"/>
    </row>
    <row r="3504" spans="1:53">
      <c r="A3504" s="16"/>
      <c r="B3504" s="16"/>
      <c r="N3504" s="2"/>
      <c r="O3504" s="53"/>
      <c r="BA3504" s="149"/>
    </row>
    <row r="3505" spans="1:53">
      <c r="A3505" s="16"/>
      <c r="B3505" s="16"/>
      <c r="N3505" s="2"/>
      <c r="O3505" s="53"/>
      <c r="BA3505" s="149"/>
    </row>
    <row r="3506" spans="1:53">
      <c r="A3506" s="16"/>
      <c r="B3506" s="16"/>
      <c r="N3506" s="2"/>
      <c r="O3506" s="53"/>
      <c r="BA3506" s="149"/>
    </row>
    <row r="3507" spans="1:53">
      <c r="A3507" s="16"/>
      <c r="B3507" s="16"/>
      <c r="N3507" s="2"/>
      <c r="O3507" s="53"/>
      <c r="BA3507" s="149"/>
    </row>
    <row r="3508" spans="1:53">
      <c r="A3508" s="16"/>
      <c r="B3508" s="16"/>
      <c r="N3508" s="2"/>
      <c r="O3508" s="53"/>
      <c r="BA3508" s="149"/>
    </row>
    <row r="3509" spans="1:53">
      <c r="A3509" s="16"/>
      <c r="B3509" s="16"/>
      <c r="N3509" s="2"/>
      <c r="O3509" s="53"/>
      <c r="BA3509" s="149"/>
    </row>
    <row r="3510" spans="1:53">
      <c r="A3510" s="16"/>
      <c r="B3510" s="16"/>
      <c r="N3510" s="2"/>
      <c r="O3510" s="53"/>
      <c r="BA3510" s="149"/>
    </row>
    <row r="3511" spans="1:53">
      <c r="A3511" s="16"/>
      <c r="B3511" s="16"/>
      <c r="N3511" s="2"/>
      <c r="O3511" s="53"/>
      <c r="BA3511" s="149"/>
    </row>
    <row r="3512" spans="1:53">
      <c r="A3512" s="16"/>
      <c r="B3512" s="16"/>
      <c r="N3512" s="2"/>
      <c r="O3512" s="53"/>
      <c r="BA3512" s="149"/>
    </row>
    <row r="3513" spans="1:53">
      <c r="A3513" s="16"/>
      <c r="B3513" s="16"/>
      <c r="N3513" s="2"/>
      <c r="O3513" s="53"/>
      <c r="BA3513" s="149"/>
    </row>
    <row r="3514" spans="1:53">
      <c r="A3514" s="16"/>
      <c r="B3514" s="16"/>
      <c r="N3514" s="2"/>
      <c r="O3514" s="53"/>
      <c r="BA3514" s="149"/>
    </row>
    <row r="3515" spans="1:53">
      <c r="A3515" s="16"/>
      <c r="B3515" s="16"/>
      <c r="N3515" s="2"/>
      <c r="O3515" s="53"/>
      <c r="BA3515" s="149"/>
    </row>
    <row r="3516" spans="1:53">
      <c r="A3516" s="16"/>
      <c r="B3516" s="16"/>
      <c r="N3516" s="2"/>
      <c r="O3516" s="53"/>
      <c r="BA3516" s="149"/>
    </row>
    <row r="3517" spans="1:53">
      <c r="A3517" s="16"/>
      <c r="B3517" s="16"/>
      <c r="N3517" s="2"/>
      <c r="O3517" s="53"/>
      <c r="BA3517" s="149"/>
    </row>
    <row r="3518" spans="1:53">
      <c r="A3518" s="16"/>
      <c r="B3518" s="16"/>
      <c r="N3518" s="2"/>
      <c r="O3518" s="53"/>
      <c r="BA3518" s="149"/>
    </row>
    <row r="3519" spans="1:53">
      <c r="A3519" s="16"/>
      <c r="B3519" s="16"/>
      <c r="N3519" s="2"/>
      <c r="O3519" s="53"/>
      <c r="BA3519" s="149"/>
    </row>
    <row r="3520" spans="1:53">
      <c r="A3520" s="16"/>
      <c r="B3520" s="16"/>
      <c r="N3520" s="2"/>
      <c r="O3520" s="53"/>
      <c r="BA3520" s="149"/>
    </row>
    <row r="3521" spans="1:53">
      <c r="A3521" s="16"/>
      <c r="B3521" s="16"/>
      <c r="N3521" s="2"/>
      <c r="O3521" s="53"/>
      <c r="BA3521" s="149"/>
    </row>
    <row r="3522" spans="1:53">
      <c r="A3522" s="16"/>
      <c r="B3522" s="16"/>
      <c r="N3522" s="2"/>
      <c r="O3522" s="53"/>
      <c r="BA3522" s="149"/>
    </row>
    <row r="3523" spans="1:53">
      <c r="A3523" s="16"/>
      <c r="B3523" s="16"/>
      <c r="N3523" s="2"/>
      <c r="O3523" s="53"/>
      <c r="BA3523" s="149"/>
    </row>
    <row r="3524" spans="1:53">
      <c r="A3524" s="16"/>
      <c r="B3524" s="16"/>
      <c r="N3524" s="2"/>
      <c r="O3524" s="53"/>
      <c r="BA3524" s="149"/>
    </row>
    <row r="3525" spans="1:53">
      <c r="A3525" s="16"/>
      <c r="B3525" s="16"/>
      <c r="N3525" s="2"/>
      <c r="O3525" s="53"/>
      <c r="BA3525" s="149"/>
    </row>
    <row r="3526" spans="1:53">
      <c r="A3526" s="16"/>
      <c r="B3526" s="16"/>
      <c r="N3526" s="2"/>
      <c r="O3526" s="53"/>
      <c r="BA3526" s="149"/>
    </row>
    <row r="3527" spans="1:53">
      <c r="A3527" s="16"/>
      <c r="B3527" s="16"/>
      <c r="N3527" s="2"/>
      <c r="O3527" s="53"/>
      <c r="BA3527" s="149"/>
    </row>
    <row r="3528" spans="1:53">
      <c r="A3528" s="16"/>
      <c r="B3528" s="16"/>
      <c r="N3528" s="2"/>
      <c r="O3528" s="53"/>
      <c r="BA3528" s="149"/>
    </row>
    <row r="3529" spans="1:53">
      <c r="A3529" s="16"/>
      <c r="B3529" s="16"/>
      <c r="N3529" s="2"/>
      <c r="O3529" s="53"/>
      <c r="BA3529" s="149"/>
    </row>
    <row r="3530" spans="1:53">
      <c r="A3530" s="16"/>
      <c r="B3530" s="16"/>
      <c r="N3530" s="2"/>
      <c r="O3530" s="53"/>
      <c r="BA3530" s="149"/>
    </row>
    <row r="3531" spans="1:53">
      <c r="A3531" s="16"/>
      <c r="B3531" s="16"/>
      <c r="N3531" s="2"/>
      <c r="O3531" s="53"/>
      <c r="BA3531" s="149"/>
    </row>
    <row r="3532" spans="1:53">
      <c r="A3532" s="16"/>
      <c r="B3532" s="16"/>
      <c r="N3532" s="2"/>
      <c r="O3532" s="53"/>
      <c r="BA3532" s="149"/>
    </row>
    <row r="3533" spans="1:53">
      <c r="A3533" s="16"/>
      <c r="B3533" s="16"/>
      <c r="N3533" s="2"/>
      <c r="O3533" s="53"/>
      <c r="BA3533" s="149"/>
    </row>
    <row r="3534" spans="1:53">
      <c r="A3534" s="16"/>
      <c r="B3534" s="16"/>
      <c r="N3534" s="2"/>
      <c r="O3534" s="53"/>
      <c r="BA3534" s="149"/>
    </row>
    <row r="3535" spans="1:53">
      <c r="A3535" s="16"/>
      <c r="B3535" s="16"/>
      <c r="N3535" s="2"/>
      <c r="O3535" s="53"/>
      <c r="BA3535" s="149"/>
    </row>
    <row r="3536" spans="1:53">
      <c r="A3536" s="16"/>
      <c r="B3536" s="16"/>
      <c r="N3536" s="2"/>
      <c r="O3536" s="53"/>
      <c r="BA3536" s="149"/>
    </row>
    <row r="3537" spans="1:53">
      <c r="A3537" s="16"/>
      <c r="B3537" s="16"/>
      <c r="N3537" s="2"/>
      <c r="O3537" s="53"/>
      <c r="BA3537" s="149"/>
    </row>
    <row r="3538" spans="1:53">
      <c r="A3538" s="16"/>
      <c r="B3538" s="16"/>
      <c r="N3538" s="2"/>
      <c r="O3538" s="53"/>
      <c r="BA3538" s="149"/>
    </row>
    <row r="3539" spans="1:53">
      <c r="A3539" s="16"/>
      <c r="B3539" s="16"/>
      <c r="N3539" s="2"/>
      <c r="O3539" s="53"/>
      <c r="BA3539" s="149"/>
    </row>
    <row r="3540" spans="1:53">
      <c r="A3540" s="16"/>
      <c r="B3540" s="16"/>
      <c r="N3540" s="2"/>
      <c r="O3540" s="53"/>
      <c r="BA3540" s="149"/>
    </row>
    <row r="3541" spans="1:53">
      <c r="A3541" s="16"/>
      <c r="B3541" s="16"/>
      <c r="N3541" s="2"/>
      <c r="O3541" s="53"/>
      <c r="BA3541" s="149"/>
    </row>
    <row r="3542" spans="1:53">
      <c r="A3542" s="16"/>
      <c r="B3542" s="16"/>
      <c r="N3542" s="2"/>
      <c r="O3542" s="53"/>
      <c r="BA3542" s="149"/>
    </row>
    <row r="3543" spans="1:53">
      <c r="A3543" s="16"/>
      <c r="B3543" s="16"/>
      <c r="N3543" s="2"/>
      <c r="O3543" s="53"/>
      <c r="BA3543" s="149"/>
    </row>
    <row r="3544" spans="1:53">
      <c r="A3544" s="16"/>
      <c r="B3544" s="16"/>
      <c r="N3544" s="2"/>
      <c r="O3544" s="53"/>
      <c r="BA3544" s="149"/>
    </row>
    <row r="3545" spans="1:53">
      <c r="A3545" s="16"/>
      <c r="B3545" s="16"/>
      <c r="N3545" s="2"/>
      <c r="O3545" s="53"/>
      <c r="BA3545" s="149"/>
    </row>
    <row r="3546" spans="1:53">
      <c r="A3546" s="16"/>
      <c r="B3546" s="16"/>
      <c r="N3546" s="2"/>
      <c r="O3546" s="53"/>
      <c r="BA3546" s="149"/>
    </row>
    <row r="3547" spans="1:53">
      <c r="A3547" s="16"/>
      <c r="B3547" s="16"/>
      <c r="N3547" s="2"/>
      <c r="O3547" s="53"/>
      <c r="BA3547" s="149"/>
    </row>
    <row r="3548" spans="1:53">
      <c r="A3548" s="16"/>
      <c r="B3548" s="16"/>
      <c r="N3548" s="2"/>
      <c r="O3548" s="53"/>
      <c r="BA3548" s="149"/>
    </row>
    <row r="3549" spans="1:53">
      <c r="A3549" s="16"/>
      <c r="B3549" s="16"/>
      <c r="N3549" s="2"/>
      <c r="O3549" s="53"/>
      <c r="BA3549" s="149"/>
    </row>
    <row r="3550" spans="1:53">
      <c r="A3550" s="16"/>
      <c r="B3550" s="16"/>
      <c r="N3550" s="2"/>
      <c r="O3550" s="53"/>
      <c r="BA3550" s="149"/>
    </row>
    <row r="3551" spans="1:53">
      <c r="A3551" s="16"/>
      <c r="B3551" s="16"/>
      <c r="N3551" s="2"/>
      <c r="O3551" s="53"/>
      <c r="BA3551" s="149"/>
    </row>
    <row r="3552" spans="1:53">
      <c r="A3552" s="16"/>
      <c r="B3552" s="16"/>
      <c r="N3552" s="2"/>
      <c r="O3552" s="53"/>
      <c r="BA3552" s="149"/>
    </row>
    <row r="3553" spans="1:53">
      <c r="A3553" s="16"/>
      <c r="B3553" s="16"/>
      <c r="N3553" s="2"/>
      <c r="O3553" s="53"/>
      <c r="BA3553" s="149"/>
    </row>
    <row r="3554" spans="1:53">
      <c r="A3554" s="16"/>
      <c r="B3554" s="16"/>
      <c r="N3554" s="2"/>
      <c r="O3554" s="53"/>
      <c r="BA3554" s="149"/>
    </row>
    <row r="3555" spans="1:53">
      <c r="A3555" s="16"/>
      <c r="B3555" s="16"/>
      <c r="N3555" s="2"/>
      <c r="O3555" s="53"/>
      <c r="BA3555" s="149"/>
    </row>
    <row r="3556" spans="1:53">
      <c r="A3556" s="16"/>
      <c r="B3556" s="16"/>
      <c r="N3556" s="2"/>
      <c r="O3556" s="53"/>
      <c r="BA3556" s="149"/>
    </row>
    <row r="3557" spans="1:53">
      <c r="A3557" s="16"/>
      <c r="B3557" s="16"/>
      <c r="N3557" s="2"/>
      <c r="O3557" s="53"/>
      <c r="BA3557" s="149"/>
    </row>
    <row r="3558" spans="1:53">
      <c r="A3558" s="16"/>
      <c r="B3558" s="16"/>
      <c r="N3558" s="2"/>
      <c r="O3558" s="53"/>
      <c r="BA3558" s="149"/>
    </row>
    <row r="3559" spans="1:53">
      <c r="A3559" s="16"/>
      <c r="B3559" s="16"/>
      <c r="N3559" s="2"/>
      <c r="O3559" s="53"/>
      <c r="BA3559" s="149"/>
    </row>
    <row r="3560" spans="1:53">
      <c r="A3560" s="16"/>
      <c r="B3560" s="16"/>
      <c r="N3560" s="2"/>
      <c r="O3560" s="53"/>
      <c r="BA3560" s="149"/>
    </row>
    <row r="3561" spans="1:53">
      <c r="A3561" s="16"/>
      <c r="B3561" s="16"/>
      <c r="N3561" s="2"/>
      <c r="O3561" s="53"/>
      <c r="BA3561" s="149"/>
    </row>
    <row r="3562" spans="1:53">
      <c r="A3562" s="16"/>
      <c r="B3562" s="16"/>
      <c r="N3562" s="2"/>
      <c r="O3562" s="53"/>
      <c r="BA3562" s="149"/>
    </row>
    <row r="3563" spans="1:53">
      <c r="A3563" s="16"/>
      <c r="B3563" s="16"/>
      <c r="N3563" s="2"/>
      <c r="O3563" s="53"/>
      <c r="BA3563" s="149"/>
    </row>
    <row r="3564" spans="1:53">
      <c r="A3564" s="16"/>
      <c r="B3564" s="16"/>
      <c r="N3564" s="2"/>
      <c r="O3564" s="53"/>
      <c r="BA3564" s="149"/>
    </row>
    <row r="3565" spans="1:53">
      <c r="A3565" s="16"/>
      <c r="B3565" s="16"/>
      <c r="N3565" s="2"/>
      <c r="O3565" s="53"/>
      <c r="BA3565" s="149"/>
    </row>
    <row r="3566" spans="1:53">
      <c r="A3566" s="16"/>
      <c r="B3566" s="16"/>
      <c r="N3566" s="2"/>
      <c r="O3566" s="53"/>
      <c r="BA3566" s="149"/>
    </row>
    <row r="3567" spans="1:53">
      <c r="A3567" s="16"/>
      <c r="B3567" s="16"/>
      <c r="N3567" s="2"/>
      <c r="O3567" s="53"/>
      <c r="BA3567" s="149"/>
    </row>
    <row r="3568" spans="1:53">
      <c r="A3568" s="16"/>
      <c r="B3568" s="16"/>
      <c r="N3568" s="2"/>
      <c r="O3568" s="53"/>
      <c r="BA3568" s="149"/>
    </row>
    <row r="3569" spans="1:53">
      <c r="A3569" s="16"/>
      <c r="B3569" s="16"/>
      <c r="N3569" s="2"/>
      <c r="O3569" s="53"/>
      <c r="BA3569" s="149"/>
    </row>
    <row r="3570" spans="1:53">
      <c r="A3570" s="16"/>
      <c r="B3570" s="16"/>
      <c r="N3570" s="2"/>
      <c r="O3570" s="53"/>
      <c r="BA3570" s="149"/>
    </row>
    <row r="3571" spans="1:53">
      <c r="A3571" s="16"/>
      <c r="B3571" s="16"/>
      <c r="N3571" s="2"/>
      <c r="O3571" s="53"/>
      <c r="BA3571" s="149"/>
    </row>
    <row r="3572" spans="1:53">
      <c r="A3572" s="16"/>
      <c r="B3572" s="16"/>
      <c r="N3572" s="2"/>
      <c r="O3572" s="53"/>
      <c r="BA3572" s="149"/>
    </row>
    <row r="3573" spans="1:53">
      <c r="A3573" s="16"/>
      <c r="B3573" s="16"/>
      <c r="N3573" s="2"/>
      <c r="O3573" s="53"/>
      <c r="BA3573" s="149"/>
    </row>
    <row r="3574" spans="1:53">
      <c r="A3574" s="16"/>
      <c r="B3574" s="16"/>
      <c r="N3574" s="2"/>
      <c r="O3574" s="53"/>
      <c r="BA3574" s="149"/>
    </row>
    <row r="3575" spans="1:53">
      <c r="A3575" s="16"/>
      <c r="B3575" s="16"/>
      <c r="N3575" s="2"/>
      <c r="O3575" s="53"/>
      <c r="BA3575" s="149"/>
    </row>
    <row r="3576" spans="1:53">
      <c r="A3576" s="16"/>
      <c r="B3576" s="16"/>
      <c r="N3576" s="2"/>
      <c r="O3576" s="53"/>
      <c r="BA3576" s="149"/>
    </row>
    <row r="3577" spans="1:53">
      <c r="A3577" s="16"/>
      <c r="B3577" s="16"/>
      <c r="N3577" s="2"/>
      <c r="O3577" s="53"/>
      <c r="BA3577" s="149"/>
    </row>
    <row r="3578" spans="1:53">
      <c r="A3578" s="16"/>
      <c r="B3578" s="16"/>
      <c r="N3578" s="2"/>
      <c r="O3578" s="53"/>
      <c r="BA3578" s="149"/>
    </row>
    <row r="3579" spans="1:53">
      <c r="A3579" s="16"/>
      <c r="B3579" s="16"/>
      <c r="N3579" s="2"/>
      <c r="O3579" s="53"/>
      <c r="BA3579" s="149"/>
    </row>
    <row r="3580" spans="1:53">
      <c r="A3580" s="16"/>
      <c r="B3580" s="16"/>
      <c r="N3580" s="2"/>
      <c r="O3580" s="53"/>
      <c r="BA3580" s="149"/>
    </row>
    <row r="3581" spans="1:53">
      <c r="A3581" s="16"/>
      <c r="B3581" s="16"/>
      <c r="N3581" s="2"/>
      <c r="O3581" s="53"/>
      <c r="BA3581" s="149"/>
    </row>
    <row r="3582" spans="1:53">
      <c r="A3582" s="16"/>
      <c r="B3582" s="16"/>
      <c r="N3582" s="2"/>
      <c r="O3582" s="53"/>
      <c r="BA3582" s="149"/>
    </row>
    <row r="3583" spans="1:53">
      <c r="A3583" s="16"/>
      <c r="B3583" s="16"/>
      <c r="N3583" s="2"/>
      <c r="O3583" s="53"/>
      <c r="BA3583" s="149"/>
    </row>
    <row r="3584" spans="1:53">
      <c r="A3584" s="16"/>
      <c r="B3584" s="16"/>
      <c r="N3584" s="2"/>
      <c r="O3584" s="53"/>
      <c r="BA3584" s="149"/>
    </row>
    <row r="3585" spans="1:53">
      <c r="A3585" s="16"/>
      <c r="B3585" s="16"/>
      <c r="N3585" s="2"/>
      <c r="O3585" s="53"/>
      <c r="BA3585" s="149"/>
    </row>
    <row r="3586" spans="1:53">
      <c r="A3586" s="16"/>
      <c r="B3586" s="16"/>
      <c r="N3586" s="2"/>
      <c r="O3586" s="53"/>
      <c r="BA3586" s="149"/>
    </row>
    <row r="3587" spans="1:53">
      <c r="A3587" s="16"/>
      <c r="B3587" s="16"/>
      <c r="N3587" s="2"/>
      <c r="O3587" s="53"/>
      <c r="BA3587" s="149"/>
    </row>
    <row r="3588" spans="1:53">
      <c r="A3588" s="16"/>
      <c r="B3588" s="16"/>
      <c r="N3588" s="2"/>
      <c r="O3588" s="53"/>
      <c r="BA3588" s="149"/>
    </row>
    <row r="3589" spans="1:53">
      <c r="A3589" s="16"/>
      <c r="B3589" s="16"/>
      <c r="N3589" s="2"/>
      <c r="O3589" s="53"/>
      <c r="BA3589" s="149"/>
    </row>
    <row r="3590" spans="1:53">
      <c r="A3590" s="16"/>
      <c r="B3590" s="16"/>
      <c r="N3590" s="2"/>
      <c r="O3590" s="53"/>
      <c r="BA3590" s="149"/>
    </row>
    <row r="3591" spans="1:53">
      <c r="A3591" s="16"/>
      <c r="B3591" s="16"/>
      <c r="N3591" s="2"/>
      <c r="O3591" s="53"/>
      <c r="BA3591" s="149"/>
    </row>
    <row r="3592" spans="1:53">
      <c r="A3592" s="16"/>
      <c r="B3592" s="16"/>
      <c r="N3592" s="2"/>
      <c r="O3592" s="53"/>
      <c r="BA3592" s="149"/>
    </row>
    <row r="3593" spans="1:53">
      <c r="A3593" s="16"/>
      <c r="B3593" s="16"/>
      <c r="N3593" s="2"/>
      <c r="O3593" s="53"/>
      <c r="BA3593" s="149"/>
    </row>
    <row r="3594" spans="1:53">
      <c r="A3594" s="16"/>
      <c r="B3594" s="16"/>
      <c r="N3594" s="2"/>
      <c r="O3594" s="53"/>
      <c r="BA3594" s="149"/>
    </row>
    <row r="3595" spans="1:53">
      <c r="A3595" s="16"/>
      <c r="B3595" s="16"/>
      <c r="N3595" s="2"/>
      <c r="O3595" s="53"/>
      <c r="BA3595" s="149"/>
    </row>
    <row r="3596" spans="1:53">
      <c r="A3596" s="16"/>
      <c r="B3596" s="16"/>
      <c r="N3596" s="2"/>
      <c r="O3596" s="53"/>
      <c r="BA3596" s="149"/>
    </row>
    <row r="3597" spans="1:53">
      <c r="A3597" s="16"/>
      <c r="B3597" s="16"/>
      <c r="N3597" s="2"/>
      <c r="O3597" s="53"/>
      <c r="BA3597" s="149"/>
    </row>
    <row r="3598" spans="1:53">
      <c r="A3598" s="16"/>
      <c r="B3598" s="16"/>
      <c r="N3598" s="2"/>
      <c r="O3598" s="53"/>
      <c r="BA3598" s="149"/>
    </row>
    <row r="3599" spans="1:53">
      <c r="A3599" s="16"/>
      <c r="B3599" s="16"/>
      <c r="N3599" s="2"/>
      <c r="O3599" s="53"/>
      <c r="BA3599" s="149"/>
    </row>
    <row r="3600" spans="1:53">
      <c r="A3600" s="16"/>
      <c r="B3600" s="16"/>
      <c r="N3600" s="2"/>
      <c r="O3600" s="53"/>
      <c r="BA3600" s="149"/>
    </row>
    <row r="3601" spans="1:53">
      <c r="A3601" s="16"/>
      <c r="B3601" s="16"/>
      <c r="N3601" s="2"/>
      <c r="O3601" s="53"/>
      <c r="BA3601" s="149"/>
    </row>
    <row r="3602" spans="1:53">
      <c r="A3602" s="16"/>
      <c r="B3602" s="16"/>
      <c r="N3602" s="2"/>
      <c r="O3602" s="53"/>
      <c r="BA3602" s="149"/>
    </row>
    <row r="3603" spans="1:53">
      <c r="A3603" s="16"/>
      <c r="B3603" s="16"/>
      <c r="N3603" s="2"/>
      <c r="O3603" s="53"/>
      <c r="BA3603" s="149"/>
    </row>
    <row r="3604" spans="1:53">
      <c r="A3604" s="16"/>
      <c r="B3604" s="16"/>
      <c r="N3604" s="2"/>
      <c r="O3604" s="53"/>
      <c r="BA3604" s="149"/>
    </row>
    <row r="3605" spans="1:53">
      <c r="A3605" s="16"/>
      <c r="B3605" s="16"/>
      <c r="N3605" s="2"/>
      <c r="O3605" s="53"/>
      <c r="BA3605" s="149"/>
    </row>
    <row r="3606" spans="1:53">
      <c r="A3606" s="16"/>
      <c r="B3606" s="16"/>
      <c r="N3606" s="2"/>
      <c r="O3606" s="53"/>
      <c r="BA3606" s="149"/>
    </row>
    <row r="3607" spans="1:53">
      <c r="A3607" s="16"/>
      <c r="B3607" s="16"/>
      <c r="N3607" s="2"/>
      <c r="O3607" s="53"/>
      <c r="BA3607" s="149"/>
    </row>
    <row r="3608" spans="1:53">
      <c r="A3608" s="16"/>
      <c r="B3608" s="16"/>
      <c r="N3608" s="2"/>
      <c r="O3608" s="53"/>
      <c r="BA3608" s="149"/>
    </row>
    <row r="3609" spans="1:53">
      <c r="A3609" s="16"/>
      <c r="B3609" s="16"/>
      <c r="N3609" s="2"/>
      <c r="O3609" s="53"/>
      <c r="BA3609" s="149"/>
    </row>
    <row r="3610" spans="1:53">
      <c r="A3610" s="16"/>
      <c r="B3610" s="16"/>
      <c r="N3610" s="2"/>
      <c r="O3610" s="53"/>
      <c r="BA3610" s="149"/>
    </row>
    <row r="3611" spans="1:53">
      <c r="A3611" s="16"/>
      <c r="B3611" s="16"/>
      <c r="N3611" s="2"/>
      <c r="O3611" s="53"/>
      <c r="BA3611" s="149"/>
    </row>
    <row r="3612" spans="1:53">
      <c r="A3612" s="16"/>
      <c r="B3612" s="16"/>
      <c r="N3612" s="2"/>
      <c r="O3612" s="53"/>
      <c r="BA3612" s="149"/>
    </row>
    <row r="3613" spans="1:53">
      <c r="A3613" s="16"/>
      <c r="B3613" s="16"/>
      <c r="N3613" s="2"/>
      <c r="O3613" s="53"/>
      <c r="BA3613" s="149"/>
    </row>
    <row r="3614" spans="1:53">
      <c r="A3614" s="16"/>
      <c r="B3614" s="16"/>
      <c r="N3614" s="2"/>
      <c r="O3614" s="53"/>
      <c r="BA3614" s="149"/>
    </row>
    <row r="3615" spans="1:53">
      <c r="A3615" s="16"/>
      <c r="B3615" s="16"/>
      <c r="N3615" s="2"/>
      <c r="O3615" s="53"/>
      <c r="BA3615" s="149"/>
    </row>
    <row r="3616" spans="1:53">
      <c r="A3616" s="16"/>
      <c r="B3616" s="16"/>
      <c r="N3616" s="2"/>
      <c r="O3616" s="53"/>
      <c r="BA3616" s="149"/>
    </row>
    <row r="3617" spans="1:53">
      <c r="A3617" s="16"/>
      <c r="B3617" s="16"/>
      <c r="N3617" s="2"/>
      <c r="O3617" s="53"/>
      <c r="BA3617" s="149"/>
    </row>
    <row r="3618" spans="1:53">
      <c r="A3618" s="16"/>
      <c r="B3618" s="16"/>
      <c r="N3618" s="2"/>
      <c r="O3618" s="53"/>
      <c r="BA3618" s="149"/>
    </row>
    <row r="3619" spans="1:53">
      <c r="A3619" s="16"/>
      <c r="B3619" s="16"/>
      <c r="N3619" s="2"/>
      <c r="O3619" s="53"/>
      <c r="BA3619" s="149"/>
    </row>
    <row r="3620" spans="1:53">
      <c r="A3620" s="16"/>
      <c r="B3620" s="16"/>
      <c r="N3620" s="2"/>
      <c r="O3620" s="53"/>
      <c r="BA3620" s="149"/>
    </row>
    <row r="3621" spans="1:53">
      <c r="A3621" s="16"/>
      <c r="B3621" s="16"/>
      <c r="N3621" s="2"/>
      <c r="O3621" s="53"/>
      <c r="BA3621" s="149"/>
    </row>
    <row r="3622" spans="1:53">
      <c r="A3622" s="16"/>
      <c r="B3622" s="16"/>
      <c r="N3622" s="2"/>
      <c r="O3622" s="53"/>
      <c r="BA3622" s="149"/>
    </row>
    <row r="3623" spans="1:53">
      <c r="A3623" s="16"/>
      <c r="B3623" s="16"/>
      <c r="N3623" s="2"/>
      <c r="O3623" s="53"/>
      <c r="BA3623" s="149"/>
    </row>
    <row r="3624" spans="1:53">
      <c r="A3624" s="16"/>
      <c r="B3624" s="16"/>
      <c r="N3624" s="2"/>
      <c r="O3624" s="53"/>
      <c r="BA3624" s="149"/>
    </row>
    <row r="3625" spans="1:53">
      <c r="A3625" s="16"/>
      <c r="B3625" s="16"/>
      <c r="N3625" s="2"/>
      <c r="O3625" s="53"/>
      <c r="BA3625" s="149"/>
    </row>
    <row r="3626" spans="1:53">
      <c r="A3626" s="16"/>
      <c r="B3626" s="16"/>
      <c r="N3626" s="2"/>
      <c r="O3626" s="53"/>
      <c r="BA3626" s="149"/>
    </row>
    <row r="3627" spans="1:53">
      <c r="A3627" s="16"/>
      <c r="B3627" s="16"/>
      <c r="N3627" s="2"/>
      <c r="O3627" s="53"/>
      <c r="BA3627" s="149"/>
    </row>
    <row r="3628" spans="1:53">
      <c r="A3628" s="16"/>
      <c r="B3628" s="16"/>
      <c r="N3628" s="2"/>
      <c r="O3628" s="53"/>
      <c r="BA3628" s="149"/>
    </row>
    <row r="3629" spans="1:53">
      <c r="A3629" s="16"/>
      <c r="B3629" s="16"/>
      <c r="N3629" s="2"/>
      <c r="O3629" s="53"/>
      <c r="BA3629" s="149"/>
    </row>
    <row r="3630" spans="1:53">
      <c r="A3630" s="16"/>
      <c r="B3630" s="16"/>
      <c r="N3630" s="2"/>
      <c r="O3630" s="53"/>
      <c r="BA3630" s="149"/>
    </row>
    <row r="3631" spans="1:53">
      <c r="A3631" s="16"/>
      <c r="B3631" s="16"/>
      <c r="N3631" s="2"/>
      <c r="O3631" s="53"/>
      <c r="BA3631" s="149"/>
    </row>
    <row r="3632" spans="1:53">
      <c r="A3632" s="16"/>
      <c r="B3632" s="16"/>
      <c r="N3632" s="2"/>
      <c r="O3632" s="53"/>
      <c r="BA3632" s="149"/>
    </row>
    <row r="3633" spans="1:53">
      <c r="A3633" s="16"/>
      <c r="B3633" s="16"/>
      <c r="N3633" s="2"/>
      <c r="O3633" s="53"/>
      <c r="BA3633" s="149"/>
    </row>
    <row r="3634" spans="1:53">
      <c r="A3634" s="16"/>
      <c r="B3634" s="16"/>
      <c r="N3634" s="2"/>
      <c r="O3634" s="53"/>
      <c r="BA3634" s="149"/>
    </row>
    <row r="3635" spans="1:53">
      <c r="A3635" s="16"/>
      <c r="B3635" s="16"/>
      <c r="N3635" s="2"/>
      <c r="O3635" s="53"/>
      <c r="BA3635" s="149"/>
    </row>
    <row r="3636" spans="1:53">
      <c r="A3636" s="16"/>
      <c r="B3636" s="16"/>
      <c r="N3636" s="2"/>
      <c r="O3636" s="53"/>
      <c r="BA3636" s="149"/>
    </row>
    <row r="3637" spans="1:53">
      <c r="A3637" s="16"/>
      <c r="B3637" s="16"/>
      <c r="N3637" s="2"/>
      <c r="O3637" s="53"/>
      <c r="BA3637" s="149"/>
    </row>
    <row r="3638" spans="1:53">
      <c r="A3638" s="16"/>
      <c r="B3638" s="16"/>
      <c r="N3638" s="2"/>
      <c r="O3638" s="53"/>
      <c r="BA3638" s="149"/>
    </row>
    <row r="3639" spans="1:53">
      <c r="A3639" s="16"/>
      <c r="B3639" s="16"/>
      <c r="N3639" s="2"/>
      <c r="O3639" s="53"/>
      <c r="BA3639" s="149"/>
    </row>
    <row r="3640" spans="1:53">
      <c r="A3640" s="16"/>
      <c r="B3640" s="16"/>
      <c r="N3640" s="2"/>
      <c r="O3640" s="53"/>
      <c r="BA3640" s="149"/>
    </row>
    <row r="3641" spans="1:53">
      <c r="A3641" s="16"/>
      <c r="B3641" s="16"/>
      <c r="N3641" s="2"/>
      <c r="O3641" s="53"/>
      <c r="BA3641" s="149"/>
    </row>
    <row r="3642" spans="1:53">
      <c r="A3642" s="16"/>
      <c r="B3642" s="16"/>
      <c r="N3642" s="2"/>
      <c r="O3642" s="53"/>
      <c r="BA3642" s="149"/>
    </row>
    <row r="3643" spans="1:53">
      <c r="A3643" s="16"/>
      <c r="B3643" s="16"/>
      <c r="N3643" s="2"/>
      <c r="O3643" s="53"/>
      <c r="BA3643" s="149"/>
    </row>
    <row r="3644" spans="1:53">
      <c r="A3644" s="16"/>
      <c r="B3644" s="16"/>
      <c r="N3644" s="2"/>
      <c r="O3644" s="53"/>
      <c r="BA3644" s="149"/>
    </row>
    <row r="3645" spans="1:53">
      <c r="A3645" s="16"/>
      <c r="B3645" s="16"/>
      <c r="N3645" s="2"/>
      <c r="O3645" s="53"/>
      <c r="BA3645" s="149"/>
    </row>
    <row r="3646" spans="1:53">
      <c r="A3646" s="16"/>
      <c r="B3646" s="16"/>
      <c r="N3646" s="2"/>
      <c r="O3646" s="53"/>
      <c r="BA3646" s="149"/>
    </row>
    <row r="3647" spans="1:53">
      <c r="A3647" s="16"/>
      <c r="B3647" s="16"/>
      <c r="N3647" s="2"/>
      <c r="O3647" s="53"/>
      <c r="BA3647" s="149"/>
    </row>
    <row r="3648" spans="1:53">
      <c r="A3648" s="16"/>
      <c r="B3648" s="16"/>
      <c r="N3648" s="2"/>
      <c r="O3648" s="53"/>
      <c r="BA3648" s="149"/>
    </row>
    <row r="3649" spans="1:53">
      <c r="A3649" s="16"/>
      <c r="B3649" s="16"/>
      <c r="N3649" s="2"/>
      <c r="O3649" s="53"/>
      <c r="BA3649" s="149"/>
    </row>
    <row r="3650" spans="1:53">
      <c r="A3650" s="16"/>
      <c r="B3650" s="16"/>
      <c r="N3650" s="2"/>
      <c r="O3650" s="53"/>
      <c r="BA3650" s="149"/>
    </row>
    <row r="3651" spans="1:53">
      <c r="A3651" s="16"/>
      <c r="B3651" s="16"/>
      <c r="N3651" s="2"/>
      <c r="O3651" s="53"/>
      <c r="BA3651" s="149"/>
    </row>
    <row r="3652" spans="1:53">
      <c r="A3652" s="16"/>
      <c r="B3652" s="16"/>
      <c r="N3652" s="2"/>
      <c r="O3652" s="53"/>
      <c r="BA3652" s="149"/>
    </row>
    <row r="3653" spans="1:53">
      <c r="A3653" s="16"/>
      <c r="B3653" s="16"/>
      <c r="N3653" s="2"/>
      <c r="O3653" s="53"/>
      <c r="BA3653" s="149"/>
    </row>
    <row r="3654" spans="1:53">
      <c r="A3654" s="16"/>
      <c r="B3654" s="16"/>
      <c r="N3654" s="2"/>
      <c r="O3654" s="53"/>
      <c r="BA3654" s="149"/>
    </row>
    <row r="3655" spans="1:53">
      <c r="A3655" s="16"/>
      <c r="B3655" s="16"/>
      <c r="N3655" s="2"/>
      <c r="O3655" s="53"/>
      <c r="BA3655" s="149"/>
    </row>
    <row r="3656" spans="1:53">
      <c r="A3656" s="16"/>
      <c r="B3656" s="16"/>
      <c r="N3656" s="2"/>
      <c r="O3656" s="53"/>
      <c r="BA3656" s="149"/>
    </row>
    <row r="3657" spans="1:53">
      <c r="A3657" s="16"/>
      <c r="B3657" s="16"/>
      <c r="N3657" s="2"/>
      <c r="O3657" s="53"/>
      <c r="BA3657" s="149"/>
    </row>
    <row r="3658" spans="1:53">
      <c r="A3658" s="16"/>
      <c r="B3658" s="16"/>
      <c r="N3658" s="2"/>
      <c r="O3658" s="53"/>
      <c r="BA3658" s="149"/>
    </row>
    <row r="3659" spans="1:53">
      <c r="A3659" s="16"/>
      <c r="B3659" s="16"/>
      <c r="N3659" s="2"/>
      <c r="O3659" s="53"/>
      <c r="BA3659" s="149"/>
    </row>
    <row r="3660" spans="1:53">
      <c r="A3660" s="16"/>
      <c r="B3660" s="16"/>
      <c r="N3660" s="2"/>
      <c r="O3660" s="53"/>
      <c r="BA3660" s="149"/>
    </row>
    <row r="3661" spans="1:53">
      <c r="A3661" s="16"/>
      <c r="B3661" s="16"/>
      <c r="N3661" s="2"/>
      <c r="O3661" s="53"/>
      <c r="BA3661" s="149"/>
    </row>
    <row r="3662" spans="1:53">
      <c r="A3662" s="16"/>
      <c r="B3662" s="16"/>
      <c r="N3662" s="2"/>
      <c r="O3662" s="53"/>
      <c r="BA3662" s="149"/>
    </row>
    <row r="3663" spans="1:53">
      <c r="A3663" s="16"/>
      <c r="B3663" s="16"/>
      <c r="N3663" s="2"/>
      <c r="O3663" s="53"/>
      <c r="BA3663" s="149"/>
    </row>
    <row r="3664" spans="1:53">
      <c r="A3664" s="16"/>
      <c r="B3664" s="16"/>
      <c r="N3664" s="2"/>
      <c r="O3664" s="53"/>
      <c r="BA3664" s="149"/>
    </row>
    <row r="3665" spans="1:53">
      <c r="A3665" s="16"/>
      <c r="B3665" s="16"/>
      <c r="N3665" s="2"/>
      <c r="O3665" s="53"/>
      <c r="BA3665" s="149"/>
    </row>
    <row r="3666" spans="1:53">
      <c r="A3666" s="16"/>
      <c r="B3666" s="16"/>
      <c r="N3666" s="2"/>
      <c r="O3666" s="53"/>
      <c r="BA3666" s="149"/>
    </row>
    <row r="3667" spans="1:53">
      <c r="A3667" s="16"/>
      <c r="B3667" s="16"/>
      <c r="N3667" s="2"/>
      <c r="O3667" s="53"/>
      <c r="BA3667" s="149"/>
    </row>
    <row r="3668" spans="1:53">
      <c r="A3668" s="16"/>
      <c r="B3668" s="16"/>
      <c r="N3668" s="2"/>
      <c r="O3668" s="53"/>
      <c r="BA3668" s="149"/>
    </row>
    <row r="3669" spans="1:53">
      <c r="A3669" s="16"/>
      <c r="B3669" s="16"/>
      <c r="N3669" s="2"/>
      <c r="O3669" s="53"/>
      <c r="BA3669" s="149"/>
    </row>
    <row r="3670" spans="1:53">
      <c r="A3670" s="16"/>
      <c r="B3670" s="16"/>
      <c r="N3670" s="2"/>
      <c r="O3670" s="53"/>
      <c r="BA3670" s="149"/>
    </row>
    <row r="3671" spans="1:53">
      <c r="A3671" s="16"/>
      <c r="B3671" s="16"/>
      <c r="N3671" s="2"/>
      <c r="O3671" s="53"/>
      <c r="BA3671" s="149"/>
    </row>
    <row r="3672" spans="1:53">
      <c r="A3672" s="16"/>
      <c r="B3672" s="16"/>
      <c r="N3672" s="2"/>
      <c r="O3672" s="53"/>
      <c r="BA3672" s="149"/>
    </row>
    <row r="3673" spans="1:53">
      <c r="A3673" s="16"/>
      <c r="B3673" s="16"/>
      <c r="N3673" s="2"/>
      <c r="O3673" s="53"/>
      <c r="BA3673" s="149"/>
    </row>
    <row r="3674" spans="1:53">
      <c r="A3674" s="16"/>
      <c r="B3674" s="16"/>
      <c r="N3674" s="2"/>
      <c r="O3674" s="53"/>
      <c r="BA3674" s="149"/>
    </row>
    <row r="3675" spans="1:53">
      <c r="A3675" s="16"/>
      <c r="B3675" s="16"/>
      <c r="N3675" s="2"/>
      <c r="O3675" s="53"/>
      <c r="BA3675" s="149"/>
    </row>
    <row r="3676" spans="1:53">
      <c r="A3676" s="16"/>
      <c r="B3676" s="16"/>
      <c r="N3676" s="2"/>
      <c r="O3676" s="53"/>
      <c r="BA3676" s="149"/>
    </row>
    <row r="3677" spans="1:53">
      <c r="A3677" s="16"/>
      <c r="B3677" s="16"/>
      <c r="N3677" s="2"/>
      <c r="O3677" s="53"/>
      <c r="BA3677" s="149"/>
    </row>
    <row r="3678" spans="1:53">
      <c r="A3678" s="16"/>
      <c r="B3678" s="16"/>
      <c r="N3678" s="2"/>
      <c r="O3678" s="53"/>
      <c r="BA3678" s="149"/>
    </row>
    <row r="3679" spans="1:53">
      <c r="A3679" s="16"/>
      <c r="B3679" s="16"/>
      <c r="N3679" s="2"/>
      <c r="O3679" s="53"/>
      <c r="BA3679" s="149"/>
    </row>
    <row r="3680" spans="1:53">
      <c r="A3680" s="16"/>
      <c r="B3680" s="16"/>
      <c r="N3680" s="2"/>
      <c r="O3680" s="53"/>
      <c r="BA3680" s="149"/>
    </row>
    <row r="3681" spans="1:53">
      <c r="A3681" s="16"/>
      <c r="B3681" s="16"/>
      <c r="N3681" s="2"/>
      <c r="O3681" s="53"/>
      <c r="BA3681" s="149"/>
    </row>
    <row r="3682" spans="1:53">
      <c r="A3682" s="16"/>
      <c r="B3682" s="16"/>
      <c r="N3682" s="2"/>
      <c r="O3682" s="53"/>
      <c r="BA3682" s="149"/>
    </row>
    <row r="3683" spans="1:53">
      <c r="A3683" s="16"/>
      <c r="B3683" s="16"/>
      <c r="N3683" s="2"/>
      <c r="O3683" s="53"/>
      <c r="BA3683" s="149"/>
    </row>
    <row r="3684" spans="1:53">
      <c r="A3684" s="16"/>
      <c r="B3684" s="16"/>
      <c r="N3684" s="2"/>
      <c r="O3684" s="53"/>
      <c r="BA3684" s="149"/>
    </row>
    <row r="3685" spans="1:53">
      <c r="A3685" s="16"/>
      <c r="B3685" s="16"/>
      <c r="N3685" s="2"/>
      <c r="O3685" s="53"/>
      <c r="BA3685" s="149"/>
    </row>
    <row r="3686" spans="1:53">
      <c r="A3686" s="16"/>
      <c r="B3686" s="16"/>
      <c r="N3686" s="2"/>
      <c r="O3686" s="53"/>
      <c r="BA3686" s="149"/>
    </row>
    <row r="3687" spans="1:53">
      <c r="A3687" s="16"/>
      <c r="B3687" s="16"/>
      <c r="N3687" s="2"/>
      <c r="O3687" s="53"/>
      <c r="BA3687" s="149"/>
    </row>
    <row r="3688" spans="1:53">
      <c r="A3688" s="16"/>
      <c r="B3688" s="16"/>
      <c r="N3688" s="2"/>
      <c r="O3688" s="53"/>
      <c r="BA3688" s="149"/>
    </row>
    <row r="3689" spans="1:53">
      <c r="A3689" s="16"/>
      <c r="B3689" s="16"/>
      <c r="N3689" s="2"/>
      <c r="O3689" s="53"/>
      <c r="BA3689" s="149"/>
    </row>
    <row r="3690" spans="1:53">
      <c r="A3690" s="16"/>
      <c r="B3690" s="16"/>
      <c r="N3690" s="2"/>
      <c r="O3690" s="53"/>
      <c r="BA3690" s="149"/>
    </row>
    <row r="3691" spans="1:53">
      <c r="A3691" s="16"/>
      <c r="B3691" s="16"/>
      <c r="N3691" s="2"/>
      <c r="O3691" s="53"/>
      <c r="BA3691" s="149"/>
    </row>
    <row r="3692" spans="1:53">
      <c r="A3692" s="16"/>
      <c r="B3692" s="16"/>
      <c r="N3692" s="2"/>
      <c r="O3692" s="53"/>
      <c r="BA3692" s="149"/>
    </row>
    <row r="3693" spans="1:53">
      <c r="A3693" s="16"/>
      <c r="B3693" s="16"/>
      <c r="N3693" s="2"/>
      <c r="O3693" s="53"/>
      <c r="BA3693" s="149"/>
    </row>
    <row r="3694" spans="1:53">
      <c r="A3694" s="16"/>
      <c r="B3694" s="16"/>
      <c r="N3694" s="2"/>
      <c r="O3694" s="53"/>
      <c r="BA3694" s="149"/>
    </row>
    <row r="3695" spans="1:53">
      <c r="A3695" s="16"/>
      <c r="B3695" s="16"/>
      <c r="N3695" s="2"/>
      <c r="O3695" s="53"/>
      <c r="BA3695" s="149"/>
    </row>
    <row r="3696" spans="1:53">
      <c r="A3696" s="16"/>
      <c r="B3696" s="16"/>
      <c r="N3696" s="2"/>
      <c r="O3696" s="53"/>
      <c r="BA3696" s="149"/>
    </row>
    <row r="3697" spans="1:53">
      <c r="A3697" s="16"/>
      <c r="B3697" s="16"/>
      <c r="N3697" s="2"/>
      <c r="O3697" s="53"/>
      <c r="BA3697" s="149"/>
    </row>
    <row r="3698" spans="1:53">
      <c r="A3698" s="16"/>
      <c r="B3698" s="16"/>
      <c r="N3698" s="2"/>
      <c r="O3698" s="53"/>
      <c r="BA3698" s="149"/>
    </row>
    <row r="3699" spans="1:53">
      <c r="A3699" s="16"/>
      <c r="B3699" s="16"/>
      <c r="N3699" s="2"/>
      <c r="O3699" s="53"/>
      <c r="BA3699" s="149"/>
    </row>
    <row r="3700" spans="1:53">
      <c r="A3700" s="16"/>
      <c r="B3700" s="16"/>
      <c r="N3700" s="2"/>
      <c r="O3700" s="53"/>
      <c r="BA3700" s="149"/>
    </row>
    <row r="3701" spans="1:53">
      <c r="A3701" s="16"/>
      <c r="B3701" s="16"/>
      <c r="N3701" s="2"/>
      <c r="O3701" s="53"/>
      <c r="BA3701" s="149"/>
    </row>
    <row r="3702" spans="1:53">
      <c r="A3702" s="16"/>
      <c r="B3702" s="16"/>
      <c r="N3702" s="2"/>
      <c r="O3702" s="53"/>
      <c r="BA3702" s="149"/>
    </row>
    <row r="3703" spans="1:53">
      <c r="A3703" s="16"/>
      <c r="B3703" s="16"/>
      <c r="N3703" s="2"/>
      <c r="O3703" s="53"/>
      <c r="BA3703" s="149"/>
    </row>
    <row r="3704" spans="1:53">
      <c r="A3704" s="16"/>
      <c r="B3704" s="16"/>
      <c r="N3704" s="2"/>
      <c r="O3704" s="53"/>
      <c r="BA3704" s="149"/>
    </row>
    <row r="3705" spans="1:53">
      <c r="A3705" s="16"/>
      <c r="B3705" s="16"/>
      <c r="N3705" s="2"/>
      <c r="O3705" s="53"/>
      <c r="BA3705" s="149"/>
    </row>
    <row r="3706" spans="1:53">
      <c r="A3706" s="16"/>
      <c r="B3706" s="16"/>
      <c r="N3706" s="2"/>
      <c r="O3706" s="53"/>
      <c r="BA3706" s="149"/>
    </row>
    <row r="3707" spans="1:53">
      <c r="A3707" s="16"/>
      <c r="B3707" s="16"/>
      <c r="N3707" s="2"/>
      <c r="O3707" s="53"/>
      <c r="BA3707" s="149"/>
    </row>
    <row r="3708" spans="1:53">
      <c r="A3708" s="16"/>
      <c r="B3708" s="16"/>
      <c r="N3708" s="2"/>
      <c r="O3708" s="53"/>
      <c r="BA3708" s="149"/>
    </row>
    <row r="3709" spans="1:53">
      <c r="A3709" s="16"/>
      <c r="B3709" s="16"/>
      <c r="N3709" s="2"/>
      <c r="O3709" s="53"/>
      <c r="BA3709" s="149"/>
    </row>
    <row r="3710" spans="1:53">
      <c r="A3710" s="16"/>
      <c r="B3710" s="16"/>
      <c r="N3710" s="2"/>
      <c r="O3710" s="53"/>
      <c r="BA3710" s="149"/>
    </row>
    <row r="3711" spans="1:53">
      <c r="A3711" s="16"/>
      <c r="B3711" s="16"/>
      <c r="N3711" s="2"/>
      <c r="O3711" s="53"/>
      <c r="BA3711" s="149"/>
    </row>
    <row r="3712" spans="1:53">
      <c r="A3712" s="16"/>
      <c r="B3712" s="16"/>
      <c r="N3712" s="2"/>
      <c r="O3712" s="53"/>
      <c r="BA3712" s="149"/>
    </row>
    <row r="3713" spans="1:53">
      <c r="A3713" s="16"/>
      <c r="B3713" s="16"/>
      <c r="N3713" s="2"/>
      <c r="O3713" s="53"/>
      <c r="BA3713" s="149"/>
    </row>
    <row r="3714" spans="1:53">
      <c r="A3714" s="16"/>
      <c r="B3714" s="16"/>
      <c r="N3714" s="2"/>
      <c r="O3714" s="53"/>
      <c r="BA3714" s="149"/>
    </row>
    <row r="3715" spans="1:53">
      <c r="A3715" s="16"/>
      <c r="B3715" s="16"/>
      <c r="N3715" s="2"/>
      <c r="O3715" s="53"/>
      <c r="BA3715" s="149"/>
    </row>
    <row r="3716" spans="1:53">
      <c r="A3716" s="16"/>
      <c r="B3716" s="16"/>
      <c r="N3716" s="2"/>
      <c r="O3716" s="53"/>
      <c r="BA3716" s="149"/>
    </row>
    <row r="3717" spans="1:53">
      <c r="A3717" s="16"/>
      <c r="B3717" s="16"/>
      <c r="N3717" s="2"/>
      <c r="O3717" s="53"/>
      <c r="BA3717" s="149"/>
    </row>
    <row r="3718" spans="1:53">
      <c r="A3718" s="16"/>
      <c r="B3718" s="16"/>
      <c r="N3718" s="2"/>
      <c r="O3718" s="53"/>
      <c r="BA3718" s="149"/>
    </row>
    <row r="3719" spans="1:53">
      <c r="A3719" s="16"/>
      <c r="B3719" s="16"/>
      <c r="N3719" s="2"/>
      <c r="O3719" s="53"/>
      <c r="BA3719" s="149"/>
    </row>
    <row r="3720" spans="1:53">
      <c r="A3720" s="16"/>
      <c r="B3720" s="16"/>
      <c r="N3720" s="2"/>
      <c r="O3720" s="53"/>
      <c r="BA3720" s="149"/>
    </row>
    <row r="3721" spans="1:53">
      <c r="A3721" s="16"/>
      <c r="B3721" s="16"/>
      <c r="N3721" s="2"/>
      <c r="O3721" s="53"/>
      <c r="BA3721" s="149"/>
    </row>
    <row r="3722" spans="1:53">
      <c r="A3722" s="16"/>
      <c r="B3722" s="16"/>
      <c r="N3722" s="2"/>
      <c r="O3722" s="53"/>
      <c r="BA3722" s="149"/>
    </row>
    <row r="3723" spans="1:53">
      <c r="A3723" s="16"/>
      <c r="B3723" s="16"/>
      <c r="N3723" s="2"/>
      <c r="O3723" s="53"/>
      <c r="BA3723" s="149"/>
    </row>
    <row r="3724" spans="1:53">
      <c r="A3724" s="16"/>
      <c r="B3724" s="16"/>
      <c r="N3724" s="2"/>
      <c r="O3724" s="53"/>
      <c r="BA3724" s="149"/>
    </row>
    <row r="3725" spans="1:53">
      <c r="A3725" s="16"/>
      <c r="B3725" s="16"/>
      <c r="N3725" s="2"/>
      <c r="O3725" s="53"/>
      <c r="BA3725" s="149"/>
    </row>
    <row r="3726" spans="1:53">
      <c r="A3726" s="16"/>
      <c r="B3726" s="16"/>
      <c r="N3726" s="2"/>
      <c r="O3726" s="53"/>
      <c r="BA3726" s="149"/>
    </row>
    <row r="3727" spans="1:53">
      <c r="A3727" s="16"/>
      <c r="B3727" s="16"/>
      <c r="N3727" s="2"/>
      <c r="O3727" s="53"/>
      <c r="BA3727" s="149"/>
    </row>
    <row r="3728" spans="1:53">
      <c r="A3728" s="16"/>
      <c r="B3728" s="16"/>
      <c r="N3728" s="2"/>
      <c r="O3728" s="53"/>
      <c r="BA3728" s="149"/>
    </row>
    <row r="3729" spans="1:53">
      <c r="A3729" s="16"/>
      <c r="B3729" s="16"/>
      <c r="N3729" s="2"/>
      <c r="O3729" s="53"/>
      <c r="BA3729" s="149"/>
    </row>
    <row r="3730" spans="1:53">
      <c r="A3730" s="16"/>
      <c r="B3730" s="16"/>
      <c r="N3730" s="2"/>
      <c r="O3730" s="53"/>
      <c r="BA3730" s="149"/>
    </row>
    <row r="3731" spans="1:53">
      <c r="A3731" s="16"/>
      <c r="B3731" s="16"/>
      <c r="N3731" s="2"/>
      <c r="O3731" s="53"/>
      <c r="BA3731" s="149"/>
    </row>
    <row r="3732" spans="1:53">
      <c r="A3732" s="16"/>
      <c r="B3732" s="16"/>
      <c r="N3732" s="2"/>
      <c r="O3732" s="53"/>
      <c r="BA3732" s="149"/>
    </row>
    <row r="3733" spans="1:53">
      <c r="A3733" s="16"/>
      <c r="B3733" s="16"/>
      <c r="N3733" s="2"/>
      <c r="O3733" s="53"/>
      <c r="BA3733" s="149"/>
    </row>
    <row r="3734" spans="1:53">
      <c r="A3734" s="16"/>
      <c r="B3734" s="16"/>
      <c r="N3734" s="2"/>
      <c r="O3734" s="53"/>
      <c r="BA3734" s="149"/>
    </row>
    <row r="3735" spans="1:53">
      <c r="A3735" s="16"/>
      <c r="B3735" s="16"/>
      <c r="N3735" s="2"/>
      <c r="O3735" s="53"/>
      <c r="BA3735" s="149"/>
    </row>
    <row r="3736" spans="1:53">
      <c r="A3736" s="16"/>
      <c r="B3736" s="16"/>
      <c r="N3736" s="2"/>
      <c r="O3736" s="53"/>
      <c r="BA3736" s="149"/>
    </row>
    <row r="3737" spans="1:53">
      <c r="A3737" s="16"/>
      <c r="B3737" s="16"/>
      <c r="N3737" s="2"/>
      <c r="O3737" s="53"/>
      <c r="BA3737" s="149"/>
    </row>
    <row r="3738" spans="1:53">
      <c r="A3738" s="16"/>
      <c r="B3738" s="16"/>
      <c r="N3738" s="2"/>
      <c r="O3738" s="53"/>
      <c r="BA3738" s="149"/>
    </row>
    <row r="3739" spans="1:53">
      <c r="A3739" s="16"/>
      <c r="B3739" s="16"/>
      <c r="N3739" s="2"/>
      <c r="O3739" s="53"/>
      <c r="BA3739" s="149"/>
    </row>
    <row r="3740" spans="1:53">
      <c r="A3740" s="16"/>
      <c r="B3740" s="16"/>
      <c r="N3740" s="2"/>
      <c r="O3740" s="53"/>
      <c r="BA3740" s="149"/>
    </row>
    <row r="3741" spans="1:53">
      <c r="A3741" s="16"/>
      <c r="B3741" s="16"/>
      <c r="N3741" s="2"/>
      <c r="O3741" s="53"/>
      <c r="BA3741" s="149"/>
    </row>
    <row r="3742" spans="1:53">
      <c r="A3742" s="16"/>
      <c r="B3742" s="16"/>
      <c r="N3742" s="2"/>
      <c r="O3742" s="53"/>
      <c r="BA3742" s="149"/>
    </row>
    <row r="3743" spans="1:53">
      <c r="A3743" s="16"/>
      <c r="B3743" s="16"/>
      <c r="N3743" s="2"/>
      <c r="O3743" s="53"/>
      <c r="BA3743" s="149"/>
    </row>
    <row r="3744" spans="1:53">
      <c r="A3744" s="16"/>
      <c r="B3744" s="16"/>
      <c r="N3744" s="2"/>
      <c r="O3744" s="53"/>
      <c r="BA3744" s="149"/>
    </row>
    <row r="3745" spans="1:53">
      <c r="A3745" s="16"/>
      <c r="B3745" s="16"/>
      <c r="N3745" s="2"/>
      <c r="O3745" s="53"/>
      <c r="BA3745" s="149"/>
    </row>
    <row r="3746" spans="1:53">
      <c r="A3746" s="16"/>
      <c r="B3746" s="16"/>
      <c r="N3746" s="2"/>
      <c r="O3746" s="53"/>
      <c r="BA3746" s="149"/>
    </row>
    <row r="3747" spans="1:53">
      <c r="A3747" s="16"/>
      <c r="B3747" s="16"/>
      <c r="N3747" s="2"/>
      <c r="O3747" s="53"/>
      <c r="BA3747" s="149"/>
    </row>
    <row r="3748" spans="1:53">
      <c r="A3748" s="16"/>
      <c r="B3748" s="16"/>
      <c r="N3748" s="2"/>
      <c r="O3748" s="53"/>
      <c r="BA3748" s="149"/>
    </row>
    <row r="3749" spans="1:53">
      <c r="A3749" s="16"/>
      <c r="B3749" s="16"/>
      <c r="N3749" s="2"/>
      <c r="O3749" s="53"/>
      <c r="BA3749" s="149"/>
    </row>
    <row r="3750" spans="1:53">
      <c r="A3750" s="16"/>
      <c r="B3750" s="16"/>
      <c r="N3750" s="2"/>
      <c r="O3750" s="53"/>
      <c r="BA3750" s="149"/>
    </row>
    <row r="3751" spans="1:53">
      <c r="A3751" s="16"/>
      <c r="B3751" s="16"/>
      <c r="N3751" s="2"/>
      <c r="O3751" s="53"/>
      <c r="BA3751" s="149"/>
    </row>
    <row r="3752" spans="1:53">
      <c r="A3752" s="16"/>
      <c r="B3752" s="16"/>
      <c r="N3752" s="2"/>
      <c r="O3752" s="53"/>
      <c r="BA3752" s="149"/>
    </row>
    <row r="3753" spans="1:53">
      <c r="A3753" s="16"/>
      <c r="B3753" s="16"/>
      <c r="N3753" s="2"/>
      <c r="O3753" s="53"/>
      <c r="BA3753" s="149"/>
    </row>
    <row r="3754" spans="1:53">
      <c r="A3754" s="16"/>
      <c r="B3754" s="16"/>
      <c r="N3754" s="2"/>
      <c r="O3754" s="53"/>
      <c r="BA3754" s="149"/>
    </row>
    <row r="3755" spans="1:53">
      <c r="A3755" s="16"/>
      <c r="B3755" s="16"/>
      <c r="N3755" s="2"/>
      <c r="O3755" s="53"/>
      <c r="BA3755" s="149"/>
    </row>
    <row r="3756" spans="1:53">
      <c r="A3756" s="16"/>
      <c r="B3756" s="16"/>
      <c r="N3756" s="2"/>
      <c r="O3756" s="53"/>
      <c r="BA3756" s="149"/>
    </row>
    <row r="3757" spans="1:53">
      <c r="A3757" s="16"/>
      <c r="B3757" s="16"/>
      <c r="N3757" s="2"/>
      <c r="O3757" s="53"/>
      <c r="BA3757" s="149"/>
    </row>
    <row r="3758" spans="1:53">
      <c r="A3758" s="16"/>
      <c r="B3758" s="16"/>
      <c r="N3758" s="2"/>
      <c r="O3758" s="53"/>
      <c r="BA3758" s="149"/>
    </row>
    <row r="3759" spans="1:53">
      <c r="A3759" s="16"/>
      <c r="B3759" s="16"/>
      <c r="N3759" s="2"/>
      <c r="O3759" s="53"/>
      <c r="BA3759" s="149"/>
    </row>
    <row r="3760" spans="1:53">
      <c r="A3760" s="16"/>
      <c r="B3760" s="16"/>
      <c r="N3760" s="2"/>
      <c r="O3760" s="53"/>
      <c r="BA3760" s="149"/>
    </row>
    <row r="3761" spans="1:53">
      <c r="A3761" s="16"/>
      <c r="B3761" s="16"/>
      <c r="N3761" s="2"/>
      <c r="O3761" s="53"/>
      <c r="BA3761" s="149"/>
    </row>
    <row r="3762" spans="1:53">
      <c r="A3762" s="16"/>
      <c r="B3762" s="16"/>
      <c r="N3762" s="2"/>
      <c r="O3762" s="53"/>
      <c r="BA3762" s="149"/>
    </row>
    <row r="3763" spans="1:53">
      <c r="A3763" s="16"/>
      <c r="B3763" s="16"/>
      <c r="N3763" s="2"/>
      <c r="O3763" s="53"/>
      <c r="BA3763" s="149"/>
    </row>
    <row r="3764" spans="1:53">
      <c r="A3764" s="16"/>
      <c r="B3764" s="16"/>
      <c r="N3764" s="2"/>
      <c r="O3764" s="53"/>
      <c r="BA3764" s="149"/>
    </row>
    <row r="3765" spans="1:53">
      <c r="A3765" s="16"/>
      <c r="B3765" s="16"/>
      <c r="N3765" s="2"/>
      <c r="O3765" s="53"/>
      <c r="BA3765" s="149"/>
    </row>
    <row r="3766" spans="1:53">
      <c r="A3766" s="16"/>
      <c r="B3766" s="16"/>
      <c r="N3766" s="2"/>
      <c r="O3766" s="53"/>
      <c r="BA3766" s="149"/>
    </row>
    <row r="3767" spans="1:53">
      <c r="A3767" s="16"/>
      <c r="B3767" s="16"/>
      <c r="N3767" s="2"/>
      <c r="O3767" s="53"/>
      <c r="BA3767" s="149"/>
    </row>
    <row r="3768" spans="1:53">
      <c r="A3768" s="16"/>
      <c r="B3768" s="16"/>
      <c r="N3768" s="2"/>
      <c r="O3768" s="53"/>
      <c r="BA3768" s="149"/>
    </row>
    <row r="3769" spans="1:53">
      <c r="A3769" s="16"/>
      <c r="B3769" s="16"/>
      <c r="N3769" s="2"/>
      <c r="O3769" s="53"/>
      <c r="BA3769" s="149"/>
    </row>
    <row r="3770" spans="1:53">
      <c r="A3770" s="16"/>
      <c r="B3770" s="16"/>
      <c r="N3770" s="2"/>
      <c r="O3770" s="53"/>
      <c r="BA3770" s="149"/>
    </row>
    <row r="3771" spans="1:53">
      <c r="A3771" s="16"/>
      <c r="B3771" s="16"/>
      <c r="N3771" s="2"/>
      <c r="O3771" s="53"/>
      <c r="BA3771" s="149"/>
    </row>
    <row r="3772" spans="1:53">
      <c r="A3772" s="16"/>
      <c r="B3772" s="16"/>
      <c r="N3772" s="2"/>
      <c r="O3772" s="53"/>
      <c r="BA3772" s="149"/>
    </row>
    <row r="3773" spans="1:53">
      <c r="A3773" s="16"/>
      <c r="B3773" s="16"/>
      <c r="N3773" s="2"/>
      <c r="O3773" s="53"/>
      <c r="BA3773" s="149"/>
    </row>
    <row r="3774" spans="1:53">
      <c r="A3774" s="16"/>
      <c r="B3774" s="16"/>
      <c r="N3774" s="2"/>
      <c r="O3774" s="53"/>
      <c r="BA3774" s="149"/>
    </row>
    <row r="3775" spans="1:53">
      <c r="A3775" s="16"/>
      <c r="B3775" s="16"/>
      <c r="N3775" s="2"/>
      <c r="O3775" s="53"/>
      <c r="BA3775" s="149"/>
    </row>
    <row r="3776" spans="1:53">
      <c r="A3776" s="16"/>
      <c r="B3776" s="16"/>
      <c r="N3776" s="2"/>
      <c r="O3776" s="53"/>
      <c r="BA3776" s="149"/>
    </row>
    <row r="3777" spans="1:53">
      <c r="A3777" s="16"/>
      <c r="B3777" s="16"/>
      <c r="N3777" s="2"/>
      <c r="O3777" s="53"/>
      <c r="BA3777" s="149"/>
    </row>
    <row r="3778" spans="1:53">
      <c r="A3778" s="16"/>
      <c r="B3778" s="16"/>
      <c r="N3778" s="2"/>
      <c r="O3778" s="53"/>
      <c r="BA3778" s="149"/>
    </row>
    <row r="3779" spans="1:53">
      <c r="A3779" s="16"/>
      <c r="B3779" s="16"/>
      <c r="N3779" s="2"/>
      <c r="O3779" s="53"/>
      <c r="BA3779" s="149"/>
    </row>
    <row r="3780" spans="1:53">
      <c r="A3780" s="16"/>
      <c r="B3780" s="16"/>
      <c r="N3780" s="2"/>
      <c r="O3780" s="53"/>
      <c r="BA3780" s="149"/>
    </row>
    <row r="3781" spans="1:53">
      <c r="A3781" s="16"/>
      <c r="B3781" s="16"/>
      <c r="N3781" s="2"/>
      <c r="O3781" s="53"/>
      <c r="BA3781" s="149"/>
    </row>
    <row r="3782" spans="1:53">
      <c r="A3782" s="16"/>
      <c r="B3782" s="16"/>
      <c r="N3782" s="2"/>
      <c r="O3782" s="53"/>
      <c r="BA3782" s="149"/>
    </row>
    <row r="3783" spans="1:53">
      <c r="A3783" s="16"/>
      <c r="B3783" s="16"/>
      <c r="N3783" s="2"/>
      <c r="O3783" s="53"/>
      <c r="BA3783" s="149"/>
    </row>
    <row r="3784" spans="1:53">
      <c r="A3784" s="16"/>
      <c r="B3784" s="16"/>
      <c r="N3784" s="2"/>
      <c r="O3784" s="53"/>
      <c r="BA3784" s="149"/>
    </row>
    <row r="3785" spans="1:53">
      <c r="A3785" s="16"/>
      <c r="B3785" s="16"/>
      <c r="N3785" s="2"/>
      <c r="O3785" s="53"/>
      <c r="BA3785" s="149"/>
    </row>
    <row r="3786" spans="1:53">
      <c r="A3786" s="16"/>
      <c r="B3786" s="16"/>
      <c r="N3786" s="2"/>
      <c r="O3786" s="53"/>
      <c r="BA3786" s="149"/>
    </row>
    <row r="3787" spans="1:53">
      <c r="A3787" s="16"/>
      <c r="B3787" s="16"/>
      <c r="N3787" s="2"/>
      <c r="O3787" s="53"/>
      <c r="BA3787" s="149"/>
    </row>
    <row r="3788" spans="1:53">
      <c r="A3788" s="16"/>
      <c r="B3788" s="16"/>
      <c r="N3788" s="2"/>
      <c r="O3788" s="53"/>
      <c r="BA3788" s="149"/>
    </row>
    <row r="3789" spans="1:53">
      <c r="A3789" s="16"/>
      <c r="B3789" s="16"/>
      <c r="N3789" s="2"/>
      <c r="O3789" s="53"/>
      <c r="BA3789" s="149"/>
    </row>
    <row r="3790" spans="1:53">
      <c r="A3790" s="16"/>
      <c r="B3790" s="16"/>
      <c r="N3790" s="2"/>
      <c r="O3790" s="53"/>
      <c r="BA3790" s="149"/>
    </row>
    <row r="3791" spans="1:53">
      <c r="A3791" s="16"/>
      <c r="B3791" s="16"/>
      <c r="N3791" s="2"/>
      <c r="O3791" s="53"/>
      <c r="BA3791" s="149"/>
    </row>
    <row r="3792" spans="1:53">
      <c r="A3792" s="16"/>
      <c r="B3792" s="16"/>
      <c r="N3792" s="2"/>
      <c r="O3792" s="53"/>
      <c r="BA3792" s="149"/>
    </row>
    <row r="3793" spans="1:53">
      <c r="A3793" s="16"/>
      <c r="B3793" s="16"/>
      <c r="N3793" s="2"/>
      <c r="O3793" s="53"/>
      <c r="BA3793" s="149"/>
    </row>
    <row r="3794" spans="1:53">
      <c r="A3794" s="16"/>
      <c r="B3794" s="16"/>
      <c r="N3794" s="2"/>
      <c r="O3794" s="53"/>
      <c r="BA3794" s="149"/>
    </row>
    <row r="3795" spans="1:53">
      <c r="A3795" s="16"/>
      <c r="B3795" s="16"/>
      <c r="N3795" s="2"/>
      <c r="O3795" s="53"/>
      <c r="BA3795" s="149"/>
    </row>
    <row r="3796" spans="1:53">
      <c r="A3796" s="16"/>
      <c r="B3796" s="16"/>
      <c r="N3796" s="2"/>
      <c r="O3796" s="53"/>
      <c r="BA3796" s="149"/>
    </row>
    <row r="3797" spans="1:53">
      <c r="A3797" s="16"/>
      <c r="B3797" s="16"/>
      <c r="N3797" s="2"/>
      <c r="O3797" s="53"/>
      <c r="BA3797" s="149"/>
    </row>
    <row r="3798" spans="1:53">
      <c r="A3798" s="16"/>
      <c r="B3798" s="16"/>
      <c r="N3798" s="2"/>
      <c r="O3798" s="53"/>
      <c r="BA3798" s="149"/>
    </row>
    <row r="3799" spans="1:53">
      <c r="A3799" s="16"/>
      <c r="B3799" s="16"/>
      <c r="N3799" s="2"/>
      <c r="O3799" s="53"/>
      <c r="BA3799" s="149"/>
    </row>
    <row r="3800" spans="1:53">
      <c r="A3800" s="16"/>
      <c r="B3800" s="16"/>
      <c r="N3800" s="2"/>
      <c r="O3800" s="53"/>
      <c r="BA3800" s="149"/>
    </row>
    <row r="3801" spans="1:53">
      <c r="A3801" s="16"/>
      <c r="B3801" s="16"/>
      <c r="N3801" s="2"/>
      <c r="O3801" s="53"/>
      <c r="BA3801" s="149"/>
    </row>
    <row r="3802" spans="1:53">
      <c r="A3802" s="16"/>
      <c r="B3802" s="16"/>
      <c r="N3802" s="2"/>
      <c r="O3802" s="53"/>
      <c r="BA3802" s="149"/>
    </row>
    <row r="3803" spans="1:53">
      <c r="A3803" s="16"/>
      <c r="B3803" s="16"/>
      <c r="N3803" s="2"/>
      <c r="O3803" s="53"/>
      <c r="BA3803" s="149"/>
    </row>
    <row r="3804" spans="1:53">
      <c r="A3804" s="16"/>
      <c r="B3804" s="16"/>
      <c r="N3804" s="2"/>
      <c r="O3804" s="53"/>
      <c r="BA3804" s="149"/>
    </row>
    <row r="3805" spans="1:53">
      <c r="A3805" s="16"/>
      <c r="B3805" s="16"/>
      <c r="N3805" s="2"/>
      <c r="O3805" s="53"/>
      <c r="BA3805" s="149"/>
    </row>
    <row r="3806" spans="1:53">
      <c r="A3806" s="16"/>
      <c r="B3806" s="16"/>
      <c r="N3806" s="2"/>
      <c r="O3806" s="53"/>
      <c r="BA3806" s="149"/>
    </row>
    <row r="3807" spans="1:53">
      <c r="A3807" s="16"/>
      <c r="B3807" s="16"/>
      <c r="N3807" s="2"/>
      <c r="O3807" s="53"/>
      <c r="BA3807" s="149"/>
    </row>
    <row r="3808" spans="1:53">
      <c r="A3808" s="16"/>
      <c r="B3808" s="16"/>
      <c r="N3808" s="2"/>
      <c r="O3808" s="53"/>
      <c r="BA3808" s="149"/>
    </row>
    <row r="3809" spans="1:53">
      <c r="A3809" s="16"/>
      <c r="B3809" s="16"/>
      <c r="N3809" s="2"/>
      <c r="O3809" s="53"/>
      <c r="BA3809" s="149"/>
    </row>
    <row r="3810" spans="1:53">
      <c r="A3810" s="16"/>
      <c r="B3810" s="16"/>
      <c r="N3810" s="2"/>
      <c r="O3810" s="53"/>
      <c r="BA3810" s="149"/>
    </row>
    <row r="3811" spans="1:53">
      <c r="A3811" s="16"/>
      <c r="B3811" s="16"/>
      <c r="N3811" s="2"/>
      <c r="O3811" s="53"/>
      <c r="BA3811" s="149"/>
    </row>
    <row r="3812" spans="1:53">
      <c r="A3812" s="16"/>
      <c r="B3812" s="16"/>
      <c r="N3812" s="2"/>
      <c r="O3812" s="53"/>
      <c r="BA3812" s="149"/>
    </row>
    <row r="3813" spans="1:53">
      <c r="A3813" s="16"/>
      <c r="B3813" s="16"/>
      <c r="N3813" s="2"/>
      <c r="O3813" s="53"/>
      <c r="BA3813" s="149"/>
    </row>
    <row r="3814" spans="1:53">
      <c r="A3814" s="16"/>
      <c r="B3814" s="16"/>
      <c r="N3814" s="2"/>
      <c r="O3814" s="53"/>
      <c r="BA3814" s="149"/>
    </row>
    <row r="3815" spans="1:53">
      <c r="A3815" s="16"/>
      <c r="B3815" s="16"/>
      <c r="N3815" s="2"/>
      <c r="O3815" s="53"/>
      <c r="BA3815" s="149"/>
    </row>
    <row r="3816" spans="1:53">
      <c r="A3816" s="16"/>
      <c r="B3816" s="16"/>
      <c r="N3816" s="2"/>
      <c r="O3816" s="53"/>
      <c r="BA3816" s="149"/>
    </row>
    <row r="3817" spans="1:53">
      <c r="A3817" s="16"/>
      <c r="B3817" s="16"/>
      <c r="N3817" s="2"/>
      <c r="O3817" s="53"/>
      <c r="BA3817" s="149"/>
    </row>
    <row r="3818" spans="1:53">
      <c r="A3818" s="16"/>
      <c r="B3818" s="16"/>
      <c r="N3818" s="2"/>
      <c r="O3818" s="53"/>
      <c r="BA3818" s="149"/>
    </row>
    <row r="3819" spans="1:53">
      <c r="A3819" s="16"/>
      <c r="B3819" s="16"/>
      <c r="N3819" s="2"/>
      <c r="O3819" s="53"/>
      <c r="BA3819" s="149"/>
    </row>
    <row r="3820" spans="1:53">
      <c r="A3820" s="16"/>
      <c r="B3820" s="16"/>
      <c r="N3820" s="2"/>
      <c r="O3820" s="53"/>
      <c r="BA3820" s="149"/>
    </row>
    <row r="3821" spans="1:53">
      <c r="A3821" s="16"/>
      <c r="B3821" s="16"/>
      <c r="N3821" s="2"/>
      <c r="O3821" s="53"/>
      <c r="BA3821" s="149"/>
    </row>
    <row r="3822" spans="1:53">
      <c r="A3822" s="16"/>
      <c r="B3822" s="16"/>
      <c r="N3822" s="2"/>
      <c r="O3822" s="53"/>
      <c r="BA3822" s="149"/>
    </row>
    <row r="3823" spans="1:53">
      <c r="A3823" s="16"/>
      <c r="B3823" s="16"/>
      <c r="N3823" s="2"/>
      <c r="O3823" s="53"/>
      <c r="BA3823" s="149"/>
    </row>
    <row r="3824" spans="1:53">
      <c r="A3824" s="16"/>
      <c r="B3824" s="16"/>
      <c r="N3824" s="2"/>
      <c r="O3824" s="53"/>
      <c r="BA3824" s="149"/>
    </row>
    <row r="3825" spans="1:53">
      <c r="A3825" s="16"/>
      <c r="B3825" s="16"/>
      <c r="N3825" s="2"/>
      <c r="O3825" s="53"/>
      <c r="BA3825" s="149"/>
    </row>
    <row r="3826" spans="1:53">
      <c r="A3826" s="16"/>
      <c r="B3826" s="16"/>
      <c r="N3826" s="2"/>
      <c r="O3826" s="53"/>
      <c r="BA3826" s="149"/>
    </row>
    <row r="3827" spans="1:53">
      <c r="A3827" s="16"/>
      <c r="B3827" s="16"/>
      <c r="N3827" s="2"/>
      <c r="O3827" s="53"/>
      <c r="BA3827" s="149"/>
    </row>
    <row r="3828" spans="1:53">
      <c r="A3828" s="16"/>
      <c r="B3828" s="16"/>
      <c r="N3828" s="2"/>
      <c r="O3828" s="53"/>
      <c r="BA3828" s="149"/>
    </row>
    <row r="3829" spans="1:53">
      <c r="A3829" s="16"/>
      <c r="B3829" s="16"/>
      <c r="N3829" s="2"/>
      <c r="O3829" s="53"/>
      <c r="BA3829" s="149"/>
    </row>
    <row r="3830" spans="1:53">
      <c r="A3830" s="16"/>
      <c r="B3830" s="16"/>
      <c r="N3830" s="2"/>
      <c r="O3830" s="53"/>
      <c r="BA3830" s="149"/>
    </row>
    <row r="3831" spans="1:53">
      <c r="A3831" s="16"/>
      <c r="B3831" s="16"/>
      <c r="N3831" s="2"/>
      <c r="O3831" s="53"/>
      <c r="BA3831" s="149"/>
    </row>
    <row r="3832" spans="1:53">
      <c r="A3832" s="16"/>
      <c r="B3832" s="16"/>
      <c r="N3832" s="2"/>
      <c r="O3832" s="53"/>
      <c r="BA3832" s="149"/>
    </row>
    <row r="3833" spans="1:53">
      <c r="A3833" s="16"/>
      <c r="B3833" s="16"/>
      <c r="N3833" s="2"/>
      <c r="O3833" s="53"/>
      <c r="BA3833" s="149"/>
    </row>
    <row r="3834" spans="1:53">
      <c r="A3834" s="16"/>
      <c r="B3834" s="16"/>
      <c r="N3834" s="2"/>
      <c r="O3834" s="53"/>
      <c r="BA3834" s="149"/>
    </row>
    <row r="3835" spans="1:53">
      <c r="A3835" s="16"/>
      <c r="B3835" s="16"/>
      <c r="N3835" s="2"/>
      <c r="O3835" s="53"/>
      <c r="BA3835" s="149"/>
    </row>
    <row r="3836" spans="1:53">
      <c r="A3836" s="16"/>
      <c r="B3836" s="16"/>
      <c r="N3836" s="2"/>
      <c r="O3836" s="53"/>
      <c r="BA3836" s="149"/>
    </row>
    <row r="3837" spans="1:53">
      <c r="A3837" s="16"/>
      <c r="B3837" s="16"/>
      <c r="N3837" s="2"/>
      <c r="O3837" s="53"/>
      <c r="BA3837" s="149"/>
    </row>
    <row r="3838" spans="1:53">
      <c r="A3838" s="16"/>
      <c r="B3838" s="16"/>
      <c r="N3838" s="2"/>
      <c r="O3838" s="53"/>
      <c r="BA3838" s="149"/>
    </row>
    <row r="3839" spans="1:53">
      <c r="A3839" s="16"/>
      <c r="B3839" s="16"/>
      <c r="N3839" s="2"/>
      <c r="O3839" s="53"/>
      <c r="BA3839" s="149"/>
    </row>
    <row r="3840" spans="1:53">
      <c r="A3840" s="16"/>
      <c r="B3840" s="16"/>
      <c r="N3840" s="2"/>
      <c r="O3840" s="53"/>
      <c r="BA3840" s="149"/>
    </row>
    <row r="3841" spans="1:53">
      <c r="A3841" s="16"/>
      <c r="B3841" s="16"/>
      <c r="N3841" s="2"/>
      <c r="O3841" s="53"/>
      <c r="BA3841" s="149"/>
    </row>
    <row r="3842" spans="1:53">
      <c r="A3842" s="16"/>
      <c r="B3842" s="16"/>
      <c r="N3842" s="2"/>
      <c r="O3842" s="53"/>
      <c r="BA3842" s="149"/>
    </row>
    <row r="3843" spans="1:53">
      <c r="A3843" s="16"/>
      <c r="B3843" s="16"/>
      <c r="N3843" s="2"/>
      <c r="O3843" s="53"/>
      <c r="BA3843" s="149"/>
    </row>
    <row r="3844" spans="1:53">
      <c r="A3844" s="16"/>
      <c r="B3844" s="16"/>
      <c r="N3844" s="2"/>
      <c r="O3844" s="53"/>
      <c r="BA3844" s="149"/>
    </row>
    <row r="3845" spans="1:53">
      <c r="A3845" s="16"/>
      <c r="B3845" s="16"/>
      <c r="N3845" s="2"/>
      <c r="O3845" s="53"/>
      <c r="BA3845" s="149"/>
    </row>
    <row r="3846" spans="1:53">
      <c r="A3846" s="16"/>
      <c r="B3846" s="16"/>
      <c r="N3846" s="2"/>
      <c r="O3846" s="53"/>
      <c r="BA3846" s="149"/>
    </row>
    <row r="3847" spans="1:53">
      <c r="A3847" s="16"/>
      <c r="B3847" s="16"/>
      <c r="N3847" s="2"/>
      <c r="O3847" s="53"/>
      <c r="BA3847" s="149"/>
    </row>
    <row r="3848" spans="1:53">
      <c r="A3848" s="16"/>
      <c r="B3848" s="16"/>
      <c r="N3848" s="2"/>
      <c r="O3848" s="53"/>
      <c r="BA3848" s="149"/>
    </row>
    <row r="3849" spans="1:53">
      <c r="A3849" s="16"/>
      <c r="B3849" s="16"/>
      <c r="N3849" s="2"/>
      <c r="O3849" s="53"/>
      <c r="BA3849" s="149"/>
    </row>
    <row r="3850" spans="1:53">
      <c r="A3850" s="16"/>
      <c r="B3850" s="16"/>
      <c r="N3850" s="2"/>
      <c r="O3850" s="53"/>
      <c r="BA3850" s="149"/>
    </row>
    <row r="3851" spans="1:53">
      <c r="A3851" s="16"/>
      <c r="B3851" s="16"/>
      <c r="N3851" s="2"/>
      <c r="O3851" s="53"/>
      <c r="BA3851" s="149"/>
    </row>
    <row r="3852" spans="1:53">
      <c r="A3852" s="16"/>
      <c r="B3852" s="16"/>
      <c r="N3852" s="2"/>
      <c r="O3852" s="53"/>
      <c r="BA3852" s="149"/>
    </row>
    <row r="3853" spans="1:53">
      <c r="A3853" s="16"/>
      <c r="B3853" s="16"/>
      <c r="N3853" s="2"/>
      <c r="O3853" s="53"/>
      <c r="BA3853" s="149"/>
    </row>
    <row r="3854" spans="1:53">
      <c r="A3854" s="16"/>
      <c r="B3854" s="16"/>
      <c r="N3854" s="2"/>
      <c r="O3854" s="53"/>
      <c r="BA3854" s="149"/>
    </row>
    <row r="3855" spans="1:53">
      <c r="A3855" s="16"/>
      <c r="B3855" s="16"/>
      <c r="N3855" s="2"/>
      <c r="O3855" s="53"/>
      <c r="BA3855" s="149"/>
    </row>
    <row r="3856" spans="1:53">
      <c r="A3856" s="16"/>
      <c r="B3856" s="16"/>
      <c r="N3856" s="2"/>
      <c r="O3856" s="53"/>
      <c r="BA3856" s="149"/>
    </row>
    <row r="3857" spans="1:53">
      <c r="A3857" s="16"/>
      <c r="B3857" s="16"/>
      <c r="N3857" s="2"/>
      <c r="O3857" s="53"/>
      <c r="BA3857" s="149"/>
    </row>
    <row r="3858" spans="1:53">
      <c r="A3858" s="16"/>
      <c r="B3858" s="16"/>
      <c r="N3858" s="2"/>
      <c r="O3858" s="53"/>
      <c r="BA3858" s="149"/>
    </row>
    <row r="3859" spans="1:53">
      <c r="A3859" s="16"/>
      <c r="B3859" s="16"/>
      <c r="N3859" s="2"/>
      <c r="O3859" s="53"/>
      <c r="BA3859" s="149"/>
    </row>
    <row r="3860" spans="1:53">
      <c r="A3860" s="16"/>
      <c r="B3860" s="16"/>
      <c r="N3860" s="2"/>
      <c r="O3860" s="53"/>
      <c r="BA3860" s="149"/>
    </row>
    <row r="3861" spans="1:53">
      <c r="A3861" s="16"/>
      <c r="B3861" s="16"/>
      <c r="N3861" s="2"/>
      <c r="O3861" s="53"/>
      <c r="BA3861" s="149"/>
    </row>
    <row r="3862" spans="1:53">
      <c r="A3862" s="16"/>
      <c r="B3862" s="16"/>
      <c r="N3862" s="2"/>
      <c r="O3862" s="53"/>
      <c r="BA3862" s="149"/>
    </row>
    <row r="3863" spans="1:53">
      <c r="A3863" s="16"/>
      <c r="B3863" s="16"/>
      <c r="N3863" s="2"/>
      <c r="O3863" s="53"/>
      <c r="BA3863" s="149"/>
    </row>
    <row r="3864" spans="1:53">
      <c r="A3864" s="16"/>
      <c r="B3864" s="16"/>
      <c r="N3864" s="2"/>
      <c r="O3864" s="53"/>
      <c r="BA3864" s="149"/>
    </row>
    <row r="3865" spans="1:53">
      <c r="A3865" s="16"/>
      <c r="B3865" s="16"/>
      <c r="N3865" s="2"/>
      <c r="O3865" s="53"/>
      <c r="BA3865" s="149"/>
    </row>
    <row r="3866" spans="1:53">
      <c r="A3866" s="16"/>
      <c r="B3866" s="16"/>
      <c r="N3866" s="2"/>
      <c r="O3866" s="53"/>
      <c r="BA3866" s="149"/>
    </row>
    <row r="3867" spans="1:53">
      <c r="A3867" s="16"/>
      <c r="B3867" s="16"/>
      <c r="N3867" s="2"/>
      <c r="O3867" s="53"/>
      <c r="BA3867" s="149"/>
    </row>
    <row r="3868" spans="1:53">
      <c r="A3868" s="16"/>
      <c r="B3868" s="16"/>
      <c r="N3868" s="2"/>
      <c r="O3868" s="53"/>
      <c r="BA3868" s="149"/>
    </row>
    <row r="3869" spans="1:53">
      <c r="A3869" s="16"/>
      <c r="B3869" s="16"/>
      <c r="N3869" s="2"/>
      <c r="O3869" s="53"/>
      <c r="BA3869" s="149"/>
    </row>
    <row r="3870" spans="1:53">
      <c r="A3870" s="16"/>
      <c r="B3870" s="16"/>
      <c r="N3870" s="2"/>
      <c r="O3870" s="53"/>
      <c r="BA3870" s="149"/>
    </row>
    <row r="3871" spans="1:53">
      <c r="A3871" s="16"/>
      <c r="B3871" s="16"/>
      <c r="N3871" s="2"/>
      <c r="O3871" s="53"/>
      <c r="BA3871" s="149"/>
    </row>
    <row r="3872" spans="1:53">
      <c r="A3872" s="16"/>
      <c r="B3872" s="16"/>
      <c r="N3872" s="2"/>
      <c r="O3872" s="53"/>
      <c r="BA3872" s="149"/>
    </row>
    <row r="3873" spans="1:53">
      <c r="A3873" s="16"/>
      <c r="B3873" s="16"/>
      <c r="N3873" s="2"/>
      <c r="O3873" s="53"/>
      <c r="BA3873" s="149"/>
    </row>
    <row r="3874" spans="1:53">
      <c r="A3874" s="16"/>
      <c r="B3874" s="16"/>
      <c r="N3874" s="2"/>
      <c r="O3874" s="53"/>
      <c r="BA3874" s="149"/>
    </row>
    <row r="3875" spans="1:53">
      <c r="A3875" s="16"/>
      <c r="B3875" s="16"/>
      <c r="N3875" s="2"/>
      <c r="O3875" s="53"/>
      <c r="BA3875" s="149"/>
    </row>
    <row r="3876" spans="1:53">
      <c r="A3876" s="16"/>
      <c r="B3876" s="16"/>
      <c r="N3876" s="2"/>
      <c r="O3876" s="53"/>
      <c r="BA3876" s="149"/>
    </row>
    <row r="3877" spans="1:53">
      <c r="A3877" s="16"/>
      <c r="B3877" s="16"/>
      <c r="N3877" s="2"/>
      <c r="O3877" s="53"/>
      <c r="BA3877" s="149"/>
    </row>
    <row r="3878" spans="1:53">
      <c r="A3878" s="16"/>
      <c r="B3878" s="16"/>
      <c r="N3878" s="2"/>
      <c r="O3878" s="53"/>
      <c r="BA3878" s="149"/>
    </row>
    <row r="3879" spans="1:53">
      <c r="A3879" s="16"/>
      <c r="B3879" s="16"/>
      <c r="N3879" s="2"/>
      <c r="O3879" s="53"/>
      <c r="BA3879" s="149"/>
    </row>
    <row r="3880" spans="1:53">
      <c r="A3880" s="16"/>
      <c r="B3880" s="16"/>
      <c r="N3880" s="2"/>
      <c r="O3880" s="53"/>
      <c r="BA3880" s="149"/>
    </row>
    <row r="3881" spans="1:53">
      <c r="A3881" s="16"/>
      <c r="B3881" s="16"/>
      <c r="N3881" s="2"/>
      <c r="O3881" s="53"/>
      <c r="BA3881" s="149"/>
    </row>
    <row r="3882" spans="1:53">
      <c r="A3882" s="16"/>
      <c r="B3882" s="16"/>
      <c r="N3882" s="2"/>
      <c r="O3882" s="53"/>
      <c r="BA3882" s="149"/>
    </row>
    <row r="3883" spans="1:53">
      <c r="A3883" s="16"/>
      <c r="B3883" s="16"/>
      <c r="N3883" s="2"/>
      <c r="O3883" s="53"/>
      <c r="BA3883" s="149"/>
    </row>
    <row r="3884" spans="1:53">
      <c r="A3884" s="16"/>
      <c r="B3884" s="16"/>
      <c r="N3884" s="2"/>
      <c r="O3884" s="53"/>
      <c r="BA3884" s="149"/>
    </row>
    <row r="3885" spans="1:53">
      <c r="A3885" s="16"/>
      <c r="B3885" s="16"/>
      <c r="N3885" s="2"/>
      <c r="O3885" s="53"/>
      <c r="BA3885" s="149"/>
    </row>
    <row r="3886" spans="1:53">
      <c r="A3886" s="16"/>
      <c r="B3886" s="16"/>
      <c r="N3886" s="2"/>
      <c r="O3886" s="53"/>
      <c r="BA3886" s="149"/>
    </row>
    <row r="3887" spans="1:53">
      <c r="A3887" s="16"/>
      <c r="B3887" s="16"/>
      <c r="N3887" s="2"/>
      <c r="O3887" s="53"/>
      <c r="BA3887" s="149"/>
    </row>
    <row r="3888" spans="1:53">
      <c r="A3888" s="16"/>
      <c r="B3888" s="16"/>
      <c r="N3888" s="2"/>
      <c r="O3888" s="53"/>
      <c r="BA3888" s="149"/>
    </row>
    <row r="3889" spans="1:53">
      <c r="A3889" s="16"/>
      <c r="B3889" s="16"/>
      <c r="N3889" s="2"/>
      <c r="O3889" s="53"/>
      <c r="BA3889" s="149"/>
    </row>
    <row r="3890" spans="1:53">
      <c r="A3890" s="16"/>
      <c r="B3890" s="16"/>
      <c r="N3890" s="2"/>
      <c r="O3890" s="53"/>
      <c r="BA3890" s="149"/>
    </row>
    <row r="3891" spans="1:53">
      <c r="A3891" s="16"/>
      <c r="B3891" s="16"/>
      <c r="N3891" s="2"/>
      <c r="O3891" s="53"/>
      <c r="BA3891" s="149"/>
    </row>
    <row r="3892" spans="1:53">
      <c r="A3892" s="16"/>
      <c r="B3892" s="16"/>
      <c r="N3892" s="2"/>
      <c r="O3892" s="53"/>
      <c r="BA3892" s="149"/>
    </row>
    <row r="3893" spans="1:53">
      <c r="A3893" s="16"/>
      <c r="B3893" s="16"/>
      <c r="N3893" s="2"/>
      <c r="O3893" s="53"/>
      <c r="BA3893" s="149"/>
    </row>
    <row r="3894" spans="1:53">
      <c r="A3894" s="16"/>
      <c r="B3894" s="16"/>
      <c r="N3894" s="2"/>
      <c r="O3894" s="53"/>
      <c r="BA3894" s="149"/>
    </row>
    <row r="3895" spans="1:53">
      <c r="A3895" s="16"/>
      <c r="B3895" s="16"/>
      <c r="N3895" s="2"/>
      <c r="O3895" s="53"/>
      <c r="BA3895" s="149"/>
    </row>
    <row r="3896" spans="1:53">
      <c r="A3896" s="16"/>
      <c r="B3896" s="16"/>
      <c r="N3896" s="2"/>
      <c r="O3896" s="53"/>
      <c r="BA3896" s="149"/>
    </row>
    <row r="3897" spans="1:53">
      <c r="A3897" s="16"/>
      <c r="B3897" s="16"/>
      <c r="N3897" s="2"/>
      <c r="O3897" s="53"/>
      <c r="BA3897" s="149"/>
    </row>
    <row r="3898" spans="1:53">
      <c r="A3898" s="16"/>
      <c r="B3898" s="16"/>
      <c r="N3898" s="2"/>
      <c r="O3898" s="53"/>
      <c r="BA3898" s="149"/>
    </row>
    <row r="3899" spans="1:53">
      <c r="A3899" s="16"/>
      <c r="B3899" s="16"/>
      <c r="N3899" s="2"/>
      <c r="O3899" s="53"/>
      <c r="BA3899" s="149"/>
    </row>
    <row r="3900" spans="1:53">
      <c r="A3900" s="16"/>
      <c r="B3900" s="16"/>
      <c r="N3900" s="2"/>
      <c r="O3900" s="53"/>
      <c r="BA3900" s="149"/>
    </row>
    <row r="3901" spans="1:53">
      <c r="A3901" s="16"/>
      <c r="B3901" s="16"/>
      <c r="N3901" s="2"/>
      <c r="O3901" s="53"/>
      <c r="BA3901" s="149"/>
    </row>
    <row r="3902" spans="1:53">
      <c r="A3902" s="16"/>
      <c r="B3902" s="16"/>
      <c r="N3902" s="2"/>
      <c r="O3902" s="53"/>
      <c r="BA3902" s="149"/>
    </row>
    <row r="3903" spans="1:53">
      <c r="A3903" s="16"/>
      <c r="B3903" s="16"/>
      <c r="N3903" s="2"/>
      <c r="O3903" s="53"/>
      <c r="BA3903" s="149"/>
    </row>
    <row r="3904" spans="1:53">
      <c r="A3904" s="16"/>
      <c r="B3904" s="16"/>
      <c r="N3904" s="2"/>
      <c r="O3904" s="53"/>
      <c r="BA3904" s="149"/>
    </row>
    <row r="3905" spans="1:53">
      <c r="A3905" s="16"/>
      <c r="B3905" s="16"/>
      <c r="N3905" s="2"/>
      <c r="O3905" s="53"/>
      <c r="BA3905" s="149"/>
    </row>
    <row r="3906" spans="1:53">
      <c r="A3906" s="16"/>
      <c r="B3906" s="16"/>
      <c r="N3906" s="2"/>
      <c r="O3906" s="53"/>
      <c r="BA3906" s="149"/>
    </row>
    <row r="3907" spans="1:53">
      <c r="A3907" s="16"/>
      <c r="B3907" s="16"/>
      <c r="N3907" s="2"/>
      <c r="O3907" s="53"/>
      <c r="BA3907" s="149"/>
    </row>
    <row r="3908" spans="1:53">
      <c r="A3908" s="16"/>
      <c r="B3908" s="16"/>
      <c r="N3908" s="2"/>
      <c r="O3908" s="53"/>
      <c r="BA3908" s="149"/>
    </row>
    <row r="3909" spans="1:53">
      <c r="A3909" s="16"/>
      <c r="B3909" s="16"/>
      <c r="N3909" s="2"/>
      <c r="O3909" s="53"/>
      <c r="BA3909" s="149"/>
    </row>
    <row r="3910" spans="1:53">
      <c r="A3910" s="16"/>
      <c r="B3910" s="16"/>
      <c r="N3910" s="2"/>
      <c r="O3910" s="53"/>
      <c r="BA3910" s="149"/>
    </row>
    <row r="3911" spans="1:53">
      <c r="A3911" s="16"/>
      <c r="B3911" s="16"/>
      <c r="N3911" s="2"/>
      <c r="O3911" s="53"/>
      <c r="BA3911" s="149"/>
    </row>
    <row r="3912" spans="1:53">
      <c r="A3912" s="16"/>
      <c r="B3912" s="16"/>
      <c r="N3912" s="2"/>
      <c r="O3912" s="53"/>
      <c r="BA3912" s="149"/>
    </row>
    <row r="3913" spans="1:53">
      <c r="A3913" s="16"/>
      <c r="B3913" s="16"/>
      <c r="N3913" s="2"/>
      <c r="O3913" s="53"/>
      <c r="BA3913" s="149"/>
    </row>
    <row r="3914" spans="1:53">
      <c r="A3914" s="16"/>
      <c r="B3914" s="16"/>
      <c r="N3914" s="2"/>
      <c r="O3914" s="53"/>
      <c r="BA3914" s="149"/>
    </row>
    <row r="3915" spans="1:53">
      <c r="A3915" s="16"/>
      <c r="B3915" s="16"/>
      <c r="N3915" s="2"/>
      <c r="O3915" s="53"/>
      <c r="BA3915" s="149"/>
    </row>
    <row r="3916" spans="1:53">
      <c r="A3916" s="16"/>
      <c r="B3916" s="16"/>
      <c r="N3916" s="2"/>
      <c r="O3916" s="53"/>
      <c r="BA3916" s="149"/>
    </row>
    <row r="3917" spans="1:53">
      <c r="A3917" s="16"/>
      <c r="B3917" s="16"/>
      <c r="N3917" s="2"/>
      <c r="O3917" s="53"/>
      <c r="BA3917" s="149"/>
    </row>
    <row r="3918" spans="1:53">
      <c r="A3918" s="16"/>
      <c r="B3918" s="16"/>
      <c r="N3918" s="2"/>
      <c r="O3918" s="53"/>
      <c r="BA3918" s="149"/>
    </row>
    <row r="3919" spans="1:53">
      <c r="A3919" s="16"/>
      <c r="B3919" s="16"/>
      <c r="N3919" s="2"/>
      <c r="O3919" s="53"/>
      <c r="BA3919" s="149"/>
    </row>
    <row r="3920" spans="1:53">
      <c r="A3920" s="16"/>
      <c r="B3920" s="16"/>
      <c r="N3920" s="2"/>
      <c r="O3920" s="53"/>
      <c r="BA3920" s="149"/>
    </row>
    <row r="3921" spans="1:53">
      <c r="A3921" s="16"/>
      <c r="B3921" s="16"/>
      <c r="N3921" s="2"/>
      <c r="O3921" s="53"/>
      <c r="BA3921" s="149"/>
    </row>
    <row r="3922" spans="1:53">
      <c r="A3922" s="16"/>
      <c r="B3922" s="16"/>
      <c r="N3922" s="2"/>
      <c r="O3922" s="53"/>
      <c r="BA3922" s="149"/>
    </row>
    <row r="3923" spans="1:53">
      <c r="A3923" s="16"/>
      <c r="B3923" s="16"/>
      <c r="N3923" s="2"/>
      <c r="O3923" s="53"/>
      <c r="BA3923" s="149"/>
    </row>
    <row r="3924" spans="1:53">
      <c r="A3924" s="16"/>
      <c r="B3924" s="16"/>
      <c r="N3924" s="2"/>
      <c r="O3924" s="53"/>
      <c r="BA3924" s="149"/>
    </row>
    <row r="3925" spans="1:53">
      <c r="A3925" s="16"/>
      <c r="B3925" s="16"/>
      <c r="N3925" s="2"/>
      <c r="O3925" s="53"/>
      <c r="BA3925" s="149"/>
    </row>
    <row r="3926" spans="1:53">
      <c r="A3926" s="16"/>
      <c r="B3926" s="16"/>
      <c r="N3926" s="2"/>
      <c r="O3926" s="53"/>
      <c r="BA3926" s="149"/>
    </row>
    <row r="3927" spans="1:53">
      <c r="A3927" s="16"/>
      <c r="B3927" s="16"/>
      <c r="N3927" s="2"/>
      <c r="O3927" s="53"/>
      <c r="BA3927" s="149"/>
    </row>
    <row r="3928" spans="1:53">
      <c r="A3928" s="16"/>
      <c r="B3928" s="16"/>
      <c r="N3928" s="2"/>
      <c r="O3928" s="53"/>
      <c r="BA3928" s="149"/>
    </row>
    <row r="3929" spans="1:53">
      <c r="A3929" s="16"/>
      <c r="B3929" s="16"/>
      <c r="N3929" s="2"/>
      <c r="O3929" s="53"/>
      <c r="BA3929" s="149"/>
    </row>
    <row r="3930" spans="1:53">
      <c r="A3930" s="16"/>
      <c r="B3930" s="16"/>
      <c r="N3930" s="2"/>
      <c r="O3930" s="53"/>
      <c r="BA3930" s="149"/>
    </row>
    <row r="3931" spans="1:53">
      <c r="A3931" s="16"/>
      <c r="B3931" s="16"/>
      <c r="N3931" s="2"/>
      <c r="O3931" s="53"/>
      <c r="BA3931" s="149"/>
    </row>
    <row r="3932" spans="1:53">
      <c r="A3932" s="16"/>
      <c r="B3932" s="16"/>
      <c r="N3932" s="2"/>
      <c r="O3932" s="53"/>
      <c r="BA3932" s="149"/>
    </row>
    <row r="3933" spans="1:53">
      <c r="A3933" s="16"/>
      <c r="B3933" s="16"/>
      <c r="N3933" s="2"/>
      <c r="O3933" s="53"/>
      <c r="BA3933" s="149"/>
    </row>
    <row r="3934" spans="1:53">
      <c r="A3934" s="16"/>
      <c r="B3934" s="16"/>
      <c r="N3934" s="2"/>
      <c r="O3934" s="53"/>
      <c r="BA3934" s="149"/>
    </row>
    <row r="3935" spans="1:53">
      <c r="A3935" s="16"/>
      <c r="B3935" s="16"/>
      <c r="N3935" s="2"/>
      <c r="O3935" s="53"/>
      <c r="BA3935" s="149"/>
    </row>
    <row r="3936" spans="1:53">
      <c r="A3936" s="16"/>
      <c r="B3936" s="16"/>
      <c r="N3936" s="2"/>
      <c r="O3936" s="53"/>
      <c r="BA3936" s="149"/>
    </row>
    <row r="3937" spans="1:53">
      <c r="A3937" s="16"/>
      <c r="B3937" s="16"/>
      <c r="N3937" s="2"/>
      <c r="O3937" s="53"/>
      <c r="BA3937" s="149"/>
    </row>
    <row r="3938" spans="1:53">
      <c r="A3938" s="16"/>
      <c r="B3938" s="16"/>
      <c r="N3938" s="2"/>
      <c r="O3938" s="53"/>
      <c r="BA3938" s="149"/>
    </row>
    <row r="3939" spans="1:53">
      <c r="A3939" s="16"/>
      <c r="B3939" s="16"/>
      <c r="N3939" s="2"/>
      <c r="O3939" s="53"/>
      <c r="BA3939" s="149"/>
    </row>
    <row r="3940" spans="1:53">
      <c r="A3940" s="16"/>
      <c r="B3940" s="16"/>
      <c r="N3940" s="2"/>
      <c r="O3940" s="53"/>
      <c r="BA3940" s="149"/>
    </row>
    <row r="3941" spans="1:53">
      <c r="A3941" s="16"/>
      <c r="B3941" s="16"/>
      <c r="N3941" s="2"/>
      <c r="O3941" s="53"/>
      <c r="BA3941" s="149"/>
    </row>
    <row r="3942" spans="1:53">
      <c r="A3942" s="16"/>
      <c r="B3942" s="16"/>
      <c r="N3942" s="2"/>
      <c r="O3942" s="53"/>
      <c r="BA3942" s="149"/>
    </row>
    <row r="3943" spans="1:53">
      <c r="A3943" s="16"/>
      <c r="B3943" s="16"/>
      <c r="N3943" s="2"/>
      <c r="O3943" s="53"/>
      <c r="BA3943" s="149"/>
    </row>
    <row r="3944" spans="1:53">
      <c r="A3944" s="16"/>
      <c r="B3944" s="16"/>
      <c r="N3944" s="2"/>
      <c r="O3944" s="53"/>
      <c r="BA3944" s="149"/>
    </row>
    <row r="3945" spans="1:53">
      <c r="A3945" s="16"/>
      <c r="B3945" s="16"/>
      <c r="N3945" s="2"/>
      <c r="O3945" s="53"/>
      <c r="BA3945" s="149"/>
    </row>
    <row r="3946" spans="1:53">
      <c r="A3946" s="16"/>
      <c r="B3946" s="16"/>
      <c r="N3946" s="2"/>
      <c r="O3946" s="53"/>
      <c r="BA3946" s="149"/>
    </row>
    <row r="3947" spans="1:53">
      <c r="A3947" s="16"/>
      <c r="B3947" s="16"/>
      <c r="N3947" s="2"/>
      <c r="O3947" s="53"/>
      <c r="BA3947" s="149"/>
    </row>
    <row r="3948" spans="1:53">
      <c r="A3948" s="16"/>
      <c r="B3948" s="16"/>
      <c r="N3948" s="2"/>
      <c r="O3948" s="53"/>
      <c r="BA3948" s="149"/>
    </row>
    <row r="3949" spans="1:53">
      <c r="A3949" s="16"/>
      <c r="B3949" s="16"/>
      <c r="N3949" s="2"/>
      <c r="O3949" s="53"/>
      <c r="BA3949" s="149"/>
    </row>
    <row r="3950" spans="1:53">
      <c r="A3950" s="16"/>
      <c r="B3950" s="16"/>
      <c r="N3950" s="2"/>
      <c r="O3950" s="53"/>
      <c r="BA3950" s="149"/>
    </row>
    <row r="3951" spans="1:53">
      <c r="A3951" s="16"/>
      <c r="B3951" s="16"/>
      <c r="N3951" s="2"/>
      <c r="O3951" s="53"/>
      <c r="BA3951" s="149"/>
    </row>
    <row r="3952" spans="1:53">
      <c r="A3952" s="16"/>
      <c r="B3952" s="16"/>
      <c r="N3952" s="2"/>
      <c r="O3952" s="53"/>
      <c r="BA3952" s="149"/>
    </row>
    <row r="3953" spans="1:53">
      <c r="A3953" s="16"/>
      <c r="B3953" s="16"/>
      <c r="N3953" s="2"/>
      <c r="O3953" s="53"/>
      <c r="BA3953" s="149"/>
    </row>
    <row r="3954" spans="1:53">
      <c r="A3954" s="16"/>
      <c r="B3954" s="16"/>
      <c r="N3954" s="2"/>
      <c r="O3954" s="53"/>
      <c r="BA3954" s="149"/>
    </row>
    <row r="3955" spans="1:53">
      <c r="A3955" s="16"/>
      <c r="B3955" s="16"/>
      <c r="N3955" s="2"/>
      <c r="O3955" s="53"/>
      <c r="BA3955" s="149"/>
    </row>
    <row r="3956" spans="1:53">
      <c r="A3956" s="16"/>
      <c r="B3956" s="16"/>
      <c r="N3956" s="2"/>
      <c r="O3956" s="53"/>
      <c r="BA3956" s="149"/>
    </row>
    <row r="3957" spans="1:53">
      <c r="A3957" s="16"/>
      <c r="B3957" s="16"/>
      <c r="N3957" s="2"/>
      <c r="O3957" s="53"/>
      <c r="BA3957" s="149"/>
    </row>
    <row r="3958" spans="1:53">
      <c r="A3958" s="16"/>
      <c r="B3958" s="16"/>
      <c r="N3958" s="2"/>
      <c r="O3958" s="53"/>
      <c r="BA3958" s="149"/>
    </row>
    <row r="3959" spans="1:53">
      <c r="A3959" s="16"/>
      <c r="B3959" s="16"/>
      <c r="N3959" s="2"/>
      <c r="O3959" s="53"/>
      <c r="BA3959" s="149"/>
    </row>
    <row r="3960" spans="1:53">
      <c r="A3960" s="16"/>
      <c r="B3960" s="16"/>
      <c r="N3960" s="2"/>
      <c r="O3960" s="53"/>
      <c r="BA3960" s="149"/>
    </row>
    <row r="3961" spans="1:53">
      <c r="A3961" s="16"/>
      <c r="B3961" s="16"/>
      <c r="N3961" s="2"/>
      <c r="O3961" s="53"/>
      <c r="BA3961" s="149"/>
    </row>
    <row r="3962" spans="1:53">
      <c r="A3962" s="16"/>
      <c r="B3962" s="16"/>
      <c r="N3962" s="2"/>
      <c r="O3962" s="53"/>
      <c r="BA3962" s="149"/>
    </row>
    <row r="3963" spans="1:53">
      <c r="A3963" s="16"/>
      <c r="B3963" s="16"/>
      <c r="N3963" s="2"/>
      <c r="O3963" s="53"/>
      <c r="BA3963" s="149"/>
    </row>
    <row r="3964" spans="1:53">
      <c r="A3964" s="16"/>
      <c r="B3964" s="16"/>
      <c r="N3964" s="2"/>
      <c r="O3964" s="53"/>
      <c r="BA3964" s="149"/>
    </row>
    <row r="3965" spans="1:53">
      <c r="A3965" s="16"/>
      <c r="B3965" s="16"/>
      <c r="N3965" s="2"/>
      <c r="O3965" s="53"/>
      <c r="BA3965" s="149"/>
    </row>
    <row r="3966" spans="1:53">
      <c r="A3966" s="16"/>
      <c r="B3966" s="16"/>
      <c r="N3966" s="2"/>
      <c r="O3966" s="53"/>
      <c r="BA3966" s="149"/>
    </row>
    <row r="3967" spans="1:53">
      <c r="A3967" s="16"/>
      <c r="B3967" s="16"/>
      <c r="N3967" s="2"/>
      <c r="O3967" s="53"/>
      <c r="BA3967" s="149"/>
    </row>
    <row r="3968" spans="1:53">
      <c r="A3968" s="16"/>
      <c r="B3968" s="16"/>
      <c r="N3968" s="2"/>
      <c r="O3968" s="53"/>
      <c r="BA3968" s="149"/>
    </row>
    <row r="3969" spans="1:53">
      <c r="A3969" s="16"/>
      <c r="B3969" s="16"/>
      <c r="N3969" s="2"/>
      <c r="O3969" s="53"/>
      <c r="BA3969" s="149"/>
    </row>
    <row r="3970" spans="1:53">
      <c r="A3970" s="16"/>
      <c r="B3970" s="16"/>
      <c r="N3970" s="2"/>
      <c r="O3970" s="53"/>
      <c r="BA3970" s="149"/>
    </row>
    <row r="3971" spans="1:53">
      <c r="A3971" s="16"/>
      <c r="B3971" s="16"/>
      <c r="N3971" s="2"/>
      <c r="O3971" s="53"/>
      <c r="BA3971" s="149"/>
    </row>
    <row r="3972" spans="1:53">
      <c r="A3972" s="16"/>
      <c r="B3972" s="16"/>
      <c r="N3972" s="2"/>
      <c r="O3972" s="53"/>
      <c r="BA3972" s="149"/>
    </row>
    <row r="3973" spans="1:53">
      <c r="A3973" s="16"/>
      <c r="B3973" s="16"/>
      <c r="N3973" s="2"/>
      <c r="O3973" s="53"/>
      <c r="BA3973" s="149"/>
    </row>
    <row r="3974" spans="1:53">
      <c r="A3974" s="16"/>
      <c r="B3974" s="16"/>
      <c r="N3974" s="2"/>
      <c r="O3974" s="53"/>
      <c r="BA3974" s="149"/>
    </row>
    <row r="3975" spans="1:53">
      <c r="A3975" s="16"/>
      <c r="B3975" s="16"/>
      <c r="N3975" s="2"/>
      <c r="O3975" s="53"/>
      <c r="BA3975" s="149"/>
    </row>
    <row r="3976" spans="1:53">
      <c r="A3976" s="16"/>
      <c r="B3976" s="16"/>
      <c r="N3976" s="2"/>
      <c r="O3976" s="53"/>
      <c r="BA3976" s="149"/>
    </row>
    <row r="3977" spans="1:53">
      <c r="A3977" s="16"/>
      <c r="B3977" s="16"/>
      <c r="N3977" s="2"/>
      <c r="O3977" s="53"/>
      <c r="BA3977" s="149"/>
    </row>
    <row r="3978" spans="1:53">
      <c r="A3978" s="16"/>
      <c r="B3978" s="16"/>
      <c r="N3978" s="2"/>
      <c r="O3978" s="53"/>
      <c r="BA3978" s="149"/>
    </row>
    <row r="3979" spans="1:53">
      <c r="A3979" s="16"/>
      <c r="B3979" s="16"/>
      <c r="N3979" s="2"/>
      <c r="O3979" s="53"/>
      <c r="BA3979" s="149"/>
    </row>
    <row r="3980" spans="1:53">
      <c r="A3980" s="16"/>
      <c r="B3980" s="16"/>
      <c r="N3980" s="2"/>
      <c r="O3980" s="53"/>
      <c r="BA3980" s="149"/>
    </row>
    <row r="3981" spans="1:53">
      <c r="A3981" s="16"/>
      <c r="B3981" s="16"/>
      <c r="N3981" s="2"/>
      <c r="O3981" s="53"/>
      <c r="BA3981" s="149"/>
    </row>
    <row r="3982" spans="1:53">
      <c r="A3982" s="16"/>
      <c r="B3982" s="16"/>
      <c r="N3982" s="2"/>
      <c r="O3982" s="53"/>
      <c r="BA3982" s="149"/>
    </row>
    <row r="3983" spans="1:53">
      <c r="A3983" s="16"/>
      <c r="B3983" s="16"/>
      <c r="N3983" s="2"/>
      <c r="O3983" s="53"/>
      <c r="BA3983" s="149"/>
    </row>
    <row r="3984" spans="1:53">
      <c r="A3984" s="16"/>
      <c r="B3984" s="16"/>
      <c r="N3984" s="2"/>
      <c r="O3984" s="53"/>
      <c r="BA3984" s="149"/>
    </row>
    <row r="3985" spans="1:53">
      <c r="A3985" s="16"/>
      <c r="B3985" s="16"/>
      <c r="N3985" s="2"/>
      <c r="O3985" s="53"/>
      <c r="BA3985" s="149"/>
    </row>
    <row r="3986" spans="1:53">
      <c r="A3986" s="16"/>
      <c r="B3986" s="16"/>
      <c r="N3986" s="2"/>
      <c r="O3986" s="53"/>
      <c r="BA3986" s="149"/>
    </row>
    <row r="3987" spans="1:53">
      <c r="A3987" s="16"/>
      <c r="B3987" s="16"/>
      <c r="N3987" s="2"/>
      <c r="O3987" s="53"/>
      <c r="BA3987" s="149"/>
    </row>
    <row r="3988" spans="1:53">
      <c r="A3988" s="16"/>
      <c r="B3988" s="16"/>
      <c r="N3988" s="2"/>
      <c r="O3988" s="53"/>
      <c r="BA3988" s="149"/>
    </row>
    <row r="3989" spans="1:53">
      <c r="A3989" s="16"/>
      <c r="B3989" s="16"/>
      <c r="N3989" s="2"/>
      <c r="O3989" s="53"/>
      <c r="BA3989" s="149"/>
    </row>
    <row r="3990" spans="1:53">
      <c r="A3990" s="16"/>
      <c r="B3990" s="16"/>
      <c r="N3990" s="2"/>
      <c r="O3990" s="53"/>
      <c r="BA3990" s="149"/>
    </row>
    <row r="3991" spans="1:53">
      <c r="A3991" s="16"/>
      <c r="B3991" s="16"/>
      <c r="N3991" s="2"/>
      <c r="O3991" s="53"/>
      <c r="BA3991" s="149"/>
    </row>
    <row r="3992" spans="1:53">
      <c r="A3992" s="16"/>
      <c r="B3992" s="16"/>
      <c r="N3992" s="2"/>
      <c r="O3992" s="53"/>
      <c r="BA3992" s="149"/>
    </row>
    <row r="3993" spans="1:53">
      <c r="A3993" s="16"/>
      <c r="B3993" s="16"/>
      <c r="N3993" s="2"/>
      <c r="O3993" s="53"/>
      <c r="BA3993" s="149"/>
    </row>
    <row r="3994" spans="1:53">
      <c r="A3994" s="16"/>
      <c r="B3994" s="16"/>
      <c r="N3994" s="2"/>
      <c r="O3994" s="53"/>
      <c r="BA3994" s="149"/>
    </row>
    <row r="3995" spans="1:53">
      <c r="A3995" s="16"/>
      <c r="B3995" s="16"/>
      <c r="N3995" s="2"/>
      <c r="O3995" s="53"/>
      <c r="BA3995" s="149"/>
    </row>
    <row r="3996" spans="1:53">
      <c r="A3996" s="16"/>
      <c r="B3996" s="16"/>
      <c r="N3996" s="2"/>
      <c r="O3996" s="53"/>
      <c r="BA3996" s="149"/>
    </row>
    <row r="3997" spans="1:53">
      <c r="A3997" s="16"/>
      <c r="B3997" s="16"/>
      <c r="N3997" s="2"/>
      <c r="O3997" s="53"/>
      <c r="BA3997" s="149"/>
    </row>
    <row r="3998" spans="1:53">
      <c r="A3998" s="16"/>
      <c r="B3998" s="16"/>
      <c r="N3998" s="2"/>
      <c r="O3998" s="53"/>
      <c r="BA3998" s="149"/>
    </row>
    <row r="3999" spans="1:53">
      <c r="A3999" s="16"/>
      <c r="B3999" s="16"/>
      <c r="N3999" s="2"/>
      <c r="O3999" s="53"/>
      <c r="BA3999" s="149"/>
    </row>
    <row r="4000" spans="1:53">
      <c r="A4000" s="16"/>
      <c r="B4000" s="16"/>
      <c r="N4000" s="2"/>
      <c r="O4000" s="53"/>
      <c r="BA4000" s="149"/>
    </row>
    <row r="4001" spans="1:53">
      <c r="A4001" s="16"/>
      <c r="B4001" s="16"/>
      <c r="N4001" s="2"/>
      <c r="O4001" s="53"/>
      <c r="BA4001" s="149"/>
    </row>
    <row r="4002" spans="1:53">
      <c r="A4002" s="16"/>
      <c r="B4002" s="16"/>
      <c r="N4002" s="2"/>
      <c r="O4002" s="53"/>
      <c r="BA4002" s="149"/>
    </row>
    <row r="4003" spans="1:53">
      <c r="A4003" s="16"/>
      <c r="B4003" s="16"/>
      <c r="N4003" s="2"/>
      <c r="O4003" s="53"/>
      <c r="BA4003" s="149"/>
    </row>
    <row r="4004" spans="1:53">
      <c r="A4004" s="16"/>
      <c r="B4004" s="16"/>
      <c r="N4004" s="2"/>
      <c r="O4004" s="53"/>
      <c r="BA4004" s="149"/>
    </row>
    <row r="4005" spans="1:53">
      <c r="A4005" s="16"/>
      <c r="B4005" s="16"/>
      <c r="N4005" s="2"/>
      <c r="O4005" s="53"/>
      <c r="BA4005" s="149"/>
    </row>
    <row r="4006" spans="1:53">
      <c r="A4006" s="16"/>
      <c r="B4006" s="16"/>
      <c r="N4006" s="2"/>
      <c r="O4006" s="53"/>
      <c r="BA4006" s="149"/>
    </row>
    <row r="4007" spans="1:53">
      <c r="A4007" s="16"/>
      <c r="B4007" s="16"/>
      <c r="N4007" s="2"/>
      <c r="O4007" s="53"/>
      <c r="BA4007" s="149"/>
    </row>
    <row r="4008" spans="1:53">
      <c r="A4008" s="16"/>
      <c r="B4008" s="16"/>
      <c r="N4008" s="2"/>
      <c r="O4008" s="53"/>
      <c r="BA4008" s="149"/>
    </row>
    <row r="4009" spans="1:53">
      <c r="A4009" s="16"/>
      <c r="B4009" s="16"/>
      <c r="N4009" s="2"/>
      <c r="O4009" s="53"/>
      <c r="BA4009" s="149"/>
    </row>
    <row r="4010" spans="1:53">
      <c r="A4010" s="16"/>
      <c r="B4010" s="16"/>
      <c r="N4010" s="2"/>
      <c r="O4010" s="53"/>
      <c r="BA4010" s="149"/>
    </row>
    <row r="4011" spans="1:53">
      <c r="A4011" s="16"/>
      <c r="B4011" s="16"/>
      <c r="N4011" s="2"/>
      <c r="O4011" s="53"/>
      <c r="BA4011" s="149"/>
    </row>
    <row r="4012" spans="1:53">
      <c r="A4012" s="16"/>
      <c r="B4012" s="16"/>
      <c r="N4012" s="2"/>
      <c r="O4012" s="53"/>
      <c r="BA4012" s="149"/>
    </row>
    <row r="4013" spans="1:53">
      <c r="A4013" s="16"/>
      <c r="B4013" s="16"/>
      <c r="N4013" s="2"/>
      <c r="O4013" s="53"/>
      <c r="BA4013" s="149"/>
    </row>
    <row r="4014" spans="1:53">
      <c r="A4014" s="16"/>
      <c r="B4014" s="16"/>
      <c r="N4014" s="2"/>
      <c r="O4014" s="53"/>
      <c r="BA4014" s="149"/>
    </row>
    <row r="4015" spans="1:53">
      <c r="A4015" s="16"/>
      <c r="B4015" s="16"/>
      <c r="N4015" s="2"/>
      <c r="O4015" s="53"/>
      <c r="BA4015" s="149"/>
    </row>
    <row r="4016" spans="1:53">
      <c r="A4016" s="16"/>
      <c r="B4016" s="16"/>
      <c r="N4016" s="2"/>
      <c r="O4016" s="53"/>
      <c r="BA4016" s="149"/>
    </row>
    <row r="4017" spans="1:53">
      <c r="A4017" s="16"/>
      <c r="B4017" s="16"/>
      <c r="N4017" s="2"/>
      <c r="O4017" s="53"/>
      <c r="BA4017" s="149"/>
    </row>
    <row r="4018" spans="1:53">
      <c r="A4018" s="16"/>
      <c r="B4018" s="16"/>
      <c r="N4018" s="2"/>
      <c r="O4018" s="53"/>
      <c r="BA4018" s="149"/>
    </row>
    <row r="4019" spans="1:53">
      <c r="A4019" s="16"/>
      <c r="B4019" s="16"/>
      <c r="N4019" s="2"/>
      <c r="O4019" s="53"/>
      <c r="BA4019" s="149"/>
    </row>
    <row r="4020" spans="1:53">
      <c r="A4020" s="16"/>
      <c r="B4020" s="16"/>
      <c r="N4020" s="2"/>
      <c r="O4020" s="53"/>
      <c r="BA4020" s="149"/>
    </row>
    <row r="4021" spans="1:53">
      <c r="A4021" s="16"/>
      <c r="B4021" s="16"/>
      <c r="N4021" s="2"/>
      <c r="O4021" s="53"/>
      <c r="BA4021" s="149"/>
    </row>
    <row r="4022" spans="1:53">
      <c r="A4022" s="16"/>
      <c r="B4022" s="16"/>
      <c r="N4022" s="2"/>
      <c r="O4022" s="53"/>
      <c r="BA4022" s="149"/>
    </row>
    <row r="4023" spans="1:53">
      <c r="A4023" s="16"/>
      <c r="B4023" s="16"/>
      <c r="N4023" s="2"/>
      <c r="O4023" s="53"/>
      <c r="BA4023" s="149"/>
    </row>
    <row r="4024" spans="1:53">
      <c r="A4024" s="16"/>
      <c r="B4024" s="16"/>
      <c r="N4024" s="2"/>
      <c r="O4024" s="53"/>
      <c r="BA4024" s="149"/>
    </row>
    <row r="4025" spans="1:53">
      <c r="A4025" s="16"/>
      <c r="B4025" s="16"/>
      <c r="N4025" s="2"/>
      <c r="O4025" s="53"/>
      <c r="BA4025" s="149"/>
    </row>
    <row r="4026" spans="1:53">
      <c r="A4026" s="16"/>
      <c r="B4026" s="16"/>
      <c r="N4026" s="2"/>
      <c r="O4026" s="53"/>
      <c r="BA4026" s="149"/>
    </row>
    <row r="4027" spans="1:53">
      <c r="A4027" s="16"/>
      <c r="B4027" s="16"/>
      <c r="N4027" s="2"/>
      <c r="O4027" s="53"/>
      <c r="BA4027" s="149"/>
    </row>
    <row r="4028" spans="1:53">
      <c r="A4028" s="16"/>
      <c r="B4028" s="16"/>
      <c r="N4028" s="2"/>
      <c r="O4028" s="53"/>
      <c r="BA4028" s="149"/>
    </row>
    <row r="4029" spans="1:53">
      <c r="A4029" s="16"/>
      <c r="B4029" s="16"/>
      <c r="N4029" s="2"/>
      <c r="O4029" s="53"/>
      <c r="BA4029" s="149"/>
    </row>
    <row r="4030" spans="1:53">
      <c r="A4030" s="16"/>
      <c r="B4030" s="16"/>
      <c r="N4030" s="2"/>
      <c r="O4030" s="53"/>
      <c r="BA4030" s="149"/>
    </row>
    <row r="4031" spans="1:53">
      <c r="A4031" s="16"/>
      <c r="B4031" s="16"/>
      <c r="N4031" s="2"/>
      <c r="O4031" s="53"/>
      <c r="BA4031" s="149"/>
    </row>
    <row r="4032" spans="1:53">
      <c r="A4032" s="16"/>
      <c r="B4032" s="16"/>
      <c r="N4032" s="2"/>
      <c r="O4032" s="53"/>
      <c r="BA4032" s="149"/>
    </row>
    <row r="4033" spans="1:53">
      <c r="A4033" s="16"/>
      <c r="B4033" s="16"/>
      <c r="N4033" s="2"/>
      <c r="O4033" s="53"/>
      <c r="BA4033" s="149"/>
    </row>
    <row r="4034" spans="1:53">
      <c r="A4034" s="16"/>
      <c r="B4034" s="16"/>
      <c r="N4034" s="2"/>
      <c r="O4034" s="53"/>
      <c r="BA4034" s="149"/>
    </row>
    <row r="4035" spans="1:53">
      <c r="A4035" s="16"/>
      <c r="B4035" s="16"/>
      <c r="N4035" s="2"/>
      <c r="O4035" s="53"/>
      <c r="BA4035" s="149"/>
    </row>
    <row r="4036" spans="1:53">
      <c r="A4036" s="16"/>
      <c r="B4036" s="16"/>
      <c r="N4036" s="2"/>
      <c r="O4036" s="53"/>
      <c r="BA4036" s="149"/>
    </row>
    <row r="4037" spans="1:53">
      <c r="A4037" s="16"/>
      <c r="B4037" s="16"/>
      <c r="N4037" s="2"/>
      <c r="O4037" s="53"/>
      <c r="BA4037" s="149"/>
    </row>
    <row r="4038" spans="1:53">
      <c r="A4038" s="16"/>
      <c r="B4038" s="16"/>
      <c r="N4038" s="2"/>
      <c r="O4038" s="53"/>
      <c r="BA4038" s="149"/>
    </row>
    <row r="4039" spans="1:53">
      <c r="A4039" s="16"/>
      <c r="B4039" s="16"/>
      <c r="N4039" s="2"/>
      <c r="O4039" s="53"/>
      <c r="BA4039" s="149"/>
    </row>
    <row r="4040" spans="1:53">
      <c r="A4040" s="16"/>
      <c r="B4040" s="16"/>
      <c r="N4040" s="2"/>
      <c r="O4040" s="53"/>
      <c r="BA4040" s="149"/>
    </row>
    <row r="4041" spans="1:53">
      <c r="A4041" s="16"/>
      <c r="B4041" s="16"/>
      <c r="N4041" s="2"/>
      <c r="O4041" s="53"/>
      <c r="BA4041" s="149"/>
    </row>
    <row r="4042" spans="1:53">
      <c r="A4042" s="16"/>
      <c r="B4042" s="16"/>
      <c r="N4042" s="2"/>
      <c r="O4042" s="53"/>
      <c r="BA4042" s="149"/>
    </row>
    <row r="4043" spans="1:53">
      <c r="A4043" s="16"/>
      <c r="B4043" s="16"/>
      <c r="N4043" s="2"/>
      <c r="O4043" s="53"/>
      <c r="BA4043" s="149"/>
    </row>
    <row r="4044" spans="1:53">
      <c r="A4044" s="16"/>
      <c r="B4044" s="16"/>
      <c r="N4044" s="2"/>
      <c r="O4044" s="53"/>
      <c r="BA4044" s="149"/>
    </row>
    <row r="4045" spans="1:53">
      <c r="A4045" s="16"/>
      <c r="B4045" s="16"/>
      <c r="N4045" s="2"/>
      <c r="O4045" s="53"/>
      <c r="BA4045" s="149"/>
    </row>
    <row r="4046" spans="1:53">
      <c r="A4046" s="16"/>
      <c r="B4046" s="16"/>
      <c r="N4046" s="2"/>
      <c r="O4046" s="53"/>
      <c r="BA4046" s="149"/>
    </row>
    <row r="4047" spans="1:53">
      <c r="A4047" s="16"/>
      <c r="B4047" s="16"/>
      <c r="N4047" s="2"/>
      <c r="O4047" s="53"/>
      <c r="BA4047" s="149"/>
    </row>
    <row r="4048" spans="1:53">
      <c r="A4048" s="16"/>
      <c r="B4048" s="16"/>
      <c r="N4048" s="2"/>
      <c r="O4048" s="53"/>
      <c r="BA4048" s="149"/>
    </row>
    <row r="4049" spans="1:53">
      <c r="A4049" s="16"/>
      <c r="B4049" s="16"/>
      <c r="N4049" s="2"/>
      <c r="O4049" s="53"/>
      <c r="BA4049" s="149"/>
    </row>
    <row r="4050" spans="1:53">
      <c r="A4050" s="16"/>
      <c r="B4050" s="16"/>
      <c r="N4050" s="2"/>
      <c r="O4050" s="53"/>
      <c r="BA4050" s="149"/>
    </row>
    <row r="4051" spans="1:53">
      <c r="A4051" s="16"/>
      <c r="B4051" s="16"/>
      <c r="N4051" s="2"/>
      <c r="O4051" s="53"/>
      <c r="BA4051" s="149"/>
    </row>
    <row r="4052" spans="1:53">
      <c r="A4052" s="16"/>
      <c r="B4052" s="16"/>
      <c r="N4052" s="2"/>
      <c r="O4052" s="53"/>
      <c r="BA4052" s="149"/>
    </row>
    <row r="4053" spans="1:53">
      <c r="A4053" s="16"/>
      <c r="B4053" s="16"/>
      <c r="N4053" s="2"/>
      <c r="O4053" s="53"/>
      <c r="BA4053" s="149"/>
    </row>
    <row r="4054" spans="1:53">
      <c r="A4054" s="16"/>
      <c r="B4054" s="16"/>
      <c r="N4054" s="2"/>
      <c r="O4054" s="53"/>
      <c r="BA4054" s="149"/>
    </row>
    <row r="4055" spans="1:53">
      <c r="A4055" s="16"/>
      <c r="B4055" s="16"/>
      <c r="N4055" s="2"/>
      <c r="O4055" s="53"/>
      <c r="BA4055" s="149"/>
    </row>
    <row r="4056" spans="1:53">
      <c r="A4056" s="16"/>
      <c r="B4056" s="16"/>
      <c r="N4056" s="2"/>
      <c r="O4056" s="53"/>
      <c r="BA4056" s="149"/>
    </row>
    <row r="4057" spans="1:53">
      <c r="A4057" s="16"/>
      <c r="B4057" s="16"/>
      <c r="N4057" s="2"/>
      <c r="O4057" s="53"/>
      <c r="BA4057" s="149"/>
    </row>
    <row r="4058" spans="1:53">
      <c r="A4058" s="16"/>
      <c r="B4058" s="16"/>
      <c r="N4058" s="2"/>
      <c r="O4058" s="53"/>
      <c r="BA4058" s="149"/>
    </row>
    <row r="4059" spans="1:53">
      <c r="A4059" s="16"/>
      <c r="B4059" s="16"/>
      <c r="N4059" s="2"/>
      <c r="O4059" s="53"/>
      <c r="BA4059" s="149"/>
    </row>
    <row r="4060" spans="1:53">
      <c r="A4060" s="16"/>
      <c r="B4060" s="16"/>
      <c r="N4060" s="2"/>
      <c r="O4060" s="53"/>
      <c r="BA4060" s="149"/>
    </row>
    <row r="4061" spans="1:53">
      <c r="A4061" s="16"/>
      <c r="B4061" s="16"/>
      <c r="N4061" s="2"/>
      <c r="O4061" s="53"/>
      <c r="BA4061" s="149"/>
    </row>
    <row r="4062" spans="1:53">
      <c r="A4062" s="16"/>
      <c r="B4062" s="16"/>
      <c r="N4062" s="2"/>
      <c r="O4062" s="53"/>
      <c r="BA4062" s="149"/>
    </row>
    <row r="4063" spans="1:53">
      <c r="A4063" s="16"/>
      <c r="B4063" s="16"/>
      <c r="N4063" s="2"/>
      <c r="O4063" s="53"/>
      <c r="BA4063" s="149"/>
    </row>
    <row r="4064" spans="1:53">
      <c r="A4064" s="16"/>
      <c r="B4064" s="16"/>
      <c r="N4064" s="2"/>
      <c r="O4064" s="53"/>
      <c r="BA4064" s="149"/>
    </row>
    <row r="4065" spans="1:53">
      <c r="A4065" s="16"/>
      <c r="B4065" s="16"/>
      <c r="N4065" s="2"/>
      <c r="O4065" s="53"/>
      <c r="BA4065" s="149"/>
    </row>
    <row r="4066" spans="1:53">
      <c r="A4066" s="16"/>
      <c r="B4066" s="16"/>
      <c r="N4066" s="2"/>
      <c r="O4066" s="53"/>
      <c r="BA4066" s="149"/>
    </row>
    <row r="4067" spans="1:53">
      <c r="A4067" s="16"/>
      <c r="B4067" s="16"/>
      <c r="N4067" s="2"/>
      <c r="O4067" s="53"/>
      <c r="BA4067" s="149"/>
    </row>
    <row r="4068" spans="1:53">
      <c r="A4068" s="16"/>
      <c r="B4068" s="16"/>
      <c r="N4068" s="2"/>
      <c r="O4068" s="53"/>
      <c r="BA4068" s="149"/>
    </row>
    <row r="4069" spans="1:53">
      <c r="A4069" s="16"/>
      <c r="B4069" s="16"/>
      <c r="N4069" s="2"/>
      <c r="O4069" s="53"/>
      <c r="BA4069" s="149"/>
    </row>
    <row r="4070" spans="1:53">
      <c r="A4070" s="16"/>
      <c r="B4070" s="16"/>
      <c r="N4070" s="2"/>
      <c r="O4070" s="53"/>
      <c r="BA4070" s="149"/>
    </row>
    <row r="4071" spans="1:53">
      <c r="A4071" s="16"/>
      <c r="B4071" s="16"/>
      <c r="N4071" s="2"/>
      <c r="O4071" s="53"/>
      <c r="BA4071" s="149"/>
    </row>
    <row r="4072" spans="1:53">
      <c r="A4072" s="16"/>
      <c r="B4072" s="16"/>
      <c r="N4072" s="2"/>
      <c r="O4072" s="53"/>
      <c r="BA4072" s="149"/>
    </row>
    <row r="4073" spans="1:53">
      <c r="A4073" s="16"/>
      <c r="B4073" s="16"/>
      <c r="N4073" s="2"/>
      <c r="O4073" s="53"/>
      <c r="BA4073" s="149"/>
    </row>
    <row r="4074" spans="1:53">
      <c r="A4074" s="16"/>
      <c r="B4074" s="16"/>
      <c r="N4074" s="2"/>
      <c r="O4074" s="53"/>
      <c r="BA4074" s="149"/>
    </row>
    <row r="4075" spans="1:53">
      <c r="A4075" s="16"/>
      <c r="B4075" s="16"/>
      <c r="N4075" s="2"/>
      <c r="O4075" s="53"/>
      <c r="BA4075" s="149"/>
    </row>
    <row r="4076" spans="1:53">
      <c r="A4076" s="16"/>
      <c r="B4076" s="16"/>
      <c r="N4076" s="2"/>
      <c r="O4076" s="53"/>
      <c r="BA4076" s="149"/>
    </row>
    <row r="4077" spans="1:53">
      <c r="A4077" s="16"/>
      <c r="B4077" s="16"/>
      <c r="N4077" s="2"/>
      <c r="O4077" s="53"/>
      <c r="BA4077" s="149"/>
    </row>
    <row r="4078" spans="1:53">
      <c r="A4078" s="16"/>
      <c r="B4078" s="16"/>
      <c r="N4078" s="2"/>
      <c r="O4078" s="53"/>
      <c r="BA4078" s="149"/>
    </row>
    <row r="4079" spans="1:53">
      <c r="A4079" s="16"/>
      <c r="B4079" s="16"/>
      <c r="N4079" s="2"/>
      <c r="O4079" s="53"/>
      <c r="BA4079" s="149"/>
    </row>
    <row r="4080" spans="1:53">
      <c r="A4080" s="16"/>
      <c r="B4080" s="16"/>
      <c r="N4080" s="2"/>
      <c r="O4080" s="53"/>
      <c r="BA4080" s="149"/>
    </row>
    <row r="4081" spans="1:53">
      <c r="A4081" s="16"/>
      <c r="B4081" s="16"/>
      <c r="N4081" s="2"/>
      <c r="O4081" s="53"/>
      <c r="BA4081" s="149"/>
    </row>
    <row r="4082" spans="1:53">
      <c r="A4082" s="16"/>
      <c r="B4082" s="16"/>
      <c r="N4082" s="2"/>
      <c r="O4082" s="53"/>
      <c r="BA4082" s="149"/>
    </row>
    <row r="4083" spans="1:53">
      <c r="A4083" s="16"/>
      <c r="B4083" s="16"/>
      <c r="N4083" s="2"/>
      <c r="O4083" s="53"/>
      <c r="BA4083" s="149"/>
    </row>
    <row r="4084" spans="1:53">
      <c r="A4084" s="16"/>
      <c r="B4084" s="16"/>
      <c r="N4084" s="2"/>
      <c r="O4084" s="53"/>
      <c r="BA4084" s="149"/>
    </row>
    <row r="4085" spans="1:53">
      <c r="A4085" s="16"/>
      <c r="B4085" s="16"/>
      <c r="N4085" s="2"/>
      <c r="O4085" s="53"/>
      <c r="BA4085" s="149"/>
    </row>
    <row r="4086" spans="1:53">
      <c r="A4086" s="16"/>
      <c r="B4086" s="16"/>
      <c r="N4086" s="2"/>
      <c r="O4086" s="53"/>
      <c r="BA4086" s="149"/>
    </row>
    <row r="4087" spans="1:53">
      <c r="A4087" s="16"/>
      <c r="B4087" s="16"/>
      <c r="N4087" s="2"/>
      <c r="O4087" s="53"/>
      <c r="BA4087" s="149"/>
    </row>
    <row r="4088" spans="1:53">
      <c r="A4088" s="16"/>
      <c r="B4088" s="16"/>
      <c r="N4088" s="2"/>
      <c r="O4088" s="53"/>
      <c r="BA4088" s="149"/>
    </row>
    <row r="4089" spans="1:53">
      <c r="A4089" s="16"/>
      <c r="B4089" s="16"/>
      <c r="N4089" s="2"/>
      <c r="O4089" s="53"/>
      <c r="BA4089" s="149"/>
    </row>
    <row r="4090" spans="1:53">
      <c r="A4090" s="16"/>
      <c r="B4090" s="16"/>
      <c r="N4090" s="2"/>
      <c r="O4090" s="53"/>
      <c r="BA4090" s="149"/>
    </row>
    <row r="4091" spans="1:53">
      <c r="A4091" s="16"/>
      <c r="B4091" s="16"/>
      <c r="N4091" s="2"/>
      <c r="O4091" s="53"/>
      <c r="BA4091" s="149"/>
    </row>
    <row r="4092" spans="1:53">
      <c r="A4092" s="16"/>
      <c r="B4092" s="16"/>
      <c r="N4092" s="2"/>
      <c r="O4092" s="53"/>
      <c r="BA4092" s="149"/>
    </row>
    <row r="4093" spans="1:53">
      <c r="A4093" s="16"/>
      <c r="B4093" s="16"/>
      <c r="N4093" s="2"/>
      <c r="O4093" s="53"/>
      <c r="BA4093" s="149"/>
    </row>
    <row r="4094" spans="1:53">
      <c r="A4094" s="16"/>
      <c r="B4094" s="16"/>
      <c r="N4094" s="2"/>
      <c r="O4094" s="53"/>
      <c r="BA4094" s="149"/>
    </row>
    <row r="4095" spans="1:53">
      <c r="A4095" s="16"/>
      <c r="B4095" s="16"/>
      <c r="N4095" s="2"/>
      <c r="O4095" s="53"/>
      <c r="BA4095" s="149"/>
    </row>
    <row r="4096" spans="1:53">
      <c r="A4096" s="16"/>
      <c r="B4096" s="16"/>
      <c r="N4096" s="2"/>
      <c r="O4096" s="53"/>
      <c r="BA4096" s="149"/>
    </row>
    <row r="4097" spans="1:53">
      <c r="A4097" s="16"/>
      <c r="B4097" s="16"/>
      <c r="N4097" s="2"/>
      <c r="O4097" s="53"/>
      <c r="BA4097" s="149"/>
    </row>
    <row r="4098" spans="1:53">
      <c r="A4098" s="16"/>
      <c r="B4098" s="16"/>
      <c r="N4098" s="2"/>
      <c r="O4098" s="53"/>
      <c r="BA4098" s="149"/>
    </row>
    <row r="4099" spans="1:53">
      <c r="A4099" s="16"/>
      <c r="B4099" s="16"/>
      <c r="N4099" s="2"/>
      <c r="O4099" s="53"/>
      <c r="BA4099" s="149"/>
    </row>
    <row r="4100" spans="1:53">
      <c r="A4100" s="16"/>
      <c r="B4100" s="16"/>
      <c r="N4100" s="2"/>
      <c r="O4100" s="53"/>
      <c r="BA4100" s="149"/>
    </row>
    <row r="4101" spans="1:53">
      <c r="A4101" s="16"/>
      <c r="B4101" s="16"/>
      <c r="N4101" s="2"/>
      <c r="O4101" s="53"/>
      <c r="BA4101" s="149"/>
    </row>
    <row r="4102" spans="1:53">
      <c r="A4102" s="16"/>
      <c r="B4102" s="16"/>
      <c r="N4102" s="2"/>
      <c r="O4102" s="53"/>
      <c r="BA4102" s="149"/>
    </row>
    <row r="4103" spans="1:53">
      <c r="A4103" s="16"/>
      <c r="B4103" s="16"/>
      <c r="N4103" s="2"/>
      <c r="O4103" s="53"/>
      <c r="BA4103" s="149"/>
    </row>
    <row r="4104" spans="1:53">
      <c r="A4104" s="16"/>
      <c r="B4104" s="16"/>
      <c r="N4104" s="2"/>
      <c r="O4104" s="53"/>
      <c r="BA4104" s="149"/>
    </row>
    <row r="4105" spans="1:53">
      <c r="A4105" s="16"/>
      <c r="B4105" s="16"/>
      <c r="N4105" s="2"/>
      <c r="O4105" s="53"/>
      <c r="BA4105" s="149"/>
    </row>
    <row r="4106" spans="1:53">
      <c r="A4106" s="16"/>
      <c r="B4106" s="16"/>
      <c r="N4106" s="2"/>
      <c r="O4106" s="53"/>
      <c r="BA4106" s="149"/>
    </row>
    <row r="4107" spans="1:53">
      <c r="A4107" s="16"/>
      <c r="B4107" s="16"/>
      <c r="N4107" s="2"/>
      <c r="O4107" s="53"/>
      <c r="BA4107" s="149"/>
    </row>
    <row r="4108" spans="1:53">
      <c r="A4108" s="16"/>
      <c r="B4108" s="16"/>
      <c r="N4108" s="2"/>
      <c r="O4108" s="53"/>
      <c r="BA4108" s="149"/>
    </row>
    <row r="4109" spans="1:53">
      <c r="A4109" s="16"/>
      <c r="B4109" s="16"/>
      <c r="N4109" s="2"/>
      <c r="O4109" s="53"/>
      <c r="BA4109" s="149"/>
    </row>
    <row r="4110" spans="1:53">
      <c r="A4110" s="16"/>
      <c r="B4110" s="16"/>
      <c r="N4110" s="2"/>
      <c r="O4110" s="53"/>
      <c r="BA4110" s="149"/>
    </row>
    <row r="4111" spans="1:53">
      <c r="A4111" s="16"/>
      <c r="B4111" s="16"/>
      <c r="N4111" s="2"/>
      <c r="O4111" s="53"/>
      <c r="BA4111" s="149"/>
    </row>
    <row r="4112" spans="1:53">
      <c r="A4112" s="16"/>
      <c r="B4112" s="16"/>
      <c r="N4112" s="2"/>
      <c r="O4112" s="53"/>
      <c r="BA4112" s="149"/>
    </row>
    <row r="4113" spans="1:53">
      <c r="A4113" s="16"/>
      <c r="B4113" s="16"/>
      <c r="N4113" s="2"/>
      <c r="O4113" s="53"/>
      <c r="BA4113" s="149"/>
    </row>
    <row r="4114" spans="1:53">
      <c r="A4114" s="16"/>
      <c r="B4114" s="16"/>
      <c r="N4114" s="2"/>
      <c r="O4114" s="53"/>
      <c r="BA4114" s="149"/>
    </row>
    <row r="4115" spans="1:53">
      <c r="A4115" s="16"/>
      <c r="B4115" s="16"/>
      <c r="N4115" s="2"/>
      <c r="O4115" s="53"/>
      <c r="BA4115" s="149"/>
    </row>
    <row r="4116" spans="1:53">
      <c r="A4116" s="16"/>
      <c r="B4116" s="16"/>
      <c r="N4116" s="2"/>
      <c r="O4116" s="53"/>
      <c r="BA4116" s="149"/>
    </row>
    <row r="4117" spans="1:53">
      <c r="A4117" s="16"/>
      <c r="B4117" s="16"/>
      <c r="N4117" s="2"/>
      <c r="O4117" s="53"/>
      <c r="BA4117" s="149"/>
    </row>
    <row r="4118" spans="1:53">
      <c r="A4118" s="16"/>
      <c r="B4118" s="16"/>
      <c r="N4118" s="2"/>
      <c r="O4118" s="53"/>
      <c r="BA4118" s="149"/>
    </row>
    <row r="4119" spans="1:53">
      <c r="A4119" s="16"/>
      <c r="B4119" s="16"/>
      <c r="N4119" s="2"/>
      <c r="O4119" s="53"/>
      <c r="BA4119" s="149"/>
    </row>
    <row r="4120" spans="1:53">
      <c r="A4120" s="16"/>
      <c r="B4120" s="16"/>
      <c r="N4120" s="2"/>
      <c r="O4120" s="53"/>
      <c r="BA4120" s="149"/>
    </row>
    <row r="4121" spans="1:53">
      <c r="A4121" s="16"/>
      <c r="B4121" s="16"/>
      <c r="N4121" s="2"/>
      <c r="O4121" s="53"/>
      <c r="BA4121" s="149"/>
    </row>
    <row r="4122" spans="1:53">
      <c r="A4122" s="16"/>
      <c r="B4122" s="16"/>
      <c r="N4122" s="2"/>
      <c r="O4122" s="53"/>
      <c r="BA4122" s="149"/>
    </row>
    <row r="4123" spans="1:53">
      <c r="A4123" s="16"/>
      <c r="B4123" s="16"/>
      <c r="N4123" s="2"/>
      <c r="O4123" s="53"/>
      <c r="BA4123" s="149"/>
    </row>
    <row r="4124" spans="1:53">
      <c r="A4124" s="16"/>
      <c r="B4124" s="16"/>
      <c r="N4124" s="2"/>
      <c r="O4124" s="53"/>
      <c r="BA4124" s="149"/>
    </row>
    <row r="4125" spans="1:53">
      <c r="A4125" s="16"/>
      <c r="B4125" s="16"/>
      <c r="N4125" s="2"/>
      <c r="O4125" s="53"/>
      <c r="BA4125" s="149"/>
    </row>
    <row r="4126" spans="1:53">
      <c r="A4126" s="16"/>
      <c r="B4126" s="16"/>
      <c r="N4126" s="2"/>
      <c r="O4126" s="53"/>
      <c r="BA4126" s="149"/>
    </row>
    <row r="4127" spans="1:53">
      <c r="A4127" s="16"/>
      <c r="B4127" s="16"/>
      <c r="N4127" s="2"/>
      <c r="O4127" s="53"/>
      <c r="BA4127" s="149"/>
    </row>
    <row r="4128" spans="1:53">
      <c r="A4128" s="16"/>
      <c r="B4128" s="16"/>
      <c r="N4128" s="2"/>
      <c r="O4128" s="53"/>
      <c r="BA4128" s="149"/>
    </row>
    <row r="4129" spans="1:53">
      <c r="A4129" s="16"/>
      <c r="B4129" s="16"/>
      <c r="N4129" s="2"/>
      <c r="O4129" s="53"/>
      <c r="BA4129" s="149"/>
    </row>
    <row r="4130" spans="1:53">
      <c r="A4130" s="16"/>
      <c r="B4130" s="16"/>
      <c r="N4130" s="2"/>
      <c r="O4130" s="53"/>
      <c r="BA4130" s="149"/>
    </row>
    <row r="4131" spans="1:53">
      <c r="A4131" s="16"/>
      <c r="B4131" s="16"/>
      <c r="N4131" s="2"/>
      <c r="O4131" s="53"/>
      <c r="BA4131" s="149"/>
    </row>
    <row r="4132" spans="1:53">
      <c r="A4132" s="16"/>
      <c r="B4132" s="16"/>
      <c r="N4132" s="2"/>
      <c r="O4132" s="53"/>
      <c r="BA4132" s="149"/>
    </row>
    <row r="4133" spans="1:53">
      <c r="A4133" s="16"/>
      <c r="B4133" s="16"/>
      <c r="N4133" s="2"/>
      <c r="O4133" s="53"/>
      <c r="BA4133" s="149"/>
    </row>
    <row r="4134" spans="1:53">
      <c r="A4134" s="16"/>
      <c r="B4134" s="16"/>
      <c r="N4134" s="2"/>
      <c r="O4134" s="53"/>
      <c r="BA4134" s="149"/>
    </row>
    <row r="4135" spans="1:53">
      <c r="A4135" s="16"/>
      <c r="B4135" s="16"/>
      <c r="N4135" s="2"/>
      <c r="O4135" s="53"/>
      <c r="BA4135" s="149"/>
    </row>
    <row r="4136" spans="1:53">
      <c r="A4136" s="16"/>
      <c r="B4136" s="16"/>
      <c r="N4136" s="2"/>
      <c r="O4136" s="53"/>
      <c r="BA4136" s="149"/>
    </row>
    <row r="4137" spans="1:53">
      <c r="A4137" s="16"/>
      <c r="B4137" s="16"/>
      <c r="N4137" s="2"/>
      <c r="O4137" s="53"/>
      <c r="BA4137" s="149"/>
    </row>
    <row r="4138" spans="1:53">
      <c r="A4138" s="16"/>
      <c r="B4138" s="16"/>
      <c r="N4138" s="2"/>
      <c r="O4138" s="53"/>
      <c r="BA4138" s="149"/>
    </row>
    <row r="4139" spans="1:53">
      <c r="A4139" s="16"/>
      <c r="B4139" s="16"/>
      <c r="N4139" s="2"/>
      <c r="O4139" s="53"/>
      <c r="BA4139" s="149"/>
    </row>
    <row r="4140" spans="1:53">
      <c r="A4140" s="16"/>
      <c r="B4140" s="16"/>
      <c r="N4140" s="2"/>
      <c r="O4140" s="53"/>
      <c r="BA4140" s="149"/>
    </row>
    <row r="4141" spans="1:53">
      <c r="A4141" s="16"/>
      <c r="B4141" s="16"/>
      <c r="N4141" s="2"/>
      <c r="O4141" s="53"/>
      <c r="BA4141" s="149"/>
    </row>
    <row r="4142" spans="1:53">
      <c r="A4142" s="16"/>
      <c r="B4142" s="16"/>
      <c r="N4142" s="2"/>
      <c r="O4142" s="53"/>
      <c r="BA4142" s="149"/>
    </row>
    <row r="4143" spans="1:53">
      <c r="A4143" s="16"/>
      <c r="B4143" s="16"/>
      <c r="N4143" s="2"/>
      <c r="O4143" s="53"/>
      <c r="BA4143" s="149"/>
    </row>
    <row r="4144" spans="1:53">
      <c r="A4144" s="16"/>
      <c r="B4144" s="16"/>
      <c r="N4144" s="2"/>
      <c r="O4144" s="53"/>
      <c r="BA4144" s="149"/>
    </row>
    <row r="4145" spans="1:53">
      <c r="A4145" s="16"/>
      <c r="B4145" s="16"/>
      <c r="N4145" s="2"/>
      <c r="O4145" s="53"/>
      <c r="BA4145" s="149"/>
    </row>
    <row r="4146" spans="1:53">
      <c r="A4146" s="16"/>
      <c r="B4146" s="16"/>
      <c r="N4146" s="2"/>
      <c r="O4146" s="53"/>
      <c r="BA4146" s="149"/>
    </row>
    <row r="4147" spans="1:53">
      <c r="A4147" s="16"/>
      <c r="B4147" s="16"/>
      <c r="N4147" s="2"/>
      <c r="O4147" s="53"/>
      <c r="BA4147" s="149"/>
    </row>
    <row r="4148" spans="1:53">
      <c r="A4148" s="16"/>
      <c r="B4148" s="16"/>
      <c r="N4148" s="2"/>
      <c r="O4148" s="53"/>
      <c r="BA4148" s="149"/>
    </row>
    <row r="4149" spans="1:53">
      <c r="A4149" s="16"/>
      <c r="B4149" s="16"/>
      <c r="N4149" s="2"/>
      <c r="O4149" s="53"/>
      <c r="BA4149" s="149"/>
    </row>
    <row r="4150" spans="1:53">
      <c r="A4150" s="16"/>
      <c r="B4150" s="16"/>
      <c r="N4150" s="2"/>
      <c r="O4150" s="53"/>
      <c r="BA4150" s="149"/>
    </row>
    <row r="4151" spans="1:53">
      <c r="A4151" s="16"/>
      <c r="B4151" s="16"/>
      <c r="N4151" s="2"/>
      <c r="O4151" s="53"/>
      <c r="BA4151" s="149"/>
    </row>
    <row r="4152" spans="1:53">
      <c r="A4152" s="16"/>
      <c r="B4152" s="16"/>
      <c r="N4152" s="2"/>
      <c r="O4152" s="53"/>
      <c r="BA4152" s="149"/>
    </row>
    <row r="4153" spans="1:53">
      <c r="A4153" s="16"/>
      <c r="B4153" s="16"/>
      <c r="N4153" s="2"/>
      <c r="O4153" s="53"/>
      <c r="BA4153" s="149"/>
    </row>
    <row r="4154" spans="1:53">
      <c r="A4154" s="16"/>
      <c r="B4154" s="16"/>
      <c r="N4154" s="2"/>
      <c r="O4154" s="53"/>
      <c r="BA4154" s="149"/>
    </row>
    <row r="4155" spans="1:53">
      <c r="A4155" s="16"/>
      <c r="B4155" s="16"/>
      <c r="N4155" s="2"/>
      <c r="O4155" s="53"/>
      <c r="BA4155" s="149"/>
    </row>
    <row r="4156" spans="1:53">
      <c r="A4156" s="16"/>
      <c r="B4156" s="16"/>
      <c r="N4156" s="2"/>
      <c r="O4156" s="53"/>
      <c r="BA4156" s="149"/>
    </row>
    <row r="4157" spans="1:53">
      <c r="A4157" s="16"/>
      <c r="B4157" s="16"/>
      <c r="N4157" s="2"/>
      <c r="O4157" s="53"/>
      <c r="BA4157" s="149"/>
    </row>
    <row r="4158" spans="1:53">
      <c r="A4158" s="16"/>
      <c r="B4158" s="16"/>
      <c r="N4158" s="2"/>
      <c r="O4158" s="53"/>
      <c r="BA4158" s="149"/>
    </row>
    <row r="4159" spans="1:53">
      <c r="A4159" s="16"/>
      <c r="B4159" s="16"/>
      <c r="N4159" s="2"/>
      <c r="O4159" s="53"/>
      <c r="BA4159" s="149"/>
    </row>
    <row r="4160" spans="1:53">
      <c r="A4160" s="16"/>
      <c r="B4160" s="16"/>
      <c r="N4160" s="2"/>
      <c r="O4160" s="53"/>
      <c r="BA4160" s="149"/>
    </row>
    <row r="4161" spans="1:53">
      <c r="A4161" s="16"/>
      <c r="B4161" s="16"/>
      <c r="N4161" s="2"/>
      <c r="O4161" s="53"/>
      <c r="BA4161" s="149"/>
    </row>
    <row r="4162" spans="1:53">
      <c r="A4162" s="16"/>
      <c r="B4162" s="16"/>
      <c r="N4162" s="2"/>
      <c r="O4162" s="53"/>
      <c r="BA4162" s="149"/>
    </row>
    <row r="4163" spans="1:53">
      <c r="A4163" s="16"/>
      <c r="B4163" s="16"/>
      <c r="N4163" s="2"/>
      <c r="O4163" s="53"/>
      <c r="BA4163" s="149"/>
    </row>
    <row r="4164" spans="1:53">
      <c r="A4164" s="16"/>
      <c r="B4164" s="16"/>
      <c r="N4164" s="2"/>
      <c r="O4164" s="53"/>
      <c r="BA4164" s="149"/>
    </row>
    <row r="4165" spans="1:53">
      <c r="A4165" s="16"/>
      <c r="B4165" s="16"/>
      <c r="N4165" s="2"/>
      <c r="O4165" s="53"/>
      <c r="BA4165" s="149"/>
    </row>
    <row r="4166" spans="1:53">
      <c r="A4166" s="16"/>
      <c r="B4166" s="16"/>
      <c r="N4166" s="2"/>
      <c r="O4166" s="53"/>
      <c r="BA4166" s="149"/>
    </row>
    <row r="4167" spans="1:53">
      <c r="A4167" s="16"/>
      <c r="B4167" s="16"/>
      <c r="N4167" s="2"/>
      <c r="O4167" s="53"/>
      <c r="BA4167" s="149"/>
    </row>
    <row r="4168" spans="1:53">
      <c r="A4168" s="16"/>
      <c r="B4168" s="16"/>
      <c r="N4168" s="2"/>
      <c r="O4168" s="53"/>
      <c r="BA4168" s="149"/>
    </row>
    <row r="4169" spans="1:53">
      <c r="A4169" s="16"/>
      <c r="B4169" s="16"/>
      <c r="N4169" s="2"/>
      <c r="O4169" s="53"/>
      <c r="BA4169" s="149"/>
    </row>
    <row r="4170" spans="1:53">
      <c r="A4170" s="16"/>
      <c r="B4170" s="16"/>
      <c r="N4170" s="2"/>
      <c r="O4170" s="53"/>
      <c r="BA4170" s="149"/>
    </row>
    <row r="4171" spans="1:53">
      <c r="A4171" s="16"/>
      <c r="B4171" s="16"/>
      <c r="N4171" s="2"/>
      <c r="O4171" s="53"/>
      <c r="BA4171" s="149"/>
    </row>
    <row r="4172" spans="1:53">
      <c r="A4172" s="16"/>
      <c r="B4172" s="16"/>
      <c r="N4172" s="2"/>
      <c r="O4172" s="53"/>
      <c r="BA4172" s="149"/>
    </row>
    <row r="4173" spans="1:53">
      <c r="A4173" s="16"/>
      <c r="B4173" s="16"/>
      <c r="N4173" s="2"/>
      <c r="O4173" s="53"/>
      <c r="BA4173" s="149"/>
    </row>
    <row r="4174" spans="1:53">
      <c r="A4174" s="16"/>
      <c r="B4174" s="16"/>
      <c r="N4174" s="2"/>
      <c r="O4174" s="53"/>
      <c r="BA4174" s="149"/>
    </row>
    <row r="4175" spans="1:53">
      <c r="A4175" s="16"/>
      <c r="B4175" s="16"/>
      <c r="N4175" s="2"/>
      <c r="O4175" s="53"/>
      <c r="BA4175" s="149"/>
    </row>
    <row r="4176" spans="1:53">
      <c r="A4176" s="16"/>
      <c r="B4176" s="16"/>
      <c r="N4176" s="2"/>
      <c r="O4176" s="53"/>
      <c r="BA4176" s="149"/>
    </row>
    <row r="4177" spans="1:53">
      <c r="A4177" s="16"/>
      <c r="B4177" s="16"/>
      <c r="N4177" s="2"/>
      <c r="O4177" s="53"/>
      <c r="BA4177" s="149"/>
    </row>
    <row r="4178" spans="1:53">
      <c r="A4178" s="16"/>
      <c r="B4178" s="16"/>
      <c r="N4178" s="2"/>
      <c r="O4178" s="53"/>
      <c r="BA4178" s="149"/>
    </row>
    <row r="4179" spans="1:53">
      <c r="A4179" s="16"/>
      <c r="B4179" s="16"/>
      <c r="N4179" s="2"/>
      <c r="O4179" s="53"/>
      <c r="BA4179" s="149"/>
    </row>
    <row r="4180" spans="1:53">
      <c r="A4180" s="16"/>
      <c r="B4180" s="16"/>
      <c r="N4180" s="2"/>
      <c r="O4180" s="53"/>
      <c r="BA4180" s="149"/>
    </row>
    <row r="4181" spans="1:53">
      <c r="A4181" s="16"/>
      <c r="B4181" s="16"/>
      <c r="N4181" s="2"/>
      <c r="O4181" s="53"/>
      <c r="BA4181" s="149"/>
    </row>
    <row r="4182" spans="1:53">
      <c r="A4182" s="16"/>
      <c r="B4182" s="16"/>
      <c r="N4182" s="2"/>
      <c r="O4182" s="53"/>
      <c r="BA4182" s="149"/>
    </row>
    <row r="4183" spans="1:53">
      <c r="A4183" s="16"/>
      <c r="B4183" s="16"/>
      <c r="N4183" s="2"/>
      <c r="O4183" s="53"/>
      <c r="BA4183" s="149"/>
    </row>
    <row r="4184" spans="1:53">
      <c r="A4184" s="16"/>
      <c r="B4184" s="16"/>
      <c r="N4184" s="2"/>
      <c r="O4184" s="53"/>
      <c r="BA4184" s="149"/>
    </row>
    <row r="4185" spans="1:53">
      <c r="A4185" s="16"/>
      <c r="B4185" s="16"/>
      <c r="N4185" s="2"/>
      <c r="O4185" s="53"/>
      <c r="BA4185" s="149"/>
    </row>
    <row r="4186" spans="1:53">
      <c r="A4186" s="16"/>
      <c r="B4186" s="16"/>
      <c r="N4186" s="2"/>
      <c r="O4186" s="53"/>
      <c r="BA4186" s="149"/>
    </row>
    <row r="4187" spans="1:53">
      <c r="A4187" s="16"/>
      <c r="B4187" s="16"/>
      <c r="N4187" s="2"/>
      <c r="O4187" s="53"/>
      <c r="BA4187" s="149"/>
    </row>
    <row r="4188" spans="1:53">
      <c r="A4188" s="16"/>
      <c r="B4188" s="16"/>
      <c r="N4188" s="2"/>
      <c r="O4188" s="53"/>
      <c r="BA4188" s="149"/>
    </row>
    <row r="4189" spans="1:53">
      <c r="A4189" s="16"/>
      <c r="B4189" s="16"/>
      <c r="N4189" s="2"/>
      <c r="O4189" s="53"/>
      <c r="BA4189" s="149"/>
    </row>
    <row r="4190" spans="1:53">
      <c r="A4190" s="16"/>
      <c r="B4190" s="16"/>
      <c r="N4190" s="2"/>
      <c r="O4190" s="53"/>
      <c r="BA4190" s="149"/>
    </row>
    <row r="4191" spans="1:53">
      <c r="A4191" s="16"/>
      <c r="B4191" s="16"/>
      <c r="N4191" s="2"/>
      <c r="O4191" s="53"/>
      <c r="BA4191" s="149"/>
    </row>
    <row r="4192" spans="1:53">
      <c r="A4192" s="16"/>
      <c r="B4192" s="16"/>
      <c r="N4192" s="2"/>
      <c r="O4192" s="53"/>
      <c r="BA4192" s="149"/>
    </row>
    <row r="4193" spans="1:53">
      <c r="A4193" s="16"/>
      <c r="B4193" s="16"/>
      <c r="N4193" s="2"/>
      <c r="O4193" s="53"/>
      <c r="BA4193" s="149"/>
    </row>
    <row r="4194" spans="1:53">
      <c r="A4194" s="16"/>
      <c r="B4194" s="16"/>
      <c r="N4194" s="2"/>
      <c r="O4194" s="53"/>
      <c r="BA4194" s="149"/>
    </row>
    <row r="4195" spans="1:53">
      <c r="A4195" s="16"/>
      <c r="B4195" s="16"/>
      <c r="N4195" s="2"/>
      <c r="O4195" s="53"/>
      <c r="BA4195" s="149"/>
    </row>
    <row r="4196" spans="1:53">
      <c r="A4196" s="16"/>
      <c r="B4196" s="16"/>
      <c r="N4196" s="2"/>
      <c r="O4196" s="53"/>
      <c r="BA4196" s="149"/>
    </row>
    <row r="4197" spans="1:53">
      <c r="A4197" s="16"/>
      <c r="B4197" s="16"/>
      <c r="N4197" s="2"/>
      <c r="O4197" s="53"/>
      <c r="BA4197" s="149"/>
    </row>
    <row r="4198" spans="1:53">
      <c r="A4198" s="16"/>
      <c r="B4198" s="16"/>
      <c r="N4198" s="2"/>
      <c r="O4198" s="53"/>
      <c r="BA4198" s="149"/>
    </row>
    <row r="4199" spans="1:53">
      <c r="A4199" s="16"/>
      <c r="B4199" s="16"/>
      <c r="N4199" s="2"/>
      <c r="O4199" s="53"/>
      <c r="BA4199" s="149"/>
    </row>
    <row r="4200" spans="1:53">
      <c r="A4200" s="16"/>
      <c r="B4200" s="16"/>
      <c r="N4200" s="2"/>
      <c r="O4200" s="53"/>
      <c r="BA4200" s="149"/>
    </row>
    <row r="4201" spans="1:53">
      <c r="A4201" s="16"/>
      <c r="B4201" s="16"/>
      <c r="N4201" s="2"/>
      <c r="O4201" s="53"/>
      <c r="BA4201" s="149"/>
    </row>
    <row r="4202" spans="1:53">
      <c r="A4202" s="16"/>
      <c r="B4202" s="16"/>
      <c r="N4202" s="2"/>
      <c r="O4202" s="53"/>
      <c r="BA4202" s="149"/>
    </row>
    <row r="4203" spans="1:53">
      <c r="A4203" s="16"/>
      <c r="B4203" s="16"/>
      <c r="N4203" s="2"/>
      <c r="O4203" s="53"/>
      <c r="BA4203" s="149"/>
    </row>
    <row r="4204" spans="1:53">
      <c r="A4204" s="16"/>
      <c r="B4204" s="16"/>
      <c r="N4204" s="2"/>
      <c r="O4204" s="53"/>
      <c r="BA4204" s="149"/>
    </row>
    <row r="4205" spans="1:53">
      <c r="A4205" s="16"/>
      <c r="B4205" s="16"/>
      <c r="N4205" s="2"/>
      <c r="O4205" s="53"/>
      <c r="BA4205" s="149"/>
    </row>
    <row r="4206" spans="1:53">
      <c r="A4206" s="16"/>
      <c r="B4206" s="16"/>
      <c r="N4206" s="2"/>
      <c r="O4206" s="53"/>
      <c r="BA4206" s="149"/>
    </row>
    <row r="4207" spans="1:53">
      <c r="A4207" s="16"/>
      <c r="B4207" s="16"/>
      <c r="N4207" s="2"/>
      <c r="O4207" s="53"/>
      <c r="BA4207" s="149"/>
    </row>
    <row r="4208" spans="1:53">
      <c r="A4208" s="16"/>
      <c r="B4208" s="16"/>
      <c r="N4208" s="2"/>
      <c r="O4208" s="53"/>
      <c r="BA4208" s="149"/>
    </row>
    <row r="4209" spans="1:53">
      <c r="A4209" s="16"/>
      <c r="B4209" s="16"/>
      <c r="N4209" s="2"/>
      <c r="O4209" s="53"/>
      <c r="BA4209" s="149"/>
    </row>
    <row r="4210" spans="1:53">
      <c r="A4210" s="16"/>
      <c r="B4210" s="16"/>
      <c r="N4210" s="2"/>
      <c r="O4210" s="53"/>
      <c r="BA4210" s="149"/>
    </row>
    <row r="4211" spans="1:53">
      <c r="A4211" s="16"/>
      <c r="B4211" s="16"/>
      <c r="N4211" s="2"/>
      <c r="O4211" s="53"/>
      <c r="BA4211" s="149"/>
    </row>
    <row r="4212" spans="1:53">
      <c r="A4212" s="16"/>
      <c r="B4212" s="16"/>
      <c r="N4212" s="2"/>
      <c r="O4212" s="53"/>
      <c r="BA4212" s="149"/>
    </row>
    <row r="4213" spans="1:53">
      <c r="A4213" s="16"/>
      <c r="B4213" s="16"/>
      <c r="N4213" s="2"/>
      <c r="O4213" s="53"/>
      <c r="BA4213" s="149"/>
    </row>
    <row r="4214" spans="1:53">
      <c r="A4214" s="16"/>
      <c r="B4214" s="16"/>
      <c r="N4214" s="2"/>
      <c r="O4214" s="53"/>
      <c r="BA4214" s="149"/>
    </row>
    <row r="4215" spans="1:53">
      <c r="A4215" s="16"/>
      <c r="B4215" s="16"/>
      <c r="N4215" s="2"/>
      <c r="O4215" s="53"/>
      <c r="BA4215" s="149"/>
    </row>
    <row r="4216" spans="1:53">
      <c r="A4216" s="16"/>
      <c r="B4216" s="16"/>
      <c r="N4216" s="2"/>
      <c r="O4216" s="53"/>
      <c r="BA4216" s="149"/>
    </row>
    <row r="4217" spans="1:53">
      <c r="A4217" s="16"/>
      <c r="B4217" s="16"/>
      <c r="N4217" s="2"/>
      <c r="O4217" s="53"/>
      <c r="BA4217" s="149"/>
    </row>
    <row r="4218" spans="1:53">
      <c r="A4218" s="16"/>
      <c r="B4218" s="16"/>
      <c r="N4218" s="2"/>
      <c r="O4218" s="53"/>
      <c r="BA4218" s="149"/>
    </row>
    <row r="4219" spans="1:53">
      <c r="A4219" s="16"/>
      <c r="B4219" s="16"/>
      <c r="N4219" s="2"/>
      <c r="O4219" s="53"/>
      <c r="BA4219" s="149"/>
    </row>
    <row r="4220" spans="1:53">
      <c r="A4220" s="16"/>
      <c r="B4220" s="16"/>
      <c r="N4220" s="2"/>
      <c r="O4220" s="53"/>
      <c r="BA4220" s="149"/>
    </row>
    <row r="4221" spans="1:53">
      <c r="A4221" s="16"/>
      <c r="B4221" s="16"/>
      <c r="N4221" s="2"/>
      <c r="O4221" s="53"/>
      <c r="BA4221" s="149"/>
    </row>
    <row r="4222" spans="1:53">
      <c r="A4222" s="16"/>
      <c r="B4222" s="16"/>
      <c r="N4222" s="2"/>
      <c r="O4222" s="53"/>
      <c r="BA4222" s="149"/>
    </row>
    <row r="4223" spans="1:53">
      <c r="A4223" s="16"/>
      <c r="B4223" s="16"/>
      <c r="N4223" s="2"/>
      <c r="O4223" s="53"/>
      <c r="BA4223" s="149"/>
    </row>
    <row r="4224" spans="1:53">
      <c r="A4224" s="16"/>
      <c r="B4224" s="16"/>
      <c r="N4224" s="2"/>
      <c r="O4224" s="53"/>
      <c r="BA4224" s="149"/>
    </row>
    <row r="4225" spans="1:53">
      <c r="A4225" s="16"/>
      <c r="B4225" s="16"/>
      <c r="N4225" s="2"/>
      <c r="O4225" s="53"/>
      <c r="BA4225" s="149"/>
    </row>
    <row r="4226" spans="1:53">
      <c r="A4226" s="16"/>
      <c r="B4226" s="16"/>
      <c r="N4226" s="2"/>
      <c r="O4226" s="53"/>
      <c r="BA4226" s="149"/>
    </row>
    <row r="4227" spans="1:53">
      <c r="A4227" s="16"/>
      <c r="B4227" s="16"/>
      <c r="N4227" s="2"/>
      <c r="O4227" s="53"/>
      <c r="BA4227" s="149"/>
    </row>
    <row r="4228" spans="1:53">
      <c r="A4228" s="16"/>
      <c r="B4228" s="16"/>
      <c r="N4228" s="2"/>
      <c r="O4228" s="53"/>
      <c r="BA4228" s="149"/>
    </row>
    <row r="4229" spans="1:53">
      <c r="A4229" s="16"/>
      <c r="B4229" s="16"/>
      <c r="N4229" s="2"/>
      <c r="O4229" s="53"/>
      <c r="BA4229" s="149"/>
    </row>
    <row r="4230" spans="1:53">
      <c r="A4230" s="16"/>
      <c r="B4230" s="16"/>
      <c r="N4230" s="2"/>
      <c r="O4230" s="53"/>
      <c r="BA4230" s="149"/>
    </row>
    <row r="4231" spans="1:53">
      <c r="A4231" s="16"/>
      <c r="B4231" s="16"/>
      <c r="N4231" s="2"/>
      <c r="O4231" s="53"/>
      <c r="BA4231" s="149"/>
    </row>
    <row r="4232" spans="1:53">
      <c r="A4232" s="16"/>
      <c r="B4232" s="16"/>
      <c r="N4232" s="2"/>
      <c r="O4232" s="53"/>
      <c r="BA4232" s="149"/>
    </row>
    <row r="4233" spans="1:53">
      <c r="A4233" s="16"/>
      <c r="B4233" s="16"/>
      <c r="N4233" s="2"/>
      <c r="O4233" s="53"/>
      <c r="BA4233" s="149"/>
    </row>
    <row r="4234" spans="1:53">
      <c r="A4234" s="16"/>
      <c r="B4234" s="16"/>
      <c r="N4234" s="2"/>
      <c r="O4234" s="53"/>
      <c r="BA4234" s="149"/>
    </row>
    <row r="4235" spans="1:53">
      <c r="A4235" s="16"/>
      <c r="B4235" s="16"/>
      <c r="N4235" s="2"/>
      <c r="O4235" s="53"/>
      <c r="BA4235" s="149"/>
    </row>
    <row r="4236" spans="1:53">
      <c r="A4236" s="16"/>
      <c r="B4236" s="16"/>
      <c r="N4236" s="2"/>
      <c r="O4236" s="53"/>
      <c r="BA4236" s="149"/>
    </row>
    <row r="4237" spans="1:53">
      <c r="A4237" s="16"/>
      <c r="B4237" s="16"/>
      <c r="N4237" s="2"/>
      <c r="O4237" s="53"/>
      <c r="BA4237" s="149"/>
    </row>
    <row r="4238" spans="1:53">
      <c r="A4238" s="16"/>
      <c r="B4238" s="16"/>
      <c r="N4238" s="2"/>
      <c r="O4238" s="53"/>
      <c r="BA4238" s="149"/>
    </row>
    <row r="4239" spans="1:53">
      <c r="A4239" s="16"/>
      <c r="B4239" s="16"/>
      <c r="N4239" s="2"/>
      <c r="O4239" s="53"/>
      <c r="BA4239" s="149"/>
    </row>
    <row r="4240" spans="1:53">
      <c r="A4240" s="16"/>
      <c r="B4240" s="16"/>
      <c r="N4240" s="2"/>
      <c r="O4240" s="53"/>
      <c r="BA4240" s="149"/>
    </row>
    <row r="4241" spans="1:53">
      <c r="A4241" s="16"/>
      <c r="B4241" s="16"/>
      <c r="N4241" s="2"/>
      <c r="O4241" s="53"/>
      <c r="BA4241" s="149"/>
    </row>
    <row r="4242" spans="1:53">
      <c r="A4242" s="16"/>
      <c r="B4242" s="16"/>
      <c r="N4242" s="2"/>
      <c r="O4242" s="53"/>
      <c r="BA4242" s="149"/>
    </row>
    <row r="4243" spans="1:53">
      <c r="A4243" s="16"/>
      <c r="B4243" s="16"/>
      <c r="N4243" s="2"/>
      <c r="O4243" s="53"/>
      <c r="BA4243" s="149"/>
    </row>
    <row r="4244" spans="1:53">
      <c r="A4244" s="16"/>
      <c r="B4244" s="16"/>
      <c r="N4244" s="2"/>
      <c r="O4244" s="53"/>
      <c r="BA4244" s="149"/>
    </row>
    <row r="4245" spans="1:53">
      <c r="A4245" s="16"/>
      <c r="B4245" s="16"/>
      <c r="N4245" s="2"/>
      <c r="O4245" s="53"/>
      <c r="BA4245" s="149"/>
    </row>
    <row r="4246" spans="1:53">
      <c r="A4246" s="16"/>
      <c r="B4246" s="16"/>
      <c r="N4246" s="2"/>
      <c r="O4246" s="53"/>
      <c r="BA4246" s="149"/>
    </row>
    <row r="4247" spans="1:53">
      <c r="A4247" s="16"/>
      <c r="B4247" s="16"/>
      <c r="N4247" s="2"/>
      <c r="O4247" s="53"/>
      <c r="BA4247" s="149"/>
    </row>
    <row r="4248" spans="1:53">
      <c r="A4248" s="16"/>
      <c r="B4248" s="16"/>
      <c r="N4248" s="2"/>
      <c r="O4248" s="53"/>
      <c r="BA4248" s="149"/>
    </row>
    <row r="4249" spans="1:53">
      <c r="A4249" s="16"/>
      <c r="B4249" s="16"/>
      <c r="N4249" s="2"/>
      <c r="O4249" s="53"/>
      <c r="BA4249" s="149"/>
    </row>
    <row r="4250" spans="1:53">
      <c r="A4250" s="16"/>
      <c r="B4250" s="16"/>
      <c r="N4250" s="2"/>
      <c r="O4250" s="53"/>
      <c r="BA4250" s="149"/>
    </row>
    <row r="4251" spans="1:53">
      <c r="A4251" s="16"/>
      <c r="B4251" s="16"/>
      <c r="N4251" s="2"/>
      <c r="O4251" s="53"/>
      <c r="BA4251" s="149"/>
    </row>
    <row r="4252" spans="1:53">
      <c r="A4252" s="16"/>
      <c r="B4252" s="16"/>
      <c r="N4252" s="2"/>
      <c r="O4252" s="53"/>
      <c r="BA4252" s="149"/>
    </row>
    <row r="4253" spans="1:53">
      <c r="A4253" s="16"/>
      <c r="B4253" s="16"/>
      <c r="N4253" s="2"/>
      <c r="O4253" s="53"/>
      <c r="BA4253" s="149"/>
    </row>
    <row r="4254" spans="1:53">
      <c r="A4254" s="16"/>
      <c r="B4254" s="16"/>
      <c r="N4254" s="2"/>
      <c r="O4254" s="53"/>
      <c r="BA4254" s="149"/>
    </row>
    <row r="4255" spans="1:53">
      <c r="A4255" s="16"/>
      <c r="B4255" s="16"/>
      <c r="N4255" s="2"/>
      <c r="O4255" s="53"/>
      <c r="BA4255" s="149"/>
    </row>
    <row r="4256" spans="1:53">
      <c r="A4256" s="16"/>
      <c r="B4256" s="16"/>
      <c r="N4256" s="2"/>
      <c r="O4256" s="53"/>
      <c r="BA4256" s="149"/>
    </row>
    <row r="4257" spans="1:53">
      <c r="A4257" s="16"/>
      <c r="B4257" s="16"/>
      <c r="N4257" s="2"/>
      <c r="O4257" s="53"/>
      <c r="BA4257" s="149"/>
    </row>
    <row r="4258" spans="1:53">
      <c r="A4258" s="16"/>
      <c r="B4258" s="16"/>
      <c r="N4258" s="2"/>
      <c r="O4258" s="53"/>
      <c r="BA4258" s="149"/>
    </row>
    <row r="4259" spans="1:53">
      <c r="A4259" s="16"/>
      <c r="B4259" s="16"/>
      <c r="N4259" s="2"/>
      <c r="O4259" s="53"/>
      <c r="BA4259" s="149"/>
    </row>
    <row r="4260" spans="1:53">
      <c r="A4260" s="16"/>
      <c r="B4260" s="16"/>
      <c r="N4260" s="2"/>
      <c r="O4260" s="53"/>
      <c r="BA4260" s="149"/>
    </row>
    <row r="4261" spans="1:53">
      <c r="A4261" s="16"/>
      <c r="B4261" s="16"/>
      <c r="N4261" s="2"/>
      <c r="O4261" s="53"/>
      <c r="BA4261" s="149"/>
    </row>
    <row r="4262" spans="1:53">
      <c r="A4262" s="16"/>
      <c r="B4262" s="16"/>
      <c r="N4262" s="2"/>
      <c r="O4262" s="53"/>
      <c r="BA4262" s="149"/>
    </row>
    <row r="4263" spans="1:53">
      <c r="A4263" s="16"/>
      <c r="B4263" s="16"/>
      <c r="N4263" s="2"/>
      <c r="O4263" s="53"/>
      <c r="BA4263" s="149"/>
    </row>
    <row r="4264" spans="1:53">
      <c r="A4264" s="16"/>
      <c r="B4264" s="16"/>
      <c r="N4264" s="2"/>
      <c r="O4264" s="53"/>
      <c r="BA4264" s="149"/>
    </row>
    <row r="4265" spans="1:53">
      <c r="A4265" s="16"/>
      <c r="B4265" s="16"/>
      <c r="N4265" s="2"/>
      <c r="O4265" s="53"/>
      <c r="BA4265" s="149"/>
    </row>
    <row r="4266" spans="1:53">
      <c r="A4266" s="16"/>
      <c r="B4266" s="16"/>
      <c r="N4266" s="2"/>
      <c r="O4266" s="53"/>
      <c r="BA4266" s="149"/>
    </row>
    <row r="4267" spans="1:53">
      <c r="A4267" s="16"/>
      <c r="B4267" s="16"/>
      <c r="N4267" s="2"/>
      <c r="O4267" s="53"/>
      <c r="BA4267" s="149"/>
    </row>
    <row r="4268" spans="1:53">
      <c r="A4268" s="16"/>
      <c r="B4268" s="16"/>
      <c r="N4268" s="2"/>
      <c r="O4268" s="53"/>
      <c r="BA4268" s="149"/>
    </row>
    <row r="4269" spans="1:53">
      <c r="A4269" s="16"/>
      <c r="B4269" s="16"/>
      <c r="N4269" s="2"/>
      <c r="O4269" s="53"/>
      <c r="BA4269" s="149"/>
    </row>
    <row r="4270" spans="1:53">
      <c r="A4270" s="16"/>
      <c r="B4270" s="16"/>
      <c r="N4270" s="2"/>
      <c r="O4270" s="53"/>
      <c r="BA4270" s="149"/>
    </row>
    <row r="4271" spans="1:53">
      <c r="A4271" s="16"/>
      <c r="B4271" s="16"/>
      <c r="N4271" s="2"/>
      <c r="O4271" s="53"/>
      <c r="BA4271" s="149"/>
    </row>
    <row r="4272" spans="1:53">
      <c r="A4272" s="16"/>
      <c r="B4272" s="16"/>
      <c r="N4272" s="2"/>
      <c r="O4272" s="53"/>
      <c r="BA4272" s="149"/>
    </row>
    <row r="4273" spans="1:53">
      <c r="A4273" s="16"/>
      <c r="B4273" s="16"/>
      <c r="N4273" s="2"/>
      <c r="O4273" s="53"/>
      <c r="BA4273" s="149"/>
    </row>
    <row r="4274" spans="1:53">
      <c r="A4274" s="16"/>
      <c r="B4274" s="16"/>
      <c r="N4274" s="2"/>
      <c r="O4274" s="53"/>
      <c r="BA4274" s="149"/>
    </row>
    <row r="4275" spans="1:53">
      <c r="A4275" s="16"/>
      <c r="B4275" s="16"/>
      <c r="N4275" s="2"/>
      <c r="O4275" s="53"/>
      <c r="BA4275" s="149"/>
    </row>
    <row r="4276" spans="1:53">
      <c r="A4276" s="16"/>
      <c r="B4276" s="16"/>
      <c r="N4276" s="2"/>
      <c r="O4276" s="53"/>
      <c r="BA4276" s="149"/>
    </row>
    <row r="4277" spans="1:53">
      <c r="A4277" s="16"/>
      <c r="B4277" s="16"/>
      <c r="N4277" s="2"/>
      <c r="O4277" s="53"/>
      <c r="BA4277" s="149"/>
    </row>
    <row r="4278" spans="1:53">
      <c r="A4278" s="16"/>
      <c r="B4278" s="16"/>
      <c r="N4278" s="2"/>
      <c r="O4278" s="53"/>
      <c r="BA4278" s="149"/>
    </row>
    <row r="4279" spans="1:53">
      <c r="A4279" s="16"/>
      <c r="B4279" s="16"/>
      <c r="N4279" s="2"/>
      <c r="O4279" s="53"/>
      <c r="BA4279" s="149"/>
    </row>
    <row r="4280" spans="1:53">
      <c r="A4280" s="16"/>
      <c r="B4280" s="16"/>
      <c r="N4280" s="2"/>
      <c r="O4280" s="53"/>
      <c r="BA4280" s="149"/>
    </row>
    <row r="4281" spans="1:53">
      <c r="A4281" s="16"/>
      <c r="B4281" s="16"/>
      <c r="N4281" s="2"/>
      <c r="O4281" s="53"/>
      <c r="BA4281" s="149"/>
    </row>
    <row r="4282" spans="1:53">
      <c r="A4282" s="16"/>
      <c r="B4282" s="16"/>
      <c r="N4282" s="2"/>
      <c r="O4282" s="53"/>
      <c r="BA4282" s="149"/>
    </row>
    <row r="4283" spans="1:53">
      <c r="A4283" s="16"/>
      <c r="B4283" s="16"/>
      <c r="N4283" s="2"/>
      <c r="O4283" s="53"/>
      <c r="BA4283" s="149"/>
    </row>
    <row r="4284" spans="1:53">
      <c r="A4284" s="16"/>
      <c r="B4284" s="16"/>
      <c r="N4284" s="2"/>
      <c r="O4284" s="53"/>
      <c r="BA4284" s="149"/>
    </row>
    <row r="4285" spans="1:53">
      <c r="A4285" s="16"/>
      <c r="B4285" s="16"/>
      <c r="N4285" s="2"/>
      <c r="O4285" s="53"/>
      <c r="BA4285" s="149"/>
    </row>
    <row r="4286" spans="1:53">
      <c r="A4286" s="16"/>
      <c r="B4286" s="16"/>
      <c r="N4286" s="2"/>
      <c r="O4286" s="53"/>
      <c r="BA4286" s="149"/>
    </row>
    <row r="4287" spans="1:53">
      <c r="A4287" s="16"/>
      <c r="B4287" s="16"/>
      <c r="N4287" s="2"/>
      <c r="O4287" s="53"/>
      <c r="BA4287" s="149"/>
    </row>
    <row r="4288" spans="1:53">
      <c r="A4288" s="16"/>
      <c r="B4288" s="16"/>
      <c r="N4288" s="2"/>
      <c r="O4288" s="53"/>
      <c r="BA4288" s="149"/>
    </row>
    <row r="4289" spans="1:53">
      <c r="A4289" s="16"/>
      <c r="B4289" s="16"/>
      <c r="N4289" s="2"/>
      <c r="O4289" s="53"/>
      <c r="BA4289" s="149"/>
    </row>
    <row r="4290" spans="1:53">
      <c r="A4290" s="16"/>
      <c r="B4290" s="16"/>
      <c r="N4290" s="2"/>
      <c r="O4290" s="53"/>
      <c r="BA4290" s="149"/>
    </row>
    <row r="4291" spans="1:53">
      <c r="A4291" s="16"/>
      <c r="B4291" s="16"/>
      <c r="N4291" s="2"/>
      <c r="O4291" s="53"/>
      <c r="BA4291" s="149"/>
    </row>
    <row r="4292" spans="1:53">
      <c r="A4292" s="16"/>
      <c r="B4292" s="16"/>
      <c r="N4292" s="2"/>
      <c r="O4292" s="53"/>
      <c r="BA4292" s="149"/>
    </row>
    <row r="4293" spans="1:53">
      <c r="A4293" s="16"/>
      <c r="B4293" s="16"/>
      <c r="N4293" s="2"/>
      <c r="O4293" s="53"/>
      <c r="BA4293" s="149"/>
    </row>
    <row r="4294" spans="1:53">
      <c r="A4294" s="16"/>
      <c r="B4294" s="16"/>
      <c r="N4294" s="2"/>
      <c r="O4294" s="53"/>
      <c r="BA4294" s="149"/>
    </row>
    <row r="4295" spans="1:53">
      <c r="A4295" s="16"/>
      <c r="B4295" s="16"/>
      <c r="N4295" s="2"/>
      <c r="O4295" s="53"/>
      <c r="BA4295" s="149"/>
    </row>
    <row r="4296" spans="1:53">
      <c r="A4296" s="16"/>
      <c r="B4296" s="16"/>
      <c r="N4296" s="2"/>
      <c r="O4296" s="53"/>
      <c r="BA4296" s="149"/>
    </row>
    <row r="4297" spans="1:53">
      <c r="A4297" s="16"/>
      <c r="B4297" s="16"/>
      <c r="N4297" s="2"/>
      <c r="O4297" s="53"/>
      <c r="BA4297" s="149"/>
    </row>
    <row r="4298" spans="1:53">
      <c r="A4298" s="16"/>
      <c r="B4298" s="16"/>
      <c r="N4298" s="2"/>
      <c r="O4298" s="53"/>
      <c r="BA4298" s="149"/>
    </row>
    <row r="4299" spans="1:53">
      <c r="A4299" s="16"/>
      <c r="B4299" s="16"/>
      <c r="N4299" s="2"/>
      <c r="O4299" s="53"/>
      <c r="BA4299" s="149"/>
    </row>
    <row r="4300" spans="1:53">
      <c r="A4300" s="16"/>
      <c r="B4300" s="16"/>
      <c r="N4300" s="2"/>
      <c r="O4300" s="53"/>
      <c r="BA4300" s="149"/>
    </row>
    <row r="4301" spans="1:53">
      <c r="A4301" s="16"/>
      <c r="B4301" s="16"/>
      <c r="N4301" s="2"/>
      <c r="O4301" s="53"/>
      <c r="BA4301" s="149"/>
    </row>
    <row r="4302" spans="1:53">
      <c r="A4302" s="16"/>
      <c r="B4302" s="16"/>
      <c r="N4302" s="2"/>
      <c r="O4302" s="53"/>
      <c r="BA4302" s="149"/>
    </row>
    <row r="4303" spans="1:53">
      <c r="A4303" s="16"/>
      <c r="B4303" s="16"/>
      <c r="N4303" s="2"/>
      <c r="O4303" s="53"/>
      <c r="BA4303" s="149"/>
    </row>
    <row r="4304" spans="1:53">
      <c r="A4304" s="16"/>
      <c r="B4304" s="16"/>
      <c r="N4304" s="2"/>
      <c r="O4304" s="53"/>
      <c r="BA4304" s="149"/>
    </row>
    <row r="4305" spans="1:53">
      <c r="A4305" s="16"/>
      <c r="B4305" s="16"/>
      <c r="N4305" s="2"/>
      <c r="O4305" s="53"/>
      <c r="BA4305" s="149"/>
    </row>
    <row r="4306" spans="1:53">
      <c r="A4306" s="16"/>
      <c r="B4306" s="16"/>
      <c r="N4306" s="2"/>
      <c r="O4306" s="53"/>
      <c r="BA4306" s="149"/>
    </row>
    <row r="4307" spans="1:53">
      <c r="A4307" s="16"/>
      <c r="B4307" s="16"/>
      <c r="N4307" s="2"/>
      <c r="O4307" s="53"/>
      <c r="BA4307" s="149"/>
    </row>
    <row r="4308" spans="1:53">
      <c r="A4308" s="16"/>
      <c r="B4308" s="16"/>
      <c r="N4308" s="2"/>
      <c r="O4308" s="53"/>
      <c r="BA4308" s="149"/>
    </row>
    <row r="4309" spans="1:53">
      <c r="A4309" s="16"/>
      <c r="B4309" s="16"/>
      <c r="N4309" s="2"/>
      <c r="O4309" s="53"/>
      <c r="BA4309" s="149"/>
    </row>
    <row r="4310" spans="1:53">
      <c r="A4310" s="16"/>
      <c r="B4310" s="16"/>
      <c r="N4310" s="2"/>
      <c r="O4310" s="53"/>
      <c r="BA4310" s="149"/>
    </row>
    <row r="4311" spans="1:53">
      <c r="A4311" s="16"/>
      <c r="B4311" s="16"/>
      <c r="N4311" s="2"/>
      <c r="O4311" s="53"/>
      <c r="BA4311" s="149"/>
    </row>
    <row r="4312" spans="1:53">
      <c r="A4312" s="16"/>
      <c r="B4312" s="16"/>
      <c r="N4312" s="2"/>
      <c r="O4312" s="53"/>
      <c r="BA4312" s="149"/>
    </row>
    <row r="4313" spans="1:53">
      <c r="A4313" s="16"/>
      <c r="B4313" s="16"/>
      <c r="N4313" s="2"/>
      <c r="O4313" s="53"/>
      <c r="BA4313" s="149"/>
    </row>
    <row r="4314" spans="1:53">
      <c r="A4314" s="16"/>
      <c r="B4314" s="16"/>
      <c r="N4314" s="2"/>
      <c r="O4314" s="53"/>
      <c r="BA4314" s="149"/>
    </row>
    <row r="4315" spans="1:53">
      <c r="A4315" s="16"/>
      <c r="B4315" s="16"/>
      <c r="N4315" s="2"/>
      <c r="O4315" s="53"/>
      <c r="BA4315" s="149"/>
    </row>
    <row r="4316" spans="1:53">
      <c r="A4316" s="16"/>
      <c r="B4316" s="16"/>
      <c r="N4316" s="2"/>
      <c r="O4316" s="53"/>
      <c r="BA4316" s="149"/>
    </row>
    <row r="4317" spans="1:53">
      <c r="A4317" s="16"/>
      <c r="B4317" s="16"/>
      <c r="N4317" s="2"/>
      <c r="O4317" s="53"/>
      <c r="BA4317" s="149"/>
    </row>
    <row r="4318" spans="1:53">
      <c r="A4318" s="16"/>
      <c r="B4318" s="16"/>
      <c r="N4318" s="2"/>
      <c r="O4318" s="53"/>
      <c r="BA4318" s="149"/>
    </row>
    <row r="4319" spans="1:53">
      <c r="A4319" s="16"/>
      <c r="B4319" s="16"/>
      <c r="N4319" s="2"/>
      <c r="O4319" s="53"/>
      <c r="BA4319" s="149"/>
    </row>
    <row r="4320" spans="1:53">
      <c r="A4320" s="16"/>
      <c r="B4320" s="16"/>
      <c r="N4320" s="2"/>
      <c r="O4320" s="53"/>
      <c r="BA4320" s="149"/>
    </row>
    <row r="4321" spans="1:53">
      <c r="A4321" s="16"/>
      <c r="B4321" s="16"/>
      <c r="N4321" s="2"/>
      <c r="O4321" s="53"/>
      <c r="BA4321" s="149"/>
    </row>
    <row r="4322" spans="1:53">
      <c r="A4322" s="16"/>
      <c r="B4322" s="16"/>
      <c r="N4322" s="2"/>
      <c r="O4322" s="53"/>
      <c r="BA4322" s="149"/>
    </row>
    <row r="4323" spans="1:53">
      <c r="A4323" s="16"/>
      <c r="B4323" s="16"/>
      <c r="N4323" s="2"/>
      <c r="O4323" s="53"/>
      <c r="BA4323" s="149"/>
    </row>
    <row r="4324" spans="1:53">
      <c r="A4324" s="16"/>
      <c r="B4324" s="16"/>
      <c r="N4324" s="2"/>
      <c r="O4324" s="53"/>
      <c r="BA4324" s="149"/>
    </row>
    <row r="4325" spans="1:53">
      <c r="A4325" s="16"/>
      <c r="B4325" s="16"/>
      <c r="N4325" s="2"/>
      <c r="O4325" s="53"/>
      <c r="BA4325" s="149"/>
    </row>
    <row r="4326" spans="1:53">
      <c r="A4326" s="16"/>
      <c r="B4326" s="16"/>
      <c r="N4326" s="2"/>
      <c r="O4326" s="53"/>
      <c r="BA4326" s="149"/>
    </row>
    <row r="4327" spans="1:53">
      <c r="A4327" s="16"/>
      <c r="B4327" s="16"/>
      <c r="N4327" s="2"/>
      <c r="O4327" s="53"/>
      <c r="BA4327" s="149"/>
    </row>
    <row r="4328" spans="1:53">
      <c r="A4328" s="16"/>
      <c r="B4328" s="16"/>
      <c r="N4328" s="2"/>
      <c r="O4328" s="53"/>
      <c r="BA4328" s="149"/>
    </row>
    <row r="4329" spans="1:53">
      <c r="A4329" s="16"/>
      <c r="B4329" s="16"/>
      <c r="N4329" s="2"/>
      <c r="O4329" s="53"/>
      <c r="BA4329" s="149"/>
    </row>
    <row r="4330" spans="1:53">
      <c r="A4330" s="16"/>
      <c r="B4330" s="16"/>
      <c r="N4330" s="2"/>
      <c r="O4330" s="53"/>
      <c r="BA4330" s="149"/>
    </row>
    <row r="4331" spans="1:53">
      <c r="A4331" s="16"/>
      <c r="B4331" s="16"/>
      <c r="N4331" s="2"/>
      <c r="O4331" s="53"/>
      <c r="BA4331" s="149"/>
    </row>
    <row r="4332" spans="1:53">
      <c r="A4332" s="16"/>
      <c r="B4332" s="16"/>
      <c r="N4332" s="2"/>
      <c r="O4332" s="53"/>
      <c r="BA4332" s="149"/>
    </row>
    <row r="4333" spans="1:53">
      <c r="A4333" s="16"/>
      <c r="B4333" s="16"/>
      <c r="N4333" s="2"/>
      <c r="O4333" s="53"/>
      <c r="BA4333" s="149"/>
    </row>
    <row r="4334" spans="1:53">
      <c r="A4334" s="16"/>
      <c r="B4334" s="16"/>
      <c r="N4334" s="2"/>
      <c r="O4334" s="53"/>
      <c r="BA4334" s="149"/>
    </row>
    <row r="4335" spans="1:53">
      <c r="A4335" s="16"/>
      <c r="B4335" s="16"/>
      <c r="N4335" s="2"/>
      <c r="O4335" s="53"/>
      <c r="BA4335" s="149"/>
    </row>
    <row r="4336" spans="1:53">
      <c r="A4336" s="16"/>
      <c r="B4336" s="16"/>
      <c r="N4336" s="2"/>
      <c r="O4336" s="53"/>
      <c r="BA4336" s="149"/>
    </row>
    <row r="4337" spans="1:53">
      <c r="A4337" s="16"/>
      <c r="B4337" s="16"/>
      <c r="N4337" s="2"/>
      <c r="O4337" s="53"/>
      <c r="BA4337" s="149"/>
    </row>
    <row r="4338" spans="1:53">
      <c r="A4338" s="16"/>
      <c r="B4338" s="16"/>
      <c r="N4338" s="2"/>
      <c r="O4338" s="53"/>
      <c r="BA4338" s="149"/>
    </row>
    <row r="4339" spans="1:53">
      <c r="A4339" s="16"/>
      <c r="B4339" s="16"/>
      <c r="N4339" s="2"/>
      <c r="O4339" s="53"/>
      <c r="BA4339" s="149"/>
    </row>
    <row r="4340" spans="1:53">
      <c r="A4340" s="16"/>
      <c r="B4340" s="16"/>
      <c r="N4340" s="2"/>
      <c r="O4340" s="53"/>
      <c r="BA4340" s="149"/>
    </row>
    <row r="4341" spans="1:53">
      <c r="A4341" s="16"/>
      <c r="B4341" s="16"/>
      <c r="N4341" s="2"/>
      <c r="O4341" s="53"/>
      <c r="BA4341" s="149"/>
    </row>
    <row r="4342" spans="1:53">
      <c r="A4342" s="16"/>
      <c r="B4342" s="16"/>
      <c r="N4342" s="2"/>
      <c r="O4342" s="53"/>
      <c r="BA4342" s="149"/>
    </row>
    <row r="4343" spans="1:53">
      <c r="A4343" s="16"/>
      <c r="B4343" s="16"/>
      <c r="N4343" s="2"/>
      <c r="O4343" s="53"/>
      <c r="BA4343" s="149"/>
    </row>
    <row r="4344" spans="1:53">
      <c r="A4344" s="16"/>
      <c r="B4344" s="16"/>
      <c r="N4344" s="2"/>
      <c r="O4344" s="53"/>
      <c r="BA4344" s="149"/>
    </row>
    <row r="4345" spans="1:53">
      <c r="A4345" s="16"/>
      <c r="B4345" s="16"/>
      <c r="N4345" s="2"/>
      <c r="O4345" s="53"/>
      <c r="BA4345" s="149"/>
    </row>
    <row r="4346" spans="1:53">
      <c r="A4346" s="16"/>
      <c r="B4346" s="16"/>
      <c r="N4346" s="2"/>
      <c r="O4346" s="53"/>
      <c r="BA4346" s="149"/>
    </row>
    <row r="4347" spans="1:53">
      <c r="A4347" s="16"/>
      <c r="B4347" s="16"/>
      <c r="N4347" s="2"/>
      <c r="O4347" s="53"/>
      <c r="BA4347" s="149"/>
    </row>
    <row r="4348" spans="1:53">
      <c r="A4348" s="16"/>
      <c r="B4348" s="16"/>
      <c r="N4348" s="2"/>
      <c r="O4348" s="53"/>
      <c r="BA4348" s="149"/>
    </row>
    <row r="4349" spans="1:53">
      <c r="A4349" s="16"/>
      <c r="B4349" s="16"/>
      <c r="N4349" s="2"/>
      <c r="O4349" s="53"/>
      <c r="BA4349" s="149"/>
    </row>
    <row r="4350" spans="1:53">
      <c r="A4350" s="16"/>
      <c r="B4350" s="16"/>
      <c r="N4350" s="2"/>
      <c r="O4350" s="53"/>
      <c r="BA4350" s="149"/>
    </row>
    <row r="4351" spans="1:53">
      <c r="A4351" s="16"/>
      <c r="B4351" s="16"/>
      <c r="N4351" s="2"/>
      <c r="O4351" s="53"/>
      <c r="BA4351" s="149"/>
    </row>
    <row r="4352" spans="1:53">
      <c r="A4352" s="16"/>
      <c r="B4352" s="16"/>
      <c r="N4352" s="2"/>
      <c r="O4352" s="53"/>
      <c r="BA4352" s="149"/>
    </row>
    <row r="4353" spans="1:53">
      <c r="A4353" s="16"/>
      <c r="B4353" s="16"/>
      <c r="N4353" s="2"/>
      <c r="O4353" s="53"/>
      <c r="BA4353" s="149"/>
    </row>
    <row r="4354" spans="1:53">
      <c r="A4354" s="16"/>
      <c r="B4354" s="16"/>
      <c r="N4354" s="2"/>
      <c r="O4354" s="53"/>
      <c r="BA4354" s="149"/>
    </row>
    <row r="4355" spans="1:53">
      <c r="A4355" s="16"/>
      <c r="B4355" s="16"/>
      <c r="N4355" s="2"/>
      <c r="O4355" s="53"/>
      <c r="BA4355" s="149"/>
    </row>
    <row r="4356" spans="1:53">
      <c r="A4356" s="16"/>
      <c r="B4356" s="16"/>
      <c r="N4356" s="2"/>
      <c r="O4356" s="53"/>
      <c r="BA4356" s="149"/>
    </row>
    <row r="4357" spans="1:53">
      <c r="A4357" s="16"/>
      <c r="B4357" s="16"/>
      <c r="N4357" s="2"/>
      <c r="O4357" s="53"/>
      <c r="BA4357" s="149"/>
    </row>
    <row r="4358" spans="1:53">
      <c r="A4358" s="16"/>
      <c r="B4358" s="16"/>
      <c r="N4358" s="2"/>
      <c r="O4358" s="53"/>
      <c r="BA4358" s="149"/>
    </row>
    <row r="4359" spans="1:53">
      <c r="A4359" s="16"/>
      <c r="B4359" s="16"/>
      <c r="N4359" s="2"/>
      <c r="O4359" s="53"/>
      <c r="BA4359" s="149"/>
    </row>
    <row r="4360" spans="1:53">
      <c r="A4360" s="16"/>
      <c r="B4360" s="16"/>
      <c r="N4360" s="2"/>
      <c r="O4360" s="53"/>
      <c r="BA4360" s="149"/>
    </row>
    <row r="4361" spans="1:53">
      <c r="A4361" s="16"/>
      <c r="B4361" s="16"/>
      <c r="N4361" s="2"/>
      <c r="O4361" s="53"/>
      <c r="BA4361" s="149"/>
    </row>
    <row r="4362" spans="1:53">
      <c r="A4362" s="16"/>
      <c r="B4362" s="16"/>
      <c r="N4362" s="2"/>
      <c r="O4362" s="53"/>
      <c r="BA4362" s="149"/>
    </row>
    <row r="4363" spans="1:53">
      <c r="A4363" s="16"/>
      <c r="B4363" s="16"/>
      <c r="N4363" s="2"/>
      <c r="O4363" s="53"/>
      <c r="BA4363" s="149"/>
    </row>
    <row r="4364" spans="1:53">
      <c r="A4364" s="16"/>
      <c r="B4364" s="16"/>
      <c r="N4364" s="2"/>
      <c r="O4364" s="53"/>
      <c r="BA4364" s="149"/>
    </row>
    <row r="4365" spans="1:53">
      <c r="A4365" s="16"/>
      <c r="B4365" s="16"/>
      <c r="N4365" s="2"/>
      <c r="O4365" s="53"/>
      <c r="BA4365" s="149"/>
    </row>
    <row r="4366" spans="1:53">
      <c r="A4366" s="16"/>
      <c r="B4366" s="16"/>
      <c r="N4366" s="2"/>
      <c r="O4366" s="53"/>
      <c r="BA4366" s="149"/>
    </row>
    <row r="4367" spans="1:53">
      <c r="A4367" s="16"/>
      <c r="B4367" s="16"/>
      <c r="N4367" s="2"/>
      <c r="O4367" s="53"/>
      <c r="BA4367" s="149"/>
    </row>
    <row r="4368" spans="1:53">
      <c r="A4368" s="16"/>
      <c r="B4368" s="16"/>
      <c r="N4368" s="2"/>
      <c r="O4368" s="53"/>
      <c r="BA4368" s="149"/>
    </row>
    <row r="4369" spans="1:53">
      <c r="A4369" s="16"/>
      <c r="B4369" s="16"/>
      <c r="N4369" s="2"/>
      <c r="O4369" s="53"/>
      <c r="BA4369" s="149"/>
    </row>
    <row r="4370" spans="1:53">
      <c r="A4370" s="16"/>
      <c r="B4370" s="16"/>
      <c r="N4370" s="2"/>
      <c r="O4370" s="53"/>
      <c r="BA4370" s="149"/>
    </row>
    <row r="4371" spans="1:53">
      <c r="A4371" s="16"/>
      <c r="B4371" s="16"/>
      <c r="N4371" s="2"/>
      <c r="O4371" s="53"/>
      <c r="BA4371" s="149"/>
    </row>
    <row r="4372" spans="1:53">
      <c r="A4372" s="16"/>
      <c r="B4372" s="16"/>
      <c r="N4372" s="2"/>
      <c r="O4372" s="53"/>
      <c r="BA4372" s="149"/>
    </row>
    <row r="4373" spans="1:53">
      <c r="A4373" s="16"/>
      <c r="B4373" s="16"/>
      <c r="N4373" s="2"/>
      <c r="O4373" s="53"/>
      <c r="BA4373" s="149"/>
    </row>
    <row r="4374" spans="1:53">
      <c r="A4374" s="16"/>
      <c r="B4374" s="16"/>
      <c r="N4374" s="2"/>
      <c r="O4374" s="53"/>
      <c r="BA4374" s="149"/>
    </row>
    <row r="4375" spans="1:53">
      <c r="A4375" s="16"/>
      <c r="B4375" s="16"/>
      <c r="N4375" s="2"/>
      <c r="O4375" s="53"/>
      <c r="BA4375" s="149"/>
    </row>
    <row r="4376" spans="1:53">
      <c r="A4376" s="16"/>
      <c r="B4376" s="16"/>
      <c r="N4376" s="2"/>
      <c r="O4376" s="53"/>
      <c r="BA4376" s="149"/>
    </row>
    <row r="4377" spans="1:53">
      <c r="A4377" s="16"/>
      <c r="B4377" s="16"/>
      <c r="N4377" s="2"/>
      <c r="O4377" s="53"/>
      <c r="BA4377" s="149"/>
    </row>
    <row r="4378" spans="1:53">
      <c r="A4378" s="16"/>
      <c r="B4378" s="16"/>
      <c r="N4378" s="2"/>
      <c r="O4378" s="53"/>
      <c r="BA4378" s="149"/>
    </row>
    <row r="4379" spans="1:53">
      <c r="A4379" s="16"/>
      <c r="B4379" s="16"/>
      <c r="N4379" s="2"/>
      <c r="O4379" s="53"/>
      <c r="BA4379" s="149"/>
    </row>
    <row r="4380" spans="1:53">
      <c r="A4380" s="16"/>
      <c r="B4380" s="16"/>
      <c r="N4380" s="2"/>
      <c r="O4380" s="53"/>
      <c r="BA4380" s="149"/>
    </row>
    <row r="4381" spans="1:53">
      <c r="A4381" s="16"/>
      <c r="B4381" s="16"/>
      <c r="N4381" s="2"/>
      <c r="O4381" s="53"/>
      <c r="BA4381" s="149"/>
    </row>
    <row r="4382" spans="1:53">
      <c r="A4382" s="16"/>
      <c r="B4382" s="16"/>
      <c r="N4382" s="2"/>
      <c r="O4382" s="53"/>
      <c r="BA4382" s="149"/>
    </row>
    <row r="4383" spans="1:53">
      <c r="A4383" s="16"/>
      <c r="B4383" s="16"/>
      <c r="N4383" s="2"/>
      <c r="O4383" s="53"/>
      <c r="BA4383" s="149"/>
    </row>
    <row r="4384" spans="1:53">
      <c r="A4384" s="16"/>
      <c r="B4384" s="16"/>
      <c r="N4384" s="2"/>
      <c r="O4384" s="53"/>
      <c r="BA4384" s="149"/>
    </row>
    <row r="4385" spans="1:53">
      <c r="A4385" s="16"/>
      <c r="B4385" s="16"/>
      <c r="N4385" s="2"/>
      <c r="O4385" s="53"/>
      <c r="BA4385" s="149"/>
    </row>
    <row r="4386" spans="1:53">
      <c r="A4386" s="16"/>
      <c r="B4386" s="16"/>
      <c r="N4386" s="2"/>
      <c r="O4386" s="53"/>
      <c r="BA4386" s="149"/>
    </row>
    <row r="4387" spans="1:53">
      <c r="A4387" s="16"/>
      <c r="B4387" s="16"/>
      <c r="N4387" s="2"/>
      <c r="O4387" s="53"/>
      <c r="BA4387" s="149"/>
    </row>
    <row r="4388" spans="1:53">
      <c r="A4388" s="16"/>
      <c r="B4388" s="16"/>
      <c r="N4388" s="2"/>
      <c r="O4388" s="53"/>
      <c r="BA4388" s="149"/>
    </row>
    <row r="4389" spans="1:53">
      <c r="A4389" s="16"/>
      <c r="B4389" s="16"/>
      <c r="N4389" s="2"/>
      <c r="O4389" s="53"/>
      <c r="BA4389" s="149"/>
    </row>
    <row r="4390" spans="1:53">
      <c r="A4390" s="16"/>
      <c r="B4390" s="16"/>
      <c r="N4390" s="2"/>
      <c r="O4390" s="53"/>
      <c r="BA4390" s="149"/>
    </row>
    <row r="4391" spans="1:53">
      <c r="A4391" s="16"/>
      <c r="B4391" s="16"/>
      <c r="N4391" s="2"/>
      <c r="O4391" s="53"/>
      <c r="BA4391" s="149"/>
    </row>
    <row r="4392" spans="1:53">
      <c r="A4392" s="16"/>
      <c r="B4392" s="16"/>
      <c r="N4392" s="2"/>
      <c r="O4392" s="53"/>
      <c r="BA4392" s="149"/>
    </row>
    <row r="4393" spans="1:53">
      <c r="A4393" s="16"/>
      <c r="B4393" s="16"/>
      <c r="N4393" s="2"/>
      <c r="O4393" s="53"/>
      <c r="BA4393" s="149"/>
    </row>
    <row r="4394" spans="1:53">
      <c r="A4394" s="16"/>
      <c r="B4394" s="16"/>
      <c r="N4394" s="2"/>
      <c r="O4394" s="53"/>
      <c r="BA4394" s="149"/>
    </row>
    <row r="4395" spans="1:53">
      <c r="A4395" s="16"/>
      <c r="B4395" s="16"/>
      <c r="N4395" s="2"/>
      <c r="O4395" s="53"/>
      <c r="BA4395" s="149"/>
    </row>
    <row r="4396" spans="1:53">
      <c r="A4396" s="16"/>
      <c r="B4396" s="16"/>
      <c r="N4396" s="2"/>
      <c r="O4396" s="53"/>
      <c r="BA4396" s="149"/>
    </row>
    <row r="4397" spans="1:53">
      <c r="A4397" s="16"/>
      <c r="B4397" s="16"/>
      <c r="N4397" s="2"/>
      <c r="O4397" s="53"/>
      <c r="BA4397" s="149"/>
    </row>
    <row r="4398" spans="1:53">
      <c r="A4398" s="16"/>
      <c r="B4398" s="16"/>
      <c r="N4398" s="2"/>
      <c r="O4398" s="53"/>
      <c r="BA4398" s="149"/>
    </row>
    <row r="4399" spans="1:53">
      <c r="A4399" s="16"/>
      <c r="B4399" s="16"/>
      <c r="N4399" s="2"/>
      <c r="O4399" s="53"/>
      <c r="BA4399" s="149"/>
    </row>
    <row r="4400" spans="1:53">
      <c r="A4400" s="16"/>
      <c r="B4400" s="16"/>
      <c r="N4400" s="2"/>
      <c r="O4400" s="53"/>
      <c r="BA4400" s="149"/>
    </row>
    <row r="4401" spans="1:53">
      <c r="A4401" s="16"/>
      <c r="B4401" s="16"/>
      <c r="N4401" s="2"/>
      <c r="O4401" s="53"/>
      <c r="BA4401" s="149"/>
    </row>
    <row r="4402" spans="1:53">
      <c r="A4402" s="16"/>
      <c r="B4402" s="16"/>
      <c r="N4402" s="2"/>
      <c r="O4402" s="53"/>
      <c r="BA4402" s="149"/>
    </row>
    <row r="4403" spans="1:53">
      <c r="A4403" s="16"/>
      <c r="B4403" s="16"/>
      <c r="N4403" s="2"/>
      <c r="O4403" s="53"/>
      <c r="BA4403" s="149"/>
    </row>
    <row r="4404" spans="1:53">
      <c r="A4404" s="16"/>
      <c r="B4404" s="16"/>
      <c r="N4404" s="2"/>
      <c r="O4404" s="53"/>
      <c r="BA4404" s="149"/>
    </row>
    <row r="4405" spans="1:53">
      <c r="A4405" s="16"/>
      <c r="B4405" s="16"/>
      <c r="N4405" s="2"/>
      <c r="O4405" s="53"/>
      <c r="BA4405" s="149"/>
    </row>
    <row r="4406" spans="1:53">
      <c r="A4406" s="16"/>
      <c r="B4406" s="16"/>
      <c r="N4406" s="2"/>
      <c r="O4406" s="53"/>
      <c r="BA4406" s="149"/>
    </row>
    <row r="4407" spans="1:53">
      <c r="A4407" s="16"/>
      <c r="B4407" s="16"/>
      <c r="N4407" s="2"/>
      <c r="O4407" s="53"/>
      <c r="BA4407" s="149"/>
    </row>
    <row r="4408" spans="1:53">
      <c r="A4408" s="16"/>
      <c r="B4408" s="16"/>
      <c r="N4408" s="2"/>
      <c r="O4408" s="53"/>
      <c r="BA4408" s="149"/>
    </row>
    <row r="4409" spans="1:53">
      <c r="A4409" s="16"/>
      <c r="B4409" s="16"/>
      <c r="N4409" s="2"/>
      <c r="O4409" s="53"/>
      <c r="BA4409" s="149"/>
    </row>
    <row r="4410" spans="1:53">
      <c r="A4410" s="16"/>
      <c r="B4410" s="16"/>
      <c r="N4410" s="2"/>
      <c r="O4410" s="53"/>
      <c r="BA4410" s="149"/>
    </row>
    <row r="4411" spans="1:53">
      <c r="A4411" s="16"/>
      <c r="B4411" s="16"/>
      <c r="N4411" s="2"/>
      <c r="O4411" s="53"/>
      <c r="BA4411" s="149"/>
    </row>
    <row r="4412" spans="1:53">
      <c r="A4412" s="16"/>
      <c r="B4412" s="16"/>
      <c r="N4412" s="2"/>
      <c r="O4412" s="53"/>
      <c r="BA4412" s="149"/>
    </row>
    <row r="4413" spans="1:53">
      <c r="A4413" s="16"/>
      <c r="B4413" s="16"/>
      <c r="N4413" s="2"/>
      <c r="O4413" s="53"/>
      <c r="BA4413" s="149"/>
    </row>
    <row r="4414" spans="1:53">
      <c r="A4414" s="16"/>
      <c r="B4414" s="16"/>
      <c r="N4414" s="2"/>
      <c r="O4414" s="53"/>
      <c r="BA4414" s="149"/>
    </row>
    <row r="4415" spans="1:53">
      <c r="A4415" s="16"/>
      <c r="B4415" s="16"/>
      <c r="N4415" s="2"/>
      <c r="O4415" s="53"/>
      <c r="BA4415" s="149"/>
    </row>
    <row r="4416" spans="1:53">
      <c r="A4416" s="16"/>
      <c r="B4416" s="16"/>
      <c r="N4416" s="2"/>
      <c r="O4416" s="53"/>
      <c r="BA4416" s="149"/>
    </row>
    <row r="4417" spans="1:53">
      <c r="A4417" s="16"/>
      <c r="B4417" s="16"/>
      <c r="N4417" s="2"/>
      <c r="O4417" s="53"/>
      <c r="BA4417" s="149"/>
    </row>
    <row r="4418" spans="1:53">
      <c r="A4418" s="16"/>
      <c r="B4418" s="16"/>
      <c r="N4418" s="2"/>
      <c r="O4418" s="53"/>
      <c r="BA4418" s="149"/>
    </row>
    <row r="4419" spans="1:53">
      <c r="A4419" s="16"/>
      <c r="B4419" s="16"/>
      <c r="N4419" s="2"/>
      <c r="O4419" s="53"/>
      <c r="BA4419" s="149"/>
    </row>
    <row r="4420" spans="1:53">
      <c r="A4420" s="16"/>
      <c r="B4420" s="16"/>
      <c r="N4420" s="2"/>
      <c r="O4420" s="53"/>
      <c r="BA4420" s="149"/>
    </row>
    <row r="4421" spans="1:53">
      <c r="A4421" s="16"/>
      <c r="B4421" s="16"/>
      <c r="N4421" s="2"/>
      <c r="O4421" s="53"/>
      <c r="BA4421" s="149"/>
    </row>
    <row r="4422" spans="1:53">
      <c r="A4422" s="16"/>
      <c r="B4422" s="16"/>
      <c r="N4422" s="2"/>
      <c r="O4422" s="53"/>
      <c r="BA4422" s="149"/>
    </row>
    <row r="4423" spans="1:53">
      <c r="A4423" s="16"/>
      <c r="B4423" s="16"/>
      <c r="N4423" s="2"/>
      <c r="O4423" s="53"/>
      <c r="BA4423" s="149"/>
    </row>
    <row r="4424" spans="1:53">
      <c r="A4424" s="16"/>
      <c r="B4424" s="16"/>
      <c r="N4424" s="2"/>
      <c r="O4424" s="53"/>
      <c r="BA4424" s="149"/>
    </row>
    <row r="4425" spans="1:53">
      <c r="A4425" s="16"/>
      <c r="B4425" s="16"/>
      <c r="N4425" s="2"/>
      <c r="O4425" s="53"/>
      <c r="BA4425" s="149"/>
    </row>
    <row r="4426" spans="1:53">
      <c r="A4426" s="16"/>
      <c r="B4426" s="16"/>
      <c r="N4426" s="2"/>
      <c r="O4426" s="53"/>
      <c r="BA4426" s="149"/>
    </row>
    <row r="4427" spans="1:53">
      <c r="A4427" s="16"/>
      <c r="B4427" s="16"/>
      <c r="N4427" s="2"/>
      <c r="O4427" s="53"/>
      <c r="BA4427" s="149"/>
    </row>
    <row r="4428" spans="1:53">
      <c r="A4428" s="16"/>
      <c r="B4428" s="16"/>
      <c r="N4428" s="2"/>
      <c r="O4428" s="53"/>
      <c r="BA4428" s="149"/>
    </row>
    <row r="4429" spans="1:53">
      <c r="A4429" s="16"/>
      <c r="B4429" s="16"/>
      <c r="N4429" s="2"/>
      <c r="O4429" s="53"/>
      <c r="BA4429" s="149"/>
    </row>
    <row r="4430" spans="1:53">
      <c r="A4430" s="16"/>
      <c r="B4430" s="16"/>
      <c r="N4430" s="2"/>
      <c r="O4430" s="53"/>
      <c r="BA4430" s="149"/>
    </row>
    <row r="4431" spans="1:53">
      <c r="A4431" s="16"/>
      <c r="B4431" s="16"/>
      <c r="N4431" s="2"/>
      <c r="O4431" s="53"/>
      <c r="BA4431" s="149"/>
    </row>
    <row r="4432" spans="1:53">
      <c r="A4432" s="16"/>
      <c r="B4432" s="16"/>
      <c r="N4432" s="2"/>
      <c r="O4432" s="53"/>
      <c r="BA4432" s="149"/>
    </row>
    <row r="4433" spans="1:53">
      <c r="A4433" s="16"/>
      <c r="B4433" s="16"/>
      <c r="N4433" s="2"/>
      <c r="O4433" s="53"/>
      <c r="BA4433" s="149"/>
    </row>
    <row r="4434" spans="1:53">
      <c r="A4434" s="16"/>
      <c r="B4434" s="16"/>
      <c r="N4434" s="2"/>
      <c r="O4434" s="53"/>
      <c r="BA4434" s="149"/>
    </row>
    <row r="4435" spans="1:53">
      <c r="A4435" s="16"/>
      <c r="B4435" s="16"/>
      <c r="N4435" s="2"/>
      <c r="O4435" s="53"/>
      <c r="BA4435" s="149"/>
    </row>
    <row r="4436" spans="1:53">
      <c r="A4436" s="16"/>
      <c r="B4436" s="16"/>
      <c r="N4436" s="2"/>
      <c r="O4436" s="53"/>
      <c r="BA4436" s="149"/>
    </row>
    <row r="4437" spans="1:53">
      <c r="A4437" s="16"/>
      <c r="B4437" s="16"/>
      <c r="N4437" s="2"/>
      <c r="O4437" s="53"/>
      <c r="BA4437" s="149"/>
    </row>
    <row r="4438" spans="1:53">
      <c r="A4438" s="16"/>
      <c r="B4438" s="16"/>
      <c r="N4438" s="2"/>
      <c r="O4438" s="53"/>
      <c r="BA4438" s="149"/>
    </row>
    <row r="4439" spans="1:53">
      <c r="A4439" s="16"/>
      <c r="B4439" s="16"/>
      <c r="N4439" s="2"/>
      <c r="O4439" s="53"/>
      <c r="BA4439" s="149"/>
    </row>
    <row r="4440" spans="1:53">
      <c r="A4440" s="16"/>
      <c r="B4440" s="16"/>
      <c r="N4440" s="2"/>
      <c r="O4440" s="53"/>
      <c r="BA4440" s="149"/>
    </row>
    <row r="4441" spans="1:53">
      <c r="A4441" s="16"/>
      <c r="B4441" s="16"/>
      <c r="N4441" s="2"/>
      <c r="O4441" s="53"/>
      <c r="BA4441" s="149"/>
    </row>
    <row r="4442" spans="1:53">
      <c r="A4442" s="16"/>
      <c r="B4442" s="16"/>
      <c r="N4442" s="2"/>
      <c r="O4442" s="53"/>
      <c r="BA4442" s="149"/>
    </row>
    <row r="4443" spans="1:53">
      <c r="A4443" s="16"/>
      <c r="B4443" s="16"/>
      <c r="N4443" s="2"/>
      <c r="O4443" s="53"/>
      <c r="BA4443" s="149"/>
    </row>
    <row r="4444" spans="1:53">
      <c r="A4444" s="16"/>
      <c r="B4444" s="16"/>
      <c r="N4444" s="2"/>
      <c r="O4444" s="53"/>
      <c r="BA4444" s="149"/>
    </row>
    <row r="4445" spans="1:53">
      <c r="A4445" s="16"/>
      <c r="B4445" s="16"/>
      <c r="N4445" s="2"/>
      <c r="O4445" s="53"/>
      <c r="BA4445" s="149"/>
    </row>
    <row r="4446" spans="1:53">
      <c r="A4446" s="16"/>
      <c r="B4446" s="16"/>
      <c r="N4446" s="2"/>
      <c r="O4446" s="53"/>
      <c r="BA4446" s="149"/>
    </row>
    <row r="4447" spans="1:53">
      <c r="A4447" s="16"/>
      <c r="B4447" s="16"/>
      <c r="N4447" s="2"/>
      <c r="O4447" s="53"/>
      <c r="BA4447" s="149"/>
    </row>
    <row r="4448" spans="1:53">
      <c r="A4448" s="16"/>
      <c r="B4448" s="16"/>
      <c r="N4448" s="2"/>
      <c r="O4448" s="53"/>
      <c r="BA4448" s="149"/>
    </row>
    <row r="4449" spans="1:53">
      <c r="A4449" s="16"/>
      <c r="B4449" s="16"/>
      <c r="N4449" s="2"/>
      <c r="O4449" s="53"/>
      <c r="BA4449" s="149"/>
    </row>
    <row r="4450" spans="1:53">
      <c r="A4450" s="16"/>
      <c r="B4450" s="16"/>
      <c r="N4450" s="2"/>
      <c r="O4450" s="53"/>
      <c r="BA4450" s="149"/>
    </row>
    <row r="4451" spans="1:53">
      <c r="A4451" s="16"/>
      <c r="B4451" s="16"/>
      <c r="N4451" s="2"/>
      <c r="O4451" s="53"/>
      <c r="BA4451" s="149"/>
    </row>
    <row r="4452" spans="1:53">
      <c r="A4452" s="16"/>
      <c r="B4452" s="16"/>
      <c r="N4452" s="2"/>
      <c r="O4452" s="53"/>
      <c r="BA4452" s="149"/>
    </row>
    <row r="4453" spans="1:53">
      <c r="A4453" s="16"/>
      <c r="B4453" s="16"/>
      <c r="N4453" s="2"/>
      <c r="O4453" s="53"/>
      <c r="BA4453" s="149"/>
    </row>
    <row r="4454" spans="1:53">
      <c r="A4454" s="16"/>
      <c r="B4454" s="16"/>
      <c r="N4454" s="2"/>
      <c r="O4454" s="53"/>
      <c r="BA4454" s="149"/>
    </row>
    <row r="4455" spans="1:53">
      <c r="A4455" s="16"/>
      <c r="B4455" s="16"/>
      <c r="N4455" s="2"/>
      <c r="O4455" s="53"/>
      <c r="BA4455" s="149"/>
    </row>
    <row r="4456" spans="1:53">
      <c r="A4456" s="16"/>
      <c r="B4456" s="16"/>
      <c r="N4456" s="2"/>
      <c r="O4456" s="53"/>
      <c r="BA4456" s="149"/>
    </row>
    <row r="4457" spans="1:53">
      <c r="A4457" s="16"/>
      <c r="B4457" s="16"/>
      <c r="N4457" s="2"/>
      <c r="O4457" s="53"/>
      <c r="BA4457" s="149"/>
    </row>
    <row r="4458" spans="1:53">
      <c r="A4458" s="16"/>
      <c r="B4458" s="16"/>
      <c r="N4458" s="2"/>
      <c r="O4458" s="53"/>
      <c r="BA4458" s="149"/>
    </row>
    <row r="4459" spans="1:53">
      <c r="A4459" s="16"/>
      <c r="B4459" s="16"/>
      <c r="N4459" s="2"/>
      <c r="O4459" s="53"/>
      <c r="BA4459" s="149"/>
    </row>
    <row r="4460" spans="1:53">
      <c r="A4460" s="16"/>
      <c r="B4460" s="16"/>
      <c r="N4460" s="2"/>
      <c r="O4460" s="53"/>
      <c r="BA4460" s="149"/>
    </row>
    <row r="4461" spans="1:53">
      <c r="A4461" s="16"/>
      <c r="B4461" s="16"/>
      <c r="N4461" s="2"/>
      <c r="O4461" s="53"/>
      <c r="BA4461" s="149"/>
    </row>
    <row r="4462" spans="1:53">
      <c r="A4462" s="16"/>
      <c r="B4462" s="16"/>
      <c r="N4462" s="2"/>
      <c r="O4462" s="53"/>
      <c r="BA4462" s="149"/>
    </row>
    <row r="4463" spans="1:53">
      <c r="A4463" s="16"/>
      <c r="B4463" s="16"/>
      <c r="N4463" s="2"/>
      <c r="O4463" s="53"/>
      <c r="BA4463" s="149"/>
    </row>
    <row r="4464" spans="1:53">
      <c r="A4464" s="16"/>
      <c r="B4464" s="16"/>
      <c r="N4464" s="2"/>
      <c r="O4464" s="53"/>
      <c r="BA4464" s="149"/>
    </row>
    <row r="4465" spans="1:53">
      <c r="A4465" s="16"/>
      <c r="B4465" s="16"/>
      <c r="N4465" s="2"/>
      <c r="O4465" s="53"/>
      <c r="BA4465" s="149"/>
    </row>
    <row r="4466" spans="1:53">
      <c r="A4466" s="16"/>
      <c r="B4466" s="16"/>
      <c r="N4466" s="2"/>
      <c r="O4466" s="53"/>
      <c r="BA4466" s="149"/>
    </row>
    <row r="4467" spans="1:53">
      <c r="A4467" s="16"/>
      <c r="B4467" s="16"/>
      <c r="N4467" s="2"/>
      <c r="O4467" s="53"/>
      <c r="BA4467" s="149"/>
    </row>
    <row r="4468" spans="1:53">
      <c r="A4468" s="16"/>
      <c r="B4468" s="16"/>
      <c r="N4468" s="2"/>
      <c r="O4468" s="53"/>
      <c r="BA4468" s="149"/>
    </row>
    <row r="4469" spans="1:53">
      <c r="A4469" s="16"/>
      <c r="B4469" s="16"/>
      <c r="N4469" s="2"/>
      <c r="O4469" s="53"/>
      <c r="BA4469" s="149"/>
    </row>
    <row r="4470" spans="1:53">
      <c r="A4470" s="16"/>
      <c r="B4470" s="16"/>
      <c r="N4470" s="2"/>
      <c r="O4470" s="53"/>
      <c r="BA4470" s="149"/>
    </row>
    <row r="4471" spans="1:53">
      <c r="A4471" s="16"/>
      <c r="B4471" s="16"/>
      <c r="N4471" s="2"/>
      <c r="O4471" s="53"/>
      <c r="BA4471" s="149"/>
    </row>
    <row r="4472" spans="1:53">
      <c r="A4472" s="16"/>
      <c r="B4472" s="16"/>
      <c r="N4472" s="2"/>
      <c r="O4472" s="53"/>
      <c r="BA4472" s="149"/>
    </row>
    <row r="4473" spans="1:53">
      <c r="A4473" s="16"/>
      <c r="B4473" s="16"/>
      <c r="N4473" s="2"/>
      <c r="O4473" s="53"/>
      <c r="BA4473" s="149"/>
    </row>
    <row r="4474" spans="1:53">
      <c r="A4474" s="16"/>
      <c r="B4474" s="16"/>
      <c r="N4474" s="2"/>
      <c r="O4474" s="53"/>
      <c r="BA4474" s="149"/>
    </row>
    <row r="4475" spans="1:53">
      <c r="A4475" s="16"/>
      <c r="B4475" s="16"/>
      <c r="N4475" s="2"/>
      <c r="O4475" s="53"/>
      <c r="BA4475" s="149"/>
    </row>
    <row r="4476" spans="1:53">
      <c r="A4476" s="16"/>
      <c r="B4476" s="16"/>
      <c r="N4476" s="2"/>
      <c r="O4476" s="53"/>
      <c r="BA4476" s="149"/>
    </row>
    <row r="4477" spans="1:53">
      <c r="A4477" s="16"/>
      <c r="B4477" s="16"/>
      <c r="N4477" s="2"/>
      <c r="O4477" s="53"/>
      <c r="BA4477" s="149"/>
    </row>
    <row r="4478" spans="1:53">
      <c r="A4478" s="16"/>
      <c r="B4478" s="16"/>
      <c r="N4478" s="2"/>
      <c r="O4478" s="53"/>
      <c r="BA4478" s="149"/>
    </row>
    <row r="4479" spans="1:53">
      <c r="A4479" s="16"/>
      <c r="B4479" s="16"/>
      <c r="N4479" s="2"/>
      <c r="O4479" s="53"/>
      <c r="BA4479" s="149"/>
    </row>
    <row r="4480" spans="1:53">
      <c r="A4480" s="16"/>
      <c r="B4480" s="16"/>
      <c r="N4480" s="2"/>
      <c r="O4480" s="53"/>
      <c r="BA4480" s="149"/>
    </row>
    <row r="4481" spans="1:53">
      <c r="A4481" s="16"/>
      <c r="B4481" s="16"/>
      <c r="N4481" s="2"/>
      <c r="O4481" s="53"/>
      <c r="BA4481" s="149"/>
    </row>
    <row r="4482" spans="1:53">
      <c r="A4482" s="16"/>
      <c r="B4482" s="16"/>
      <c r="N4482" s="2"/>
      <c r="O4482" s="53"/>
      <c r="BA4482" s="149"/>
    </row>
    <row r="4483" spans="1:53">
      <c r="A4483" s="16"/>
      <c r="B4483" s="16"/>
      <c r="N4483" s="2"/>
      <c r="O4483" s="53"/>
      <c r="BA4483" s="149"/>
    </row>
    <row r="4484" spans="1:53">
      <c r="A4484" s="16"/>
      <c r="B4484" s="16"/>
      <c r="N4484" s="2"/>
      <c r="O4484" s="53"/>
      <c r="BA4484" s="149"/>
    </row>
    <row r="4485" spans="1:53">
      <c r="A4485" s="16"/>
      <c r="B4485" s="16"/>
      <c r="N4485" s="2"/>
      <c r="O4485" s="53"/>
      <c r="BA4485" s="149"/>
    </row>
    <row r="4486" spans="1:53">
      <c r="A4486" s="16"/>
      <c r="B4486" s="16"/>
      <c r="N4486" s="2"/>
      <c r="O4486" s="53"/>
      <c r="BA4486" s="149"/>
    </row>
    <row r="4487" spans="1:53">
      <c r="A4487" s="16"/>
      <c r="B4487" s="16"/>
      <c r="N4487" s="2"/>
      <c r="O4487" s="53"/>
      <c r="BA4487" s="149"/>
    </row>
    <row r="4488" spans="1:53">
      <c r="A4488" s="16"/>
      <c r="B4488" s="16"/>
      <c r="N4488" s="2"/>
      <c r="O4488" s="53"/>
      <c r="BA4488" s="149"/>
    </row>
    <row r="4489" spans="1:53">
      <c r="A4489" s="16"/>
      <c r="B4489" s="16"/>
      <c r="N4489" s="2"/>
      <c r="O4489" s="53"/>
      <c r="BA4489" s="149"/>
    </row>
    <row r="4490" spans="1:53">
      <c r="A4490" s="16"/>
      <c r="B4490" s="16"/>
      <c r="N4490" s="2"/>
      <c r="O4490" s="53"/>
      <c r="BA4490" s="149"/>
    </row>
    <row r="4491" spans="1:53">
      <c r="A4491" s="16"/>
      <c r="B4491" s="16"/>
      <c r="N4491" s="2"/>
      <c r="O4491" s="53"/>
      <c r="BA4491" s="149"/>
    </row>
    <row r="4492" spans="1:53">
      <c r="A4492" s="16"/>
      <c r="B4492" s="16"/>
      <c r="N4492" s="2"/>
      <c r="O4492" s="53"/>
      <c r="BA4492" s="149"/>
    </row>
    <row r="4493" spans="1:53">
      <c r="A4493" s="16"/>
      <c r="B4493" s="16"/>
      <c r="N4493" s="2"/>
      <c r="O4493" s="53"/>
      <c r="BA4493" s="149"/>
    </row>
    <row r="4494" spans="1:53">
      <c r="A4494" s="16"/>
      <c r="B4494" s="16"/>
      <c r="N4494" s="2"/>
      <c r="O4494" s="53"/>
      <c r="BA4494" s="149"/>
    </row>
    <row r="4495" spans="1:53">
      <c r="A4495" s="16"/>
      <c r="B4495" s="16"/>
      <c r="N4495" s="2"/>
      <c r="O4495" s="53"/>
      <c r="BA4495" s="149"/>
    </row>
    <row r="4496" spans="1:53">
      <c r="A4496" s="16"/>
      <c r="B4496" s="16"/>
      <c r="N4496" s="2"/>
      <c r="O4496" s="53"/>
      <c r="BA4496" s="149"/>
    </row>
    <row r="4497" spans="1:53">
      <c r="A4497" s="16"/>
      <c r="B4497" s="16"/>
      <c r="N4497" s="2"/>
      <c r="O4497" s="53"/>
      <c r="BA4497" s="149"/>
    </row>
    <row r="4498" spans="1:53">
      <c r="A4498" s="16"/>
      <c r="B4498" s="16"/>
      <c r="N4498" s="2"/>
      <c r="O4498" s="53"/>
      <c r="BA4498" s="149"/>
    </row>
    <row r="4499" spans="1:53">
      <c r="A4499" s="16"/>
      <c r="B4499" s="16"/>
      <c r="N4499" s="2"/>
      <c r="O4499" s="53"/>
      <c r="BA4499" s="149"/>
    </row>
    <row r="4500" spans="1:53">
      <c r="A4500" s="16"/>
      <c r="B4500" s="16"/>
      <c r="N4500" s="2"/>
      <c r="O4500" s="53"/>
      <c r="BA4500" s="149"/>
    </row>
    <row r="4501" spans="1:53">
      <c r="A4501" s="16"/>
      <c r="B4501" s="16"/>
      <c r="N4501" s="2"/>
      <c r="O4501" s="53"/>
      <c r="BA4501" s="149"/>
    </row>
    <row r="4502" spans="1:53">
      <c r="A4502" s="16"/>
      <c r="B4502" s="16"/>
      <c r="N4502" s="2"/>
      <c r="O4502" s="53"/>
      <c r="BA4502" s="149"/>
    </row>
    <row r="4503" spans="1:53">
      <c r="A4503" s="16"/>
      <c r="B4503" s="16"/>
      <c r="N4503" s="2"/>
      <c r="O4503" s="53"/>
      <c r="BA4503" s="149"/>
    </row>
    <row r="4504" spans="1:53">
      <c r="A4504" s="16"/>
      <c r="B4504" s="16"/>
      <c r="N4504" s="2"/>
      <c r="O4504" s="53"/>
      <c r="BA4504" s="149"/>
    </row>
    <row r="4505" spans="1:53">
      <c r="A4505" s="16"/>
      <c r="B4505" s="16"/>
      <c r="N4505" s="2"/>
      <c r="O4505" s="53"/>
      <c r="BA4505" s="149"/>
    </row>
    <row r="4506" spans="1:53">
      <c r="A4506" s="16"/>
      <c r="B4506" s="16"/>
      <c r="N4506" s="2"/>
      <c r="O4506" s="53"/>
      <c r="BA4506" s="149"/>
    </row>
    <row r="4507" spans="1:53">
      <c r="A4507" s="16"/>
      <c r="B4507" s="16"/>
      <c r="N4507" s="2"/>
      <c r="O4507" s="53"/>
      <c r="BA4507" s="149"/>
    </row>
    <row r="4508" spans="1:53">
      <c r="A4508" s="16"/>
      <c r="B4508" s="16"/>
      <c r="N4508" s="2"/>
      <c r="O4508" s="53"/>
      <c r="BA4508" s="149"/>
    </row>
    <row r="4509" spans="1:53">
      <c r="A4509" s="16"/>
      <c r="B4509" s="16"/>
      <c r="N4509" s="2"/>
      <c r="O4509" s="53"/>
      <c r="BA4509" s="149"/>
    </row>
    <row r="4510" spans="1:53">
      <c r="A4510" s="16"/>
      <c r="B4510" s="16"/>
      <c r="N4510" s="2"/>
      <c r="O4510" s="53"/>
      <c r="BA4510" s="149"/>
    </row>
    <row r="4511" spans="1:53">
      <c r="A4511" s="16"/>
      <c r="B4511" s="16"/>
      <c r="N4511" s="2"/>
      <c r="O4511" s="53"/>
      <c r="BA4511" s="149"/>
    </row>
    <row r="4512" spans="1:53">
      <c r="A4512" s="16"/>
      <c r="B4512" s="16"/>
      <c r="N4512" s="2"/>
      <c r="O4512" s="53"/>
      <c r="BA4512" s="149"/>
    </row>
    <row r="4513" spans="1:53">
      <c r="A4513" s="16"/>
      <c r="B4513" s="16"/>
      <c r="N4513" s="2"/>
      <c r="O4513" s="53"/>
      <c r="BA4513" s="149"/>
    </row>
    <row r="4514" spans="1:53">
      <c r="A4514" s="16"/>
      <c r="B4514" s="16"/>
      <c r="N4514" s="2"/>
      <c r="O4514" s="53"/>
      <c r="BA4514" s="149"/>
    </row>
    <row r="4515" spans="1:53">
      <c r="A4515" s="16"/>
      <c r="B4515" s="16"/>
      <c r="N4515" s="2"/>
      <c r="O4515" s="53"/>
      <c r="BA4515" s="149"/>
    </row>
    <row r="4516" spans="1:53">
      <c r="A4516" s="16"/>
      <c r="B4516" s="16"/>
      <c r="N4516" s="2"/>
      <c r="O4516" s="53"/>
      <c r="BA4516" s="149"/>
    </row>
    <row r="4517" spans="1:53">
      <c r="A4517" s="16"/>
      <c r="B4517" s="16"/>
      <c r="N4517" s="2"/>
      <c r="O4517" s="53"/>
      <c r="BA4517" s="149"/>
    </row>
    <row r="4518" spans="1:53">
      <c r="A4518" s="16"/>
      <c r="B4518" s="16"/>
      <c r="N4518" s="2"/>
      <c r="O4518" s="53"/>
      <c r="BA4518" s="149"/>
    </row>
    <row r="4519" spans="1:53">
      <c r="A4519" s="16"/>
      <c r="B4519" s="16"/>
      <c r="N4519" s="2"/>
      <c r="O4519" s="53"/>
      <c r="BA4519" s="149"/>
    </row>
    <row r="4520" spans="1:53">
      <c r="A4520" s="16"/>
      <c r="B4520" s="16"/>
      <c r="N4520" s="2"/>
      <c r="O4520" s="53"/>
      <c r="BA4520" s="149"/>
    </row>
    <row r="4521" spans="1:53">
      <c r="A4521" s="16"/>
      <c r="B4521" s="16"/>
      <c r="N4521" s="2"/>
      <c r="O4521" s="53"/>
      <c r="BA4521" s="149"/>
    </row>
    <row r="4522" spans="1:53">
      <c r="A4522" s="16"/>
      <c r="B4522" s="16"/>
      <c r="N4522" s="2"/>
      <c r="O4522" s="53"/>
      <c r="BA4522" s="149"/>
    </row>
    <row r="4523" spans="1:53">
      <c r="A4523" s="16"/>
      <c r="B4523" s="16"/>
      <c r="N4523" s="2"/>
      <c r="O4523" s="53"/>
      <c r="BA4523" s="149"/>
    </row>
    <row r="4524" spans="1:53">
      <c r="A4524" s="16"/>
      <c r="B4524" s="16"/>
      <c r="N4524" s="2"/>
      <c r="O4524" s="53"/>
      <c r="BA4524" s="149"/>
    </row>
    <row r="4525" spans="1:53">
      <c r="A4525" s="16"/>
      <c r="B4525" s="16"/>
      <c r="N4525" s="2"/>
      <c r="O4525" s="53"/>
      <c r="BA4525" s="149"/>
    </row>
    <row r="4526" spans="1:53">
      <c r="A4526" s="16"/>
      <c r="B4526" s="16"/>
      <c r="N4526" s="2"/>
      <c r="O4526" s="53"/>
      <c r="BA4526" s="149"/>
    </row>
    <row r="4527" spans="1:53">
      <c r="A4527" s="16"/>
      <c r="B4527" s="16"/>
      <c r="N4527" s="2"/>
      <c r="O4527" s="53"/>
      <c r="BA4527" s="149"/>
    </row>
    <row r="4528" spans="1:53">
      <c r="A4528" s="16"/>
      <c r="B4528" s="16"/>
      <c r="N4528" s="2"/>
      <c r="O4528" s="53"/>
      <c r="BA4528" s="149"/>
    </row>
    <row r="4529" spans="1:53">
      <c r="A4529" s="16"/>
      <c r="B4529" s="16"/>
      <c r="N4529" s="2"/>
      <c r="O4529" s="53"/>
      <c r="BA4529" s="149"/>
    </row>
    <row r="4530" spans="1:53">
      <c r="A4530" s="16"/>
      <c r="B4530" s="16"/>
      <c r="N4530" s="2"/>
      <c r="O4530" s="53"/>
      <c r="BA4530" s="149"/>
    </row>
    <row r="4531" spans="1:53">
      <c r="A4531" s="16"/>
      <c r="B4531" s="16"/>
      <c r="N4531" s="2"/>
      <c r="O4531" s="53"/>
      <c r="BA4531" s="149"/>
    </row>
    <row r="4532" spans="1:53">
      <c r="A4532" s="16"/>
      <c r="B4532" s="16"/>
      <c r="N4532" s="2"/>
      <c r="O4532" s="53"/>
      <c r="BA4532" s="149"/>
    </row>
    <row r="4533" spans="1:53">
      <c r="A4533" s="16"/>
      <c r="B4533" s="16"/>
      <c r="N4533" s="2"/>
      <c r="O4533" s="53"/>
      <c r="BA4533" s="149"/>
    </row>
    <row r="4534" spans="1:53">
      <c r="A4534" s="16"/>
      <c r="B4534" s="16"/>
      <c r="N4534" s="2"/>
      <c r="O4534" s="53"/>
      <c r="BA4534" s="149"/>
    </row>
    <row r="4535" spans="1:53">
      <c r="A4535" s="16"/>
      <c r="B4535" s="16"/>
      <c r="N4535" s="2"/>
      <c r="O4535" s="53"/>
      <c r="BA4535" s="149"/>
    </row>
    <row r="4536" spans="1:53">
      <c r="A4536" s="16"/>
      <c r="B4536" s="16"/>
      <c r="N4536" s="2"/>
      <c r="O4536" s="53"/>
      <c r="BA4536" s="149"/>
    </row>
    <row r="4537" spans="1:53">
      <c r="A4537" s="16"/>
      <c r="B4537" s="16"/>
      <c r="N4537" s="2"/>
      <c r="O4537" s="53"/>
      <c r="BA4537" s="149"/>
    </row>
    <row r="4538" spans="1:53">
      <c r="A4538" s="16"/>
      <c r="B4538" s="16"/>
      <c r="N4538" s="2"/>
      <c r="O4538" s="53"/>
      <c r="BA4538" s="149"/>
    </row>
    <row r="4539" spans="1:53">
      <c r="A4539" s="16"/>
      <c r="B4539" s="16"/>
      <c r="N4539" s="2"/>
      <c r="O4539" s="53"/>
      <c r="BA4539" s="149"/>
    </row>
    <row r="4540" spans="1:53">
      <c r="A4540" s="16"/>
      <c r="B4540" s="16"/>
      <c r="N4540" s="2"/>
      <c r="O4540" s="53"/>
      <c r="BA4540" s="149"/>
    </row>
    <row r="4541" spans="1:53">
      <c r="A4541" s="16"/>
      <c r="B4541" s="16"/>
      <c r="N4541" s="2"/>
      <c r="O4541" s="53"/>
      <c r="BA4541" s="149"/>
    </row>
    <row r="4542" spans="1:53">
      <c r="A4542" s="16"/>
      <c r="B4542" s="16"/>
      <c r="N4542" s="2"/>
      <c r="O4542" s="53"/>
      <c r="BA4542" s="149"/>
    </row>
    <row r="4543" spans="1:53">
      <c r="A4543" s="16"/>
      <c r="B4543" s="16"/>
      <c r="N4543" s="2"/>
      <c r="O4543" s="53"/>
      <c r="BA4543" s="149"/>
    </row>
    <row r="4544" spans="1:53">
      <c r="A4544" s="16"/>
      <c r="B4544" s="16"/>
      <c r="N4544" s="2"/>
      <c r="O4544" s="53"/>
      <c r="BA4544" s="149"/>
    </row>
    <row r="4545" spans="1:53">
      <c r="A4545" s="16"/>
      <c r="B4545" s="16"/>
      <c r="N4545" s="2"/>
      <c r="O4545" s="53"/>
      <c r="BA4545" s="149"/>
    </row>
    <row r="4546" spans="1:53">
      <c r="A4546" s="16"/>
      <c r="B4546" s="16"/>
      <c r="N4546" s="2"/>
      <c r="O4546" s="53"/>
      <c r="BA4546" s="149"/>
    </row>
    <row r="4547" spans="1:53">
      <c r="A4547" s="16"/>
      <c r="B4547" s="16"/>
      <c r="N4547" s="2"/>
      <c r="O4547" s="53"/>
      <c r="BA4547" s="149"/>
    </row>
    <row r="4548" spans="1:53">
      <c r="A4548" s="16"/>
      <c r="B4548" s="16"/>
      <c r="N4548" s="2"/>
      <c r="O4548" s="53"/>
      <c r="BA4548" s="149"/>
    </row>
    <row r="4549" spans="1:53">
      <c r="A4549" s="16"/>
      <c r="B4549" s="16"/>
      <c r="N4549" s="2"/>
      <c r="O4549" s="53"/>
      <c r="BA4549" s="149"/>
    </row>
    <row r="4550" spans="1:53">
      <c r="A4550" s="16"/>
      <c r="B4550" s="16"/>
      <c r="N4550" s="2"/>
      <c r="O4550" s="53"/>
      <c r="BA4550" s="149"/>
    </row>
    <row r="4551" spans="1:53">
      <c r="A4551" s="16"/>
      <c r="B4551" s="16"/>
      <c r="N4551" s="2"/>
      <c r="O4551" s="53"/>
      <c r="BA4551" s="149"/>
    </row>
    <row r="4552" spans="1:53">
      <c r="A4552" s="16"/>
      <c r="B4552" s="16"/>
      <c r="N4552" s="2"/>
      <c r="O4552" s="53"/>
      <c r="BA4552" s="149"/>
    </row>
    <row r="4553" spans="1:53">
      <c r="A4553" s="16"/>
      <c r="B4553" s="16"/>
      <c r="N4553" s="2"/>
      <c r="O4553" s="53"/>
      <c r="BA4553" s="149"/>
    </row>
    <row r="4554" spans="1:53">
      <c r="A4554" s="16"/>
      <c r="B4554" s="16"/>
      <c r="N4554" s="2"/>
      <c r="O4554" s="53"/>
      <c r="BA4554" s="149"/>
    </row>
    <row r="4555" spans="1:53">
      <c r="A4555" s="16"/>
      <c r="B4555" s="16"/>
      <c r="N4555" s="2"/>
      <c r="O4555" s="53"/>
      <c r="BA4555" s="149"/>
    </row>
    <row r="4556" spans="1:53">
      <c r="A4556" s="16"/>
      <c r="B4556" s="16"/>
      <c r="N4556" s="2"/>
      <c r="O4556" s="53"/>
      <c r="BA4556" s="149"/>
    </row>
    <row r="4557" spans="1:53">
      <c r="A4557" s="16"/>
      <c r="B4557" s="16"/>
      <c r="N4557" s="2"/>
      <c r="O4557" s="53"/>
      <c r="BA4557" s="149"/>
    </row>
    <row r="4558" spans="1:53">
      <c r="A4558" s="16"/>
      <c r="B4558" s="16"/>
      <c r="N4558" s="2"/>
      <c r="O4558" s="53"/>
      <c r="BA4558" s="149"/>
    </row>
    <row r="4559" spans="1:53">
      <c r="A4559" s="16"/>
      <c r="B4559" s="16"/>
      <c r="N4559" s="2"/>
      <c r="O4559" s="53"/>
      <c r="BA4559" s="149"/>
    </row>
    <row r="4560" spans="1:53">
      <c r="A4560" s="16"/>
      <c r="B4560" s="16"/>
      <c r="N4560" s="2"/>
      <c r="O4560" s="53"/>
      <c r="BA4560" s="149"/>
    </row>
    <row r="4561" spans="1:53">
      <c r="A4561" s="16"/>
      <c r="B4561" s="16"/>
      <c r="N4561" s="2"/>
      <c r="O4561" s="53"/>
      <c r="BA4561" s="149"/>
    </row>
    <row r="4562" spans="1:53">
      <c r="A4562" s="16"/>
      <c r="B4562" s="16"/>
      <c r="N4562" s="2"/>
      <c r="O4562" s="53"/>
      <c r="BA4562" s="149"/>
    </row>
    <row r="4563" spans="1:53">
      <c r="A4563" s="16"/>
      <c r="B4563" s="16"/>
      <c r="N4563" s="2"/>
      <c r="O4563" s="53"/>
      <c r="BA4563" s="149"/>
    </row>
    <row r="4564" spans="1:53">
      <c r="A4564" s="16"/>
      <c r="B4564" s="16"/>
      <c r="N4564" s="2"/>
      <c r="O4564" s="53"/>
      <c r="BA4564" s="149"/>
    </row>
    <row r="4565" spans="1:53">
      <c r="A4565" s="16"/>
      <c r="B4565" s="16"/>
      <c r="N4565" s="2"/>
      <c r="O4565" s="53"/>
      <c r="BA4565" s="149"/>
    </row>
    <row r="4566" spans="1:53">
      <c r="A4566" s="16"/>
      <c r="B4566" s="16"/>
      <c r="N4566" s="2"/>
      <c r="O4566" s="53"/>
      <c r="BA4566" s="149"/>
    </row>
    <row r="4567" spans="1:53">
      <c r="A4567" s="16"/>
      <c r="B4567" s="16"/>
      <c r="N4567" s="2"/>
      <c r="O4567" s="53"/>
      <c r="BA4567" s="149"/>
    </row>
    <row r="4568" spans="1:53">
      <c r="A4568" s="16"/>
      <c r="B4568" s="16"/>
      <c r="N4568" s="2"/>
      <c r="O4568" s="53"/>
      <c r="BA4568" s="149"/>
    </row>
    <row r="4569" spans="1:53">
      <c r="A4569" s="16"/>
      <c r="B4569" s="16"/>
      <c r="N4569" s="2"/>
      <c r="O4569" s="53"/>
      <c r="BA4569" s="149"/>
    </row>
    <row r="4570" spans="1:53">
      <c r="A4570" s="16"/>
      <c r="B4570" s="16"/>
      <c r="N4570" s="2"/>
      <c r="O4570" s="53"/>
      <c r="BA4570" s="149"/>
    </row>
    <row r="4571" spans="1:53">
      <c r="A4571" s="16"/>
      <c r="B4571" s="16"/>
      <c r="N4571" s="2"/>
      <c r="O4571" s="53"/>
      <c r="BA4571" s="149"/>
    </row>
    <row r="4572" spans="1:53">
      <c r="A4572" s="16"/>
      <c r="B4572" s="16"/>
      <c r="N4572" s="2"/>
      <c r="O4572" s="53"/>
      <c r="BA4572" s="149"/>
    </row>
    <row r="4573" spans="1:53">
      <c r="A4573" s="16"/>
      <c r="B4573" s="16"/>
      <c r="N4573" s="2"/>
      <c r="O4573" s="53"/>
      <c r="BA4573" s="149"/>
    </row>
    <row r="4574" spans="1:53">
      <c r="A4574" s="16"/>
      <c r="B4574" s="16"/>
      <c r="N4574" s="2"/>
      <c r="O4574" s="53"/>
      <c r="BA4574" s="149"/>
    </row>
    <row r="4575" spans="1:53">
      <c r="A4575" s="16"/>
      <c r="B4575" s="16"/>
      <c r="N4575" s="2"/>
      <c r="O4575" s="53"/>
      <c r="BA4575" s="149"/>
    </row>
    <row r="4576" spans="1:53">
      <c r="A4576" s="16"/>
      <c r="B4576" s="16"/>
      <c r="N4576" s="2"/>
      <c r="O4576" s="53"/>
      <c r="BA4576" s="149"/>
    </row>
    <row r="4577" spans="1:53">
      <c r="A4577" s="16"/>
      <c r="B4577" s="16"/>
      <c r="N4577" s="2"/>
      <c r="O4577" s="53"/>
      <c r="BA4577" s="149"/>
    </row>
    <row r="4578" spans="1:53">
      <c r="A4578" s="16"/>
      <c r="B4578" s="16"/>
      <c r="N4578" s="2"/>
      <c r="O4578" s="53"/>
      <c r="BA4578" s="149"/>
    </row>
    <row r="4579" spans="1:53">
      <c r="A4579" s="16"/>
      <c r="B4579" s="16"/>
      <c r="N4579" s="2"/>
      <c r="O4579" s="53"/>
      <c r="BA4579" s="149"/>
    </row>
    <row r="4580" spans="1:53">
      <c r="A4580" s="16"/>
      <c r="B4580" s="16"/>
      <c r="N4580" s="2"/>
      <c r="O4580" s="53"/>
      <c r="BA4580" s="149"/>
    </row>
    <row r="4581" spans="1:53">
      <c r="A4581" s="16"/>
      <c r="B4581" s="16"/>
      <c r="N4581" s="2"/>
      <c r="O4581" s="53"/>
      <c r="BA4581" s="149"/>
    </row>
    <row r="4582" spans="1:53">
      <c r="A4582" s="16"/>
      <c r="B4582" s="16"/>
      <c r="N4582" s="2"/>
      <c r="O4582" s="53"/>
      <c r="BA4582" s="149"/>
    </row>
    <row r="4583" spans="1:53">
      <c r="A4583" s="16"/>
      <c r="B4583" s="16"/>
      <c r="N4583" s="2"/>
      <c r="O4583" s="53"/>
      <c r="BA4583" s="149"/>
    </row>
    <row r="4584" spans="1:53">
      <c r="A4584" s="16"/>
      <c r="B4584" s="16"/>
      <c r="N4584" s="2"/>
      <c r="O4584" s="53"/>
      <c r="BA4584" s="149"/>
    </row>
    <row r="4585" spans="1:53">
      <c r="A4585" s="16"/>
      <c r="B4585" s="16"/>
      <c r="N4585" s="2"/>
      <c r="O4585" s="53"/>
      <c r="BA4585" s="149"/>
    </row>
    <row r="4586" spans="1:53">
      <c r="A4586" s="16"/>
      <c r="B4586" s="16"/>
      <c r="N4586" s="2"/>
      <c r="O4586" s="53"/>
      <c r="BA4586" s="149"/>
    </row>
    <row r="4587" spans="1:53">
      <c r="A4587" s="16"/>
      <c r="B4587" s="16"/>
      <c r="N4587" s="2"/>
      <c r="O4587" s="53"/>
      <c r="BA4587" s="149"/>
    </row>
    <row r="4588" spans="1:53">
      <c r="A4588" s="16"/>
      <c r="B4588" s="16"/>
      <c r="N4588" s="2"/>
      <c r="O4588" s="53"/>
      <c r="BA4588" s="149"/>
    </row>
    <row r="4589" spans="1:53">
      <c r="A4589" s="16"/>
      <c r="B4589" s="16"/>
      <c r="N4589" s="2"/>
      <c r="O4589" s="53"/>
      <c r="BA4589" s="149"/>
    </row>
    <row r="4590" spans="1:53">
      <c r="A4590" s="16"/>
      <c r="B4590" s="16"/>
      <c r="N4590" s="2"/>
      <c r="O4590" s="53"/>
      <c r="BA4590" s="149"/>
    </row>
    <row r="4591" spans="1:53">
      <c r="A4591" s="16"/>
      <c r="B4591" s="16"/>
      <c r="N4591" s="2"/>
      <c r="O4591" s="53"/>
      <c r="BA4591" s="149"/>
    </row>
    <row r="4592" spans="1:53">
      <c r="A4592" s="16"/>
      <c r="B4592" s="16"/>
      <c r="N4592" s="2"/>
      <c r="O4592" s="53"/>
      <c r="BA4592" s="149"/>
    </row>
    <row r="4593" spans="1:53">
      <c r="A4593" s="16"/>
      <c r="B4593" s="16"/>
      <c r="N4593" s="2"/>
      <c r="O4593" s="53"/>
      <c r="BA4593" s="149"/>
    </row>
    <row r="4594" spans="1:53">
      <c r="A4594" s="16"/>
      <c r="B4594" s="16"/>
      <c r="N4594" s="2"/>
      <c r="O4594" s="53"/>
      <c r="BA4594" s="149"/>
    </row>
    <row r="4595" spans="1:53">
      <c r="A4595" s="16"/>
      <c r="B4595" s="16"/>
      <c r="N4595" s="2"/>
      <c r="O4595" s="53"/>
      <c r="BA4595" s="149"/>
    </row>
    <row r="4596" spans="1:53">
      <c r="A4596" s="16"/>
      <c r="B4596" s="16"/>
      <c r="N4596" s="2"/>
      <c r="O4596" s="53"/>
      <c r="BA4596" s="149"/>
    </row>
    <row r="4597" spans="1:53">
      <c r="A4597" s="16"/>
      <c r="B4597" s="16"/>
      <c r="N4597" s="2"/>
      <c r="O4597" s="53"/>
      <c r="BA4597" s="149"/>
    </row>
    <row r="4598" spans="1:53">
      <c r="A4598" s="16"/>
      <c r="B4598" s="16"/>
      <c r="N4598" s="2"/>
      <c r="O4598" s="53"/>
      <c r="BA4598" s="149"/>
    </row>
    <row r="4599" spans="1:53">
      <c r="A4599" s="16"/>
      <c r="B4599" s="16"/>
      <c r="N4599" s="2"/>
      <c r="O4599" s="53"/>
      <c r="BA4599" s="149"/>
    </row>
    <row r="4600" spans="1:53">
      <c r="A4600" s="16"/>
      <c r="B4600" s="16"/>
      <c r="N4600" s="2"/>
      <c r="O4600" s="53"/>
      <c r="BA4600" s="149"/>
    </row>
    <row r="4601" spans="1:53">
      <c r="A4601" s="16"/>
      <c r="B4601" s="16"/>
      <c r="N4601" s="2"/>
      <c r="O4601" s="53"/>
      <c r="BA4601" s="149"/>
    </row>
    <row r="4602" spans="1:53">
      <c r="A4602" s="16"/>
      <c r="B4602" s="16"/>
      <c r="N4602" s="2"/>
      <c r="O4602" s="53"/>
      <c r="BA4602" s="149"/>
    </row>
    <row r="4603" spans="1:53">
      <c r="A4603" s="16"/>
      <c r="B4603" s="16"/>
      <c r="N4603" s="2"/>
      <c r="O4603" s="53"/>
      <c r="BA4603" s="149"/>
    </row>
    <row r="4604" spans="1:53">
      <c r="A4604" s="16"/>
      <c r="B4604" s="16"/>
      <c r="N4604" s="2"/>
      <c r="O4604" s="53"/>
      <c r="BA4604" s="149"/>
    </row>
    <row r="4605" spans="1:53">
      <c r="A4605" s="16"/>
      <c r="B4605" s="16"/>
      <c r="N4605" s="2"/>
      <c r="O4605" s="53"/>
      <c r="BA4605" s="149"/>
    </row>
    <row r="4606" spans="1:53">
      <c r="A4606" s="16"/>
      <c r="B4606" s="16"/>
      <c r="N4606" s="2"/>
      <c r="O4606" s="53"/>
      <c r="BA4606" s="149"/>
    </row>
    <row r="4607" spans="1:53">
      <c r="A4607" s="16"/>
      <c r="B4607" s="16"/>
      <c r="N4607" s="2"/>
      <c r="O4607" s="53"/>
      <c r="BA4607" s="149"/>
    </row>
    <row r="4608" spans="1:53">
      <c r="A4608" s="16"/>
      <c r="B4608" s="16"/>
      <c r="N4608" s="2"/>
      <c r="O4608" s="53"/>
      <c r="BA4608" s="149"/>
    </row>
    <row r="4609" spans="1:53">
      <c r="A4609" s="16"/>
      <c r="B4609" s="16"/>
      <c r="N4609" s="2"/>
      <c r="O4609" s="53"/>
      <c r="BA4609" s="149"/>
    </row>
    <row r="4610" spans="1:53">
      <c r="A4610" s="16"/>
      <c r="B4610" s="16"/>
      <c r="N4610" s="2"/>
      <c r="O4610" s="53"/>
      <c r="BA4610" s="149"/>
    </row>
    <row r="4611" spans="1:53">
      <c r="A4611" s="16"/>
      <c r="B4611" s="16"/>
      <c r="N4611" s="2"/>
      <c r="O4611" s="53"/>
      <c r="BA4611" s="149"/>
    </row>
    <row r="4612" spans="1:53">
      <c r="A4612" s="16"/>
      <c r="B4612" s="16"/>
      <c r="N4612" s="2"/>
      <c r="O4612" s="53"/>
      <c r="BA4612" s="149"/>
    </row>
    <row r="4613" spans="1:53">
      <c r="A4613" s="16"/>
      <c r="B4613" s="16"/>
      <c r="N4613" s="2"/>
      <c r="O4613" s="53"/>
      <c r="BA4613" s="149"/>
    </row>
    <row r="4614" spans="1:53">
      <c r="A4614" s="16"/>
      <c r="B4614" s="16"/>
      <c r="N4614" s="2"/>
      <c r="O4614" s="53"/>
      <c r="BA4614" s="149"/>
    </row>
    <row r="4615" spans="1:53">
      <c r="A4615" s="16"/>
      <c r="B4615" s="16"/>
      <c r="N4615" s="2"/>
      <c r="O4615" s="53"/>
      <c r="BA4615" s="149"/>
    </row>
    <row r="4616" spans="1:53">
      <c r="A4616" s="16"/>
      <c r="B4616" s="16"/>
      <c r="N4616" s="2"/>
      <c r="O4616" s="53"/>
      <c r="BA4616" s="149"/>
    </row>
    <row r="4617" spans="1:53">
      <c r="A4617" s="16"/>
      <c r="B4617" s="16"/>
      <c r="N4617" s="2"/>
      <c r="O4617" s="53"/>
      <c r="BA4617" s="149"/>
    </row>
    <row r="4618" spans="1:53">
      <c r="A4618" s="16"/>
      <c r="B4618" s="16"/>
      <c r="N4618" s="2"/>
      <c r="O4618" s="53"/>
      <c r="BA4618" s="149"/>
    </row>
    <row r="4619" spans="1:53">
      <c r="A4619" s="16"/>
      <c r="B4619" s="16"/>
      <c r="N4619" s="2"/>
      <c r="O4619" s="53"/>
      <c r="BA4619" s="149"/>
    </row>
    <row r="4620" spans="1:53">
      <c r="A4620" s="16"/>
      <c r="B4620" s="16"/>
      <c r="N4620" s="2"/>
      <c r="O4620" s="53"/>
      <c r="BA4620" s="149"/>
    </row>
    <row r="4621" spans="1:53">
      <c r="A4621" s="16"/>
      <c r="B4621" s="16"/>
      <c r="N4621" s="2"/>
      <c r="O4621" s="53"/>
      <c r="BA4621" s="149"/>
    </row>
    <row r="4622" spans="1:53">
      <c r="A4622" s="16"/>
      <c r="B4622" s="16"/>
      <c r="N4622" s="2"/>
      <c r="O4622" s="53"/>
      <c r="BA4622" s="149"/>
    </row>
    <row r="4623" spans="1:53">
      <c r="A4623" s="16"/>
      <c r="B4623" s="16"/>
      <c r="N4623" s="2"/>
      <c r="O4623" s="53"/>
      <c r="BA4623" s="149"/>
    </row>
    <row r="4624" spans="1:53">
      <c r="A4624" s="16"/>
      <c r="B4624" s="16"/>
      <c r="N4624" s="2"/>
      <c r="O4624" s="53"/>
      <c r="BA4624" s="149"/>
    </row>
    <row r="4625" spans="1:53">
      <c r="A4625" s="16"/>
      <c r="B4625" s="16"/>
      <c r="N4625" s="2"/>
      <c r="O4625" s="53"/>
      <c r="BA4625" s="149"/>
    </row>
    <row r="4626" spans="1:53">
      <c r="A4626" s="16"/>
      <c r="B4626" s="16"/>
      <c r="N4626" s="2"/>
      <c r="O4626" s="53"/>
      <c r="BA4626" s="149"/>
    </row>
    <row r="4627" spans="1:53">
      <c r="A4627" s="16"/>
      <c r="B4627" s="16"/>
      <c r="N4627" s="2"/>
      <c r="O4627" s="53"/>
      <c r="BA4627" s="149"/>
    </row>
    <row r="4628" spans="1:53">
      <c r="A4628" s="16"/>
      <c r="B4628" s="16"/>
      <c r="N4628" s="2"/>
      <c r="O4628" s="53"/>
      <c r="BA4628" s="149"/>
    </row>
    <row r="4629" spans="1:53">
      <c r="A4629" s="16"/>
      <c r="B4629" s="16"/>
      <c r="N4629" s="2"/>
      <c r="O4629" s="53"/>
      <c r="BA4629" s="149"/>
    </row>
    <row r="4630" spans="1:53">
      <c r="A4630" s="16"/>
      <c r="B4630" s="16"/>
      <c r="N4630" s="2"/>
      <c r="O4630" s="53"/>
      <c r="BA4630" s="149"/>
    </row>
    <row r="4631" spans="1:53">
      <c r="A4631" s="16"/>
      <c r="B4631" s="16"/>
      <c r="N4631" s="2"/>
      <c r="O4631" s="53"/>
      <c r="BA4631" s="149"/>
    </row>
    <row r="4632" spans="1:53">
      <c r="A4632" s="16"/>
      <c r="B4632" s="16"/>
      <c r="N4632" s="2"/>
      <c r="O4632" s="53"/>
      <c r="BA4632" s="149"/>
    </row>
    <row r="4633" spans="1:53">
      <c r="A4633" s="16"/>
      <c r="B4633" s="16"/>
      <c r="N4633" s="2"/>
      <c r="O4633" s="53"/>
      <c r="BA4633" s="149"/>
    </row>
    <row r="4634" spans="1:53">
      <c r="A4634" s="16"/>
      <c r="B4634" s="16"/>
      <c r="N4634" s="2"/>
      <c r="O4634" s="53"/>
      <c r="BA4634" s="149"/>
    </row>
    <row r="4635" spans="1:53">
      <c r="A4635" s="16"/>
      <c r="B4635" s="16"/>
      <c r="N4635" s="2"/>
      <c r="O4635" s="53"/>
      <c r="BA4635" s="149"/>
    </row>
    <row r="4636" spans="1:53">
      <c r="A4636" s="16"/>
      <c r="B4636" s="16"/>
      <c r="N4636" s="2"/>
      <c r="O4636" s="53"/>
      <c r="BA4636" s="149"/>
    </row>
    <row r="4637" spans="1:53">
      <c r="A4637" s="16"/>
      <c r="B4637" s="16"/>
      <c r="N4637" s="2"/>
      <c r="O4637" s="53"/>
      <c r="BA4637" s="149"/>
    </row>
    <row r="4638" spans="1:53">
      <c r="A4638" s="16"/>
      <c r="B4638" s="16"/>
      <c r="N4638" s="2"/>
      <c r="O4638" s="53"/>
      <c r="BA4638" s="149"/>
    </row>
    <row r="4639" spans="1:53">
      <c r="A4639" s="16"/>
      <c r="B4639" s="16"/>
      <c r="N4639" s="2"/>
      <c r="O4639" s="53"/>
      <c r="BA4639" s="149"/>
    </row>
    <row r="4640" spans="1:53">
      <c r="A4640" s="16"/>
      <c r="B4640" s="16"/>
      <c r="N4640" s="2"/>
      <c r="O4640" s="53"/>
      <c r="BA4640" s="149"/>
    </row>
    <row r="4641" spans="1:53">
      <c r="A4641" s="16"/>
      <c r="B4641" s="16"/>
      <c r="N4641" s="2"/>
      <c r="O4641" s="53"/>
      <c r="BA4641" s="149"/>
    </row>
    <row r="4642" spans="1:53">
      <c r="A4642" s="16"/>
      <c r="B4642" s="16"/>
      <c r="N4642" s="2"/>
      <c r="O4642" s="53"/>
      <c r="BA4642" s="149"/>
    </row>
    <row r="4643" spans="1:53">
      <c r="A4643" s="16"/>
      <c r="B4643" s="16"/>
      <c r="N4643" s="2"/>
      <c r="O4643" s="53"/>
      <c r="BA4643" s="149"/>
    </row>
    <row r="4644" spans="1:53">
      <c r="A4644" s="16"/>
      <c r="B4644" s="16"/>
      <c r="N4644" s="2"/>
      <c r="O4644" s="53"/>
      <c r="BA4644" s="149"/>
    </row>
    <row r="4645" spans="1:53">
      <c r="A4645" s="16"/>
      <c r="B4645" s="16"/>
      <c r="N4645" s="2"/>
      <c r="O4645" s="53"/>
      <c r="BA4645" s="149"/>
    </row>
    <row r="4646" spans="1:53">
      <c r="A4646" s="16"/>
      <c r="B4646" s="16"/>
      <c r="N4646" s="2"/>
      <c r="O4646" s="53"/>
      <c r="BA4646" s="149"/>
    </row>
    <row r="4647" spans="1:53">
      <c r="A4647" s="16"/>
      <c r="B4647" s="16"/>
      <c r="N4647" s="2"/>
      <c r="O4647" s="53"/>
      <c r="BA4647" s="149"/>
    </row>
    <row r="4648" spans="1:53">
      <c r="A4648" s="16"/>
      <c r="B4648" s="16"/>
      <c r="N4648" s="2"/>
      <c r="O4648" s="53"/>
      <c r="BA4648" s="149"/>
    </row>
    <row r="4649" spans="1:53">
      <c r="A4649" s="16"/>
      <c r="B4649" s="16"/>
      <c r="N4649" s="2"/>
      <c r="O4649" s="53"/>
      <c r="BA4649" s="149"/>
    </row>
    <row r="4650" spans="1:53">
      <c r="A4650" s="16"/>
      <c r="B4650" s="16"/>
      <c r="N4650" s="2"/>
      <c r="O4650" s="53"/>
      <c r="BA4650" s="149"/>
    </row>
    <row r="4651" spans="1:53">
      <c r="A4651" s="16"/>
      <c r="B4651" s="16"/>
      <c r="N4651" s="2"/>
      <c r="O4651" s="53"/>
      <c r="BA4651" s="149"/>
    </row>
    <row r="4652" spans="1:53">
      <c r="A4652" s="16"/>
      <c r="B4652" s="16"/>
      <c r="N4652" s="2"/>
      <c r="O4652" s="53"/>
      <c r="BA4652" s="149"/>
    </row>
    <row r="4653" spans="1:53">
      <c r="A4653" s="16"/>
      <c r="B4653" s="16"/>
      <c r="N4653" s="2"/>
      <c r="O4653" s="53"/>
      <c r="BA4653" s="149"/>
    </row>
    <row r="4654" spans="1:53">
      <c r="A4654" s="16"/>
      <c r="B4654" s="16"/>
      <c r="N4654" s="2"/>
      <c r="O4654" s="53"/>
      <c r="BA4654" s="149"/>
    </row>
    <row r="4655" spans="1:53">
      <c r="A4655" s="16"/>
      <c r="B4655" s="16"/>
      <c r="N4655" s="2"/>
      <c r="O4655" s="53"/>
      <c r="BA4655" s="149"/>
    </row>
    <row r="4656" spans="1:53">
      <c r="A4656" s="16"/>
      <c r="B4656" s="16"/>
      <c r="N4656" s="2"/>
      <c r="O4656" s="53"/>
      <c r="BA4656" s="149"/>
    </row>
    <row r="4657" spans="1:53">
      <c r="A4657" s="16"/>
      <c r="B4657" s="16"/>
      <c r="N4657" s="2"/>
      <c r="O4657" s="53"/>
      <c r="BA4657" s="149"/>
    </row>
    <row r="4658" spans="1:53">
      <c r="A4658" s="16"/>
      <c r="B4658" s="16"/>
      <c r="N4658" s="2"/>
      <c r="O4658" s="53"/>
      <c r="BA4658" s="149"/>
    </row>
    <row r="4659" spans="1:53">
      <c r="A4659" s="16"/>
      <c r="B4659" s="16"/>
      <c r="N4659" s="2"/>
      <c r="O4659" s="53"/>
      <c r="BA4659" s="149"/>
    </row>
    <row r="4660" spans="1:53">
      <c r="A4660" s="16"/>
      <c r="B4660" s="16"/>
      <c r="N4660" s="2"/>
      <c r="O4660" s="53"/>
      <c r="BA4660" s="149"/>
    </row>
    <row r="4661" spans="1:53">
      <c r="A4661" s="16"/>
      <c r="B4661" s="16"/>
      <c r="N4661" s="2"/>
      <c r="O4661" s="53"/>
      <c r="BA4661" s="149"/>
    </row>
    <row r="4662" spans="1:53">
      <c r="A4662" s="16"/>
      <c r="B4662" s="16"/>
      <c r="N4662" s="2"/>
      <c r="O4662" s="53"/>
      <c r="BA4662" s="149"/>
    </row>
    <row r="4663" spans="1:53">
      <c r="A4663" s="16"/>
      <c r="B4663" s="16"/>
      <c r="N4663" s="2"/>
      <c r="O4663" s="53"/>
      <c r="BA4663" s="149"/>
    </row>
    <row r="4664" spans="1:53">
      <c r="A4664" s="16"/>
      <c r="B4664" s="16"/>
      <c r="N4664" s="2"/>
      <c r="O4664" s="53"/>
      <c r="BA4664" s="149"/>
    </row>
    <row r="4665" spans="1:53">
      <c r="A4665" s="16"/>
      <c r="B4665" s="16"/>
      <c r="N4665" s="2"/>
      <c r="O4665" s="53"/>
      <c r="BA4665" s="149"/>
    </row>
    <row r="4666" spans="1:53">
      <c r="A4666" s="16"/>
      <c r="B4666" s="16"/>
      <c r="N4666" s="2"/>
      <c r="O4666" s="53"/>
      <c r="BA4666" s="149"/>
    </row>
    <row r="4667" spans="1:53">
      <c r="A4667" s="16"/>
      <c r="B4667" s="16"/>
      <c r="N4667" s="2"/>
      <c r="O4667" s="53"/>
      <c r="BA4667" s="149"/>
    </row>
    <row r="4668" spans="1:53">
      <c r="A4668" s="16"/>
      <c r="B4668" s="16"/>
      <c r="N4668" s="2"/>
      <c r="O4668" s="53"/>
      <c r="BA4668" s="149"/>
    </row>
    <row r="4669" spans="1:53">
      <c r="A4669" s="16"/>
      <c r="B4669" s="16"/>
      <c r="N4669" s="2"/>
      <c r="O4669" s="53"/>
      <c r="BA4669" s="149"/>
    </row>
    <row r="4670" spans="1:53">
      <c r="A4670" s="16"/>
      <c r="B4670" s="16"/>
      <c r="N4670" s="2"/>
      <c r="O4670" s="53"/>
      <c r="BA4670" s="149"/>
    </row>
    <row r="4671" spans="1:53">
      <c r="A4671" s="16"/>
      <c r="B4671" s="16"/>
      <c r="N4671" s="2"/>
      <c r="O4671" s="53"/>
      <c r="BA4671" s="149"/>
    </row>
    <row r="4672" spans="1:53">
      <c r="A4672" s="16"/>
      <c r="B4672" s="16"/>
      <c r="N4672" s="2"/>
      <c r="O4672" s="53"/>
      <c r="BA4672" s="149"/>
    </row>
    <row r="4673" spans="1:53">
      <c r="A4673" s="16"/>
      <c r="B4673" s="16"/>
      <c r="N4673" s="2"/>
      <c r="O4673" s="53"/>
      <c r="BA4673" s="149"/>
    </row>
    <row r="4674" spans="1:53">
      <c r="A4674" s="16"/>
      <c r="B4674" s="16"/>
      <c r="N4674" s="2"/>
      <c r="O4674" s="53"/>
      <c r="BA4674" s="149"/>
    </row>
    <row r="4675" spans="1:53">
      <c r="A4675" s="16"/>
      <c r="B4675" s="16"/>
      <c r="N4675" s="2"/>
      <c r="O4675" s="53"/>
      <c r="BA4675" s="149"/>
    </row>
    <row r="4676" spans="1:53">
      <c r="A4676" s="16"/>
      <c r="B4676" s="16"/>
      <c r="N4676" s="2"/>
      <c r="O4676" s="53"/>
      <c r="BA4676" s="149"/>
    </row>
    <row r="4677" spans="1:53">
      <c r="A4677" s="16"/>
      <c r="B4677" s="16"/>
      <c r="N4677" s="2"/>
      <c r="O4677" s="53"/>
      <c r="BA4677" s="149"/>
    </row>
    <row r="4678" spans="1:53">
      <c r="A4678" s="16"/>
      <c r="B4678" s="16"/>
      <c r="N4678" s="2"/>
      <c r="O4678" s="53"/>
      <c r="BA4678" s="149"/>
    </row>
    <row r="4679" spans="1:53">
      <c r="A4679" s="16"/>
      <c r="B4679" s="16"/>
      <c r="N4679" s="2"/>
      <c r="O4679" s="53"/>
      <c r="BA4679" s="149"/>
    </row>
    <row r="4680" spans="1:53">
      <c r="A4680" s="16"/>
      <c r="B4680" s="16"/>
      <c r="N4680" s="2"/>
      <c r="O4680" s="53"/>
      <c r="BA4680" s="149"/>
    </row>
    <row r="4681" spans="1:53">
      <c r="A4681" s="16"/>
      <c r="B4681" s="16"/>
      <c r="N4681" s="2"/>
      <c r="O4681" s="53"/>
      <c r="BA4681" s="149"/>
    </row>
    <row r="4682" spans="1:53">
      <c r="A4682" s="16"/>
      <c r="B4682" s="16"/>
      <c r="N4682" s="2"/>
      <c r="O4682" s="53"/>
      <c r="BA4682" s="149"/>
    </row>
    <row r="4683" spans="1:53">
      <c r="A4683" s="16"/>
      <c r="B4683" s="16"/>
      <c r="N4683" s="2"/>
      <c r="O4683" s="53"/>
      <c r="BA4683" s="149"/>
    </row>
    <row r="4684" spans="1:53">
      <c r="A4684" s="16"/>
      <c r="B4684" s="16"/>
      <c r="N4684" s="2"/>
      <c r="O4684" s="53"/>
      <c r="BA4684" s="149"/>
    </row>
    <row r="4685" spans="1:53">
      <c r="A4685" s="16"/>
      <c r="B4685" s="16"/>
      <c r="N4685" s="2"/>
      <c r="O4685" s="53"/>
      <c r="BA4685" s="149"/>
    </row>
    <row r="4686" spans="1:53">
      <c r="A4686" s="16"/>
      <c r="B4686" s="16"/>
      <c r="N4686" s="2"/>
      <c r="O4686" s="53"/>
      <c r="BA4686" s="149"/>
    </row>
    <row r="4687" spans="1:53">
      <c r="A4687" s="16"/>
      <c r="B4687" s="16"/>
      <c r="N4687" s="2"/>
      <c r="O4687" s="53"/>
      <c r="BA4687" s="149"/>
    </row>
    <row r="4688" spans="1:53">
      <c r="A4688" s="16"/>
      <c r="B4688" s="16"/>
      <c r="N4688" s="2"/>
      <c r="O4688" s="53"/>
      <c r="BA4688" s="149"/>
    </row>
    <row r="4689" spans="1:53">
      <c r="A4689" s="16"/>
      <c r="B4689" s="16"/>
      <c r="N4689" s="2"/>
      <c r="O4689" s="53"/>
      <c r="BA4689" s="149"/>
    </row>
    <row r="4690" spans="1:53">
      <c r="A4690" s="16"/>
      <c r="B4690" s="16"/>
      <c r="N4690" s="2"/>
      <c r="O4690" s="53"/>
      <c r="BA4690" s="149"/>
    </row>
    <row r="4691" spans="1:53">
      <c r="A4691" s="16"/>
      <c r="B4691" s="16"/>
      <c r="N4691" s="2"/>
      <c r="O4691" s="53"/>
      <c r="BA4691" s="149"/>
    </row>
    <row r="4692" spans="1:53">
      <c r="A4692" s="16"/>
      <c r="B4692" s="16"/>
      <c r="N4692" s="2"/>
      <c r="O4692" s="53"/>
      <c r="BA4692" s="149"/>
    </row>
    <row r="4693" spans="1:53">
      <c r="A4693" s="16"/>
      <c r="B4693" s="16"/>
      <c r="N4693" s="2"/>
      <c r="O4693" s="53"/>
      <c r="BA4693" s="149"/>
    </row>
    <row r="4694" spans="1:53">
      <c r="A4694" s="16"/>
      <c r="B4694" s="16"/>
      <c r="N4694" s="2"/>
      <c r="O4694" s="53"/>
      <c r="BA4694" s="149"/>
    </row>
    <row r="4695" spans="1:53">
      <c r="A4695" s="16"/>
      <c r="B4695" s="16"/>
      <c r="N4695" s="2"/>
      <c r="O4695" s="53"/>
      <c r="BA4695" s="149"/>
    </row>
    <row r="4696" spans="1:53">
      <c r="A4696" s="16"/>
      <c r="B4696" s="16"/>
      <c r="N4696" s="2"/>
      <c r="O4696" s="53"/>
      <c r="BA4696" s="149"/>
    </row>
    <row r="4697" spans="1:53">
      <c r="A4697" s="16"/>
      <c r="B4697" s="16"/>
      <c r="N4697" s="2"/>
      <c r="O4697" s="53"/>
      <c r="BA4697" s="149"/>
    </row>
    <row r="4698" spans="1:53">
      <c r="A4698" s="16"/>
      <c r="B4698" s="16"/>
      <c r="N4698" s="2"/>
      <c r="O4698" s="53"/>
      <c r="BA4698" s="149"/>
    </row>
    <row r="4699" spans="1:53">
      <c r="A4699" s="16"/>
      <c r="B4699" s="16"/>
      <c r="N4699" s="2"/>
      <c r="O4699" s="53"/>
      <c r="BA4699" s="149"/>
    </row>
    <row r="4700" spans="1:53">
      <c r="A4700" s="16"/>
      <c r="B4700" s="16"/>
      <c r="N4700" s="2"/>
      <c r="O4700" s="53"/>
      <c r="BA4700" s="149"/>
    </row>
    <row r="4701" spans="1:53">
      <c r="A4701" s="16"/>
      <c r="B4701" s="16"/>
      <c r="N4701" s="2"/>
      <c r="O4701" s="53"/>
      <c r="BA4701" s="149"/>
    </row>
    <row r="4702" spans="1:53">
      <c r="A4702" s="16"/>
      <c r="B4702" s="16"/>
      <c r="N4702" s="2"/>
      <c r="O4702" s="53"/>
      <c r="BA4702" s="149"/>
    </row>
    <row r="4703" spans="1:53">
      <c r="A4703" s="16"/>
      <c r="B4703" s="16"/>
      <c r="N4703" s="2"/>
      <c r="O4703" s="53"/>
      <c r="BA4703" s="149"/>
    </row>
    <row r="4704" spans="1:53">
      <c r="A4704" s="16"/>
      <c r="B4704" s="16"/>
      <c r="N4704" s="2"/>
      <c r="O4704" s="53"/>
      <c r="BA4704" s="149"/>
    </row>
    <row r="4705" spans="1:53">
      <c r="A4705" s="16"/>
      <c r="B4705" s="16"/>
      <c r="N4705" s="2"/>
      <c r="O4705" s="53"/>
      <c r="BA4705" s="149"/>
    </row>
    <row r="4706" spans="1:53">
      <c r="A4706" s="16"/>
      <c r="B4706" s="16"/>
      <c r="N4706" s="2"/>
      <c r="O4706" s="53"/>
      <c r="BA4706" s="149"/>
    </row>
    <row r="4707" spans="1:53">
      <c r="A4707" s="16"/>
      <c r="B4707" s="16"/>
      <c r="N4707" s="2"/>
      <c r="O4707" s="53"/>
      <c r="BA4707" s="149"/>
    </row>
    <row r="4708" spans="1:53">
      <c r="A4708" s="16"/>
      <c r="B4708" s="16"/>
      <c r="N4708" s="2"/>
      <c r="O4708" s="53"/>
      <c r="BA4708" s="149"/>
    </row>
    <row r="4709" spans="1:53">
      <c r="A4709" s="16"/>
      <c r="B4709" s="16"/>
      <c r="N4709" s="2"/>
      <c r="O4709" s="53"/>
      <c r="BA4709" s="149"/>
    </row>
    <row r="4710" spans="1:53">
      <c r="A4710" s="16"/>
      <c r="B4710" s="16"/>
      <c r="N4710" s="2"/>
      <c r="O4710" s="53"/>
      <c r="BA4710" s="149"/>
    </row>
    <row r="4711" spans="1:53">
      <c r="A4711" s="16"/>
      <c r="B4711" s="16"/>
      <c r="N4711" s="2"/>
      <c r="O4711" s="53"/>
      <c r="BA4711" s="149"/>
    </row>
    <row r="4712" spans="1:53">
      <c r="A4712" s="16"/>
      <c r="B4712" s="16"/>
      <c r="N4712" s="2"/>
      <c r="O4712" s="53"/>
      <c r="BA4712" s="149"/>
    </row>
    <row r="4713" spans="1:53">
      <c r="A4713" s="16"/>
      <c r="B4713" s="16"/>
      <c r="N4713" s="2"/>
      <c r="O4713" s="53"/>
      <c r="BA4713" s="149"/>
    </row>
    <row r="4714" spans="1:53">
      <c r="A4714" s="16"/>
      <c r="B4714" s="16"/>
      <c r="N4714" s="2"/>
      <c r="O4714" s="53"/>
      <c r="BA4714" s="149"/>
    </row>
    <row r="4715" spans="1:53">
      <c r="A4715" s="16"/>
      <c r="B4715" s="16"/>
      <c r="N4715" s="2"/>
      <c r="O4715" s="53"/>
      <c r="BA4715" s="149"/>
    </row>
    <row r="4716" spans="1:53">
      <c r="A4716" s="16"/>
      <c r="B4716" s="16"/>
      <c r="N4716" s="2"/>
      <c r="O4716" s="53"/>
      <c r="BA4716" s="149"/>
    </row>
    <row r="4717" spans="1:53">
      <c r="A4717" s="16"/>
      <c r="B4717" s="16"/>
      <c r="N4717" s="2"/>
      <c r="O4717" s="53"/>
      <c r="BA4717" s="149"/>
    </row>
    <row r="4718" spans="1:53">
      <c r="A4718" s="16"/>
      <c r="B4718" s="16"/>
      <c r="N4718" s="2"/>
      <c r="O4718" s="53"/>
      <c r="BA4718" s="149"/>
    </row>
    <row r="4719" spans="1:53">
      <c r="A4719" s="16"/>
      <c r="B4719" s="16"/>
      <c r="N4719" s="2"/>
      <c r="O4719" s="53"/>
      <c r="BA4719" s="149"/>
    </row>
    <row r="4720" spans="1:53">
      <c r="A4720" s="16"/>
      <c r="B4720" s="16"/>
      <c r="N4720" s="2"/>
      <c r="O4720" s="53"/>
      <c r="BA4720" s="149"/>
    </row>
    <row r="4721" spans="1:53">
      <c r="A4721" s="16"/>
      <c r="B4721" s="16"/>
      <c r="N4721" s="2"/>
      <c r="O4721" s="53"/>
      <c r="BA4721" s="149"/>
    </row>
    <row r="4722" spans="1:53">
      <c r="A4722" s="16"/>
      <c r="B4722" s="16"/>
      <c r="N4722" s="2"/>
      <c r="O4722" s="53"/>
      <c r="BA4722" s="149"/>
    </row>
    <row r="4723" spans="1:53">
      <c r="A4723" s="16"/>
      <c r="B4723" s="16"/>
      <c r="N4723" s="2"/>
      <c r="O4723" s="53"/>
      <c r="BA4723" s="149"/>
    </row>
    <row r="4724" spans="1:53">
      <c r="A4724" s="16"/>
      <c r="B4724" s="16"/>
      <c r="N4724" s="2"/>
      <c r="O4724" s="53"/>
      <c r="BA4724" s="149"/>
    </row>
    <row r="4725" spans="1:53">
      <c r="A4725" s="16"/>
      <c r="B4725" s="16"/>
      <c r="N4725" s="2"/>
      <c r="O4725" s="53"/>
      <c r="BA4725" s="149"/>
    </row>
    <row r="4726" spans="1:53">
      <c r="A4726" s="16"/>
      <c r="B4726" s="16"/>
      <c r="N4726" s="2"/>
      <c r="O4726" s="53"/>
      <c r="BA4726" s="149"/>
    </row>
    <row r="4727" spans="1:53">
      <c r="A4727" s="16"/>
      <c r="B4727" s="16"/>
      <c r="N4727" s="2"/>
      <c r="O4727" s="53"/>
      <c r="BA4727" s="149"/>
    </row>
    <row r="4728" spans="1:53">
      <c r="A4728" s="16"/>
      <c r="B4728" s="16"/>
      <c r="N4728" s="2"/>
      <c r="O4728" s="53"/>
      <c r="BA4728" s="149"/>
    </row>
    <row r="4729" spans="1:53">
      <c r="A4729" s="16"/>
      <c r="B4729" s="16"/>
      <c r="N4729" s="2"/>
      <c r="O4729" s="53"/>
      <c r="BA4729" s="149"/>
    </row>
    <row r="4730" spans="1:53">
      <c r="A4730" s="16"/>
      <c r="B4730" s="16"/>
      <c r="N4730" s="2"/>
      <c r="O4730" s="53"/>
      <c r="BA4730" s="149"/>
    </row>
    <row r="4731" spans="1:53">
      <c r="A4731" s="16"/>
      <c r="B4731" s="16"/>
      <c r="N4731" s="2"/>
      <c r="O4731" s="53"/>
      <c r="BA4731" s="149"/>
    </row>
    <row r="4732" spans="1:53">
      <c r="A4732" s="16"/>
      <c r="B4732" s="16"/>
      <c r="N4732" s="2"/>
      <c r="O4732" s="53"/>
      <c r="BA4732" s="149"/>
    </row>
    <row r="4733" spans="1:53">
      <c r="A4733" s="16"/>
      <c r="B4733" s="16"/>
      <c r="N4733" s="2"/>
      <c r="O4733" s="53"/>
      <c r="BA4733" s="149"/>
    </row>
    <row r="4734" spans="1:53">
      <c r="A4734" s="16"/>
      <c r="B4734" s="16"/>
      <c r="N4734" s="2"/>
      <c r="O4734" s="53"/>
      <c r="BA4734" s="149"/>
    </row>
    <row r="4735" spans="1:53">
      <c r="A4735" s="16"/>
      <c r="B4735" s="16"/>
      <c r="N4735" s="2"/>
      <c r="O4735" s="53"/>
      <c r="BA4735" s="149"/>
    </row>
    <row r="4736" spans="1:53">
      <c r="A4736" s="16"/>
      <c r="B4736" s="16"/>
      <c r="N4736" s="2"/>
      <c r="O4736" s="53"/>
      <c r="BA4736" s="149"/>
    </row>
    <row r="4737" spans="1:53">
      <c r="A4737" s="16"/>
      <c r="B4737" s="16"/>
      <c r="N4737" s="2"/>
      <c r="O4737" s="53"/>
      <c r="BA4737" s="149"/>
    </row>
    <row r="4738" spans="1:53">
      <c r="A4738" s="16"/>
      <c r="B4738" s="16"/>
      <c r="N4738" s="2"/>
      <c r="O4738" s="53"/>
      <c r="BA4738" s="149"/>
    </row>
    <row r="4739" spans="1:53">
      <c r="A4739" s="16"/>
      <c r="B4739" s="16"/>
      <c r="N4739" s="2"/>
      <c r="O4739" s="53"/>
      <c r="BA4739" s="149"/>
    </row>
    <row r="4740" spans="1:53">
      <c r="A4740" s="16"/>
      <c r="B4740" s="16"/>
      <c r="N4740" s="2"/>
      <c r="O4740" s="53"/>
      <c r="BA4740" s="149"/>
    </row>
    <row r="4741" spans="1:53">
      <c r="A4741" s="16"/>
      <c r="B4741" s="16"/>
      <c r="N4741" s="2"/>
      <c r="O4741" s="53"/>
      <c r="BA4741" s="149"/>
    </row>
    <row r="4742" spans="1:53">
      <c r="A4742" s="16"/>
      <c r="B4742" s="16"/>
      <c r="N4742" s="2"/>
      <c r="O4742" s="53"/>
      <c r="BA4742" s="149"/>
    </row>
    <row r="4743" spans="1:53">
      <c r="A4743" s="16"/>
      <c r="B4743" s="16"/>
      <c r="N4743" s="2"/>
      <c r="O4743" s="53"/>
      <c r="BA4743" s="149"/>
    </row>
    <row r="4744" spans="1:53">
      <c r="A4744" s="16"/>
      <c r="B4744" s="16"/>
      <c r="N4744" s="2"/>
      <c r="O4744" s="53"/>
      <c r="BA4744" s="149"/>
    </row>
    <row r="4745" spans="1:53">
      <c r="A4745" s="16"/>
      <c r="B4745" s="16"/>
      <c r="N4745" s="2"/>
      <c r="O4745" s="53"/>
      <c r="BA4745" s="149"/>
    </row>
    <row r="4746" spans="1:53">
      <c r="A4746" s="16"/>
      <c r="B4746" s="16"/>
      <c r="N4746" s="2"/>
      <c r="O4746" s="53"/>
      <c r="BA4746" s="149"/>
    </row>
    <row r="4747" spans="1:53">
      <c r="A4747" s="16"/>
      <c r="B4747" s="16"/>
      <c r="N4747" s="2"/>
      <c r="O4747" s="53"/>
      <c r="BA4747" s="149"/>
    </row>
    <row r="4748" spans="1:53">
      <c r="A4748" s="16"/>
      <c r="B4748" s="16"/>
      <c r="N4748" s="2"/>
      <c r="O4748" s="53"/>
      <c r="BA4748" s="149"/>
    </row>
    <row r="4749" spans="1:53">
      <c r="A4749" s="16"/>
      <c r="B4749" s="16"/>
      <c r="N4749" s="2"/>
      <c r="O4749" s="53"/>
      <c r="BA4749" s="149"/>
    </row>
    <row r="4750" spans="1:53">
      <c r="A4750" s="16"/>
      <c r="B4750" s="16"/>
      <c r="N4750" s="2"/>
      <c r="O4750" s="53"/>
      <c r="BA4750" s="149"/>
    </row>
    <row r="4751" spans="1:53">
      <c r="A4751" s="16"/>
      <c r="B4751" s="16"/>
      <c r="N4751" s="2"/>
      <c r="O4751" s="53"/>
      <c r="BA4751" s="149"/>
    </row>
    <row r="4752" spans="1:53">
      <c r="A4752" s="16"/>
      <c r="B4752" s="16"/>
      <c r="N4752" s="2"/>
      <c r="O4752" s="53"/>
      <c r="BA4752" s="149"/>
    </row>
    <row r="4753" spans="1:53">
      <c r="A4753" s="16"/>
      <c r="B4753" s="16"/>
      <c r="N4753" s="2"/>
      <c r="O4753" s="53"/>
      <c r="BA4753" s="149"/>
    </row>
    <row r="4754" spans="1:53">
      <c r="A4754" s="16"/>
      <c r="B4754" s="16"/>
      <c r="N4754" s="2"/>
      <c r="O4754" s="53"/>
      <c r="BA4754" s="149"/>
    </row>
    <row r="4755" spans="1:53">
      <c r="A4755" s="16"/>
      <c r="B4755" s="16"/>
      <c r="N4755" s="2"/>
      <c r="O4755" s="53"/>
      <c r="BA4755" s="149"/>
    </row>
    <row r="4756" spans="1:53">
      <c r="A4756" s="16"/>
      <c r="B4756" s="16"/>
      <c r="N4756" s="2"/>
      <c r="O4756" s="53"/>
      <c r="BA4756" s="149"/>
    </row>
    <row r="4757" spans="1:53">
      <c r="A4757" s="16"/>
      <c r="B4757" s="16"/>
      <c r="N4757" s="2"/>
      <c r="O4757" s="53"/>
      <c r="BA4757" s="149"/>
    </row>
    <row r="4758" spans="1:53">
      <c r="A4758" s="16"/>
      <c r="B4758" s="16"/>
      <c r="N4758" s="2"/>
      <c r="O4758" s="53"/>
      <c r="BA4758" s="149"/>
    </row>
    <row r="4759" spans="1:53">
      <c r="A4759" s="16"/>
      <c r="B4759" s="16"/>
      <c r="N4759" s="2"/>
      <c r="O4759" s="53"/>
      <c r="BA4759" s="149"/>
    </row>
    <row r="4760" spans="1:53">
      <c r="A4760" s="16"/>
      <c r="B4760" s="16"/>
      <c r="N4760" s="2"/>
      <c r="O4760" s="53"/>
      <c r="BA4760" s="149"/>
    </row>
    <row r="4761" spans="1:53">
      <c r="A4761" s="16"/>
      <c r="B4761" s="16"/>
      <c r="N4761" s="2"/>
      <c r="O4761" s="53"/>
      <c r="BA4761" s="149"/>
    </row>
    <row r="4762" spans="1:53">
      <c r="A4762" s="16"/>
      <c r="B4762" s="16"/>
      <c r="N4762" s="2"/>
      <c r="O4762" s="53"/>
      <c r="BA4762" s="149"/>
    </row>
    <row r="4763" spans="1:53">
      <c r="A4763" s="16"/>
      <c r="B4763" s="16"/>
      <c r="N4763" s="2"/>
      <c r="O4763" s="53"/>
      <c r="BA4763" s="149"/>
    </row>
    <row r="4764" spans="1:53">
      <c r="A4764" s="16"/>
      <c r="B4764" s="16"/>
      <c r="N4764" s="2"/>
      <c r="O4764" s="53"/>
      <c r="BA4764" s="149"/>
    </row>
    <row r="4765" spans="1:53">
      <c r="A4765" s="16"/>
      <c r="B4765" s="16"/>
      <c r="N4765" s="2"/>
      <c r="O4765" s="53"/>
      <c r="BA4765" s="149"/>
    </row>
    <row r="4766" spans="1:53">
      <c r="A4766" s="16"/>
      <c r="B4766" s="16"/>
      <c r="N4766" s="2"/>
      <c r="O4766" s="53"/>
      <c r="BA4766" s="149"/>
    </row>
    <row r="4767" spans="1:53">
      <c r="A4767" s="16"/>
      <c r="B4767" s="16"/>
      <c r="N4767" s="2"/>
      <c r="O4767" s="53"/>
      <c r="BA4767" s="149"/>
    </row>
    <row r="4768" spans="1:53">
      <c r="A4768" s="16"/>
      <c r="B4768" s="16"/>
      <c r="N4768" s="2"/>
      <c r="O4768" s="53"/>
      <c r="BA4768" s="149"/>
    </row>
    <row r="4769" spans="1:53">
      <c r="A4769" s="16"/>
      <c r="B4769" s="16"/>
      <c r="N4769" s="2"/>
      <c r="O4769" s="53"/>
      <c r="BA4769" s="149"/>
    </row>
    <row r="4770" spans="1:53">
      <c r="A4770" s="16"/>
      <c r="B4770" s="16"/>
      <c r="N4770" s="2"/>
      <c r="O4770" s="53"/>
      <c r="BA4770" s="149"/>
    </row>
    <row r="4771" spans="1:53">
      <c r="A4771" s="16"/>
      <c r="B4771" s="16"/>
      <c r="N4771" s="2"/>
      <c r="O4771" s="53"/>
      <c r="BA4771" s="149"/>
    </row>
    <row r="4772" spans="1:53">
      <c r="A4772" s="16"/>
      <c r="B4772" s="16"/>
      <c r="N4772" s="2"/>
      <c r="O4772" s="53"/>
      <c r="BA4772" s="149"/>
    </row>
    <row r="4773" spans="1:53">
      <c r="A4773" s="16"/>
      <c r="B4773" s="16"/>
      <c r="N4773" s="2"/>
      <c r="O4773" s="53"/>
      <c r="BA4773" s="149"/>
    </row>
    <row r="4774" spans="1:53">
      <c r="A4774" s="16"/>
      <c r="B4774" s="16"/>
      <c r="N4774" s="2"/>
      <c r="O4774" s="53"/>
      <c r="BA4774" s="149"/>
    </row>
    <row r="4775" spans="1:53">
      <c r="A4775" s="16"/>
      <c r="B4775" s="16"/>
      <c r="N4775" s="2"/>
      <c r="O4775" s="53"/>
      <c r="BA4775" s="149"/>
    </row>
    <row r="4776" spans="1:53">
      <c r="A4776" s="16"/>
      <c r="B4776" s="16"/>
      <c r="N4776" s="2"/>
      <c r="O4776" s="53"/>
      <c r="BA4776" s="149"/>
    </row>
    <row r="4777" spans="1:53">
      <c r="A4777" s="16"/>
      <c r="B4777" s="16"/>
      <c r="N4777" s="2"/>
      <c r="O4777" s="53"/>
      <c r="BA4777" s="149"/>
    </row>
    <row r="4778" spans="1:53">
      <c r="A4778" s="16"/>
      <c r="B4778" s="16"/>
      <c r="N4778" s="2"/>
      <c r="O4778" s="53"/>
      <c r="BA4778" s="149"/>
    </row>
    <row r="4779" spans="1:53">
      <c r="A4779" s="16"/>
      <c r="B4779" s="16"/>
      <c r="N4779" s="2"/>
      <c r="O4779" s="53"/>
      <c r="BA4779" s="149"/>
    </row>
    <row r="4780" spans="1:53">
      <c r="A4780" s="16"/>
      <c r="B4780" s="16"/>
      <c r="N4780" s="2"/>
      <c r="O4780" s="53"/>
      <c r="BA4780" s="149"/>
    </row>
    <row r="4781" spans="1:53">
      <c r="A4781" s="16"/>
      <c r="B4781" s="16"/>
      <c r="N4781" s="2"/>
      <c r="O4781" s="53"/>
      <c r="BA4781" s="149"/>
    </row>
    <row r="4782" spans="1:53">
      <c r="A4782" s="16"/>
      <c r="B4782" s="16"/>
      <c r="N4782" s="2"/>
      <c r="O4782" s="53"/>
      <c r="BA4782" s="149"/>
    </row>
    <row r="4783" spans="1:53">
      <c r="A4783" s="16"/>
      <c r="B4783" s="16"/>
      <c r="N4783" s="2"/>
      <c r="O4783" s="53"/>
      <c r="BA4783" s="149"/>
    </row>
    <row r="4784" spans="1:53">
      <c r="A4784" s="16"/>
      <c r="B4784" s="16"/>
      <c r="N4784" s="2"/>
      <c r="O4784" s="53"/>
      <c r="BA4784" s="149"/>
    </row>
    <row r="4785" spans="1:53">
      <c r="A4785" s="16"/>
      <c r="B4785" s="16"/>
      <c r="N4785" s="2"/>
      <c r="O4785" s="53"/>
      <c r="BA4785" s="149"/>
    </row>
    <row r="4786" spans="1:53">
      <c r="A4786" s="16"/>
      <c r="B4786" s="16"/>
      <c r="N4786" s="2"/>
      <c r="O4786" s="53"/>
      <c r="BA4786" s="149"/>
    </row>
    <row r="4787" spans="1:53">
      <c r="A4787" s="16"/>
      <c r="B4787" s="16"/>
      <c r="N4787" s="2"/>
      <c r="O4787" s="53"/>
      <c r="BA4787" s="149"/>
    </row>
    <row r="4788" spans="1:53">
      <c r="A4788" s="16"/>
      <c r="B4788" s="16"/>
      <c r="N4788" s="2"/>
      <c r="O4788" s="53"/>
      <c r="BA4788" s="149"/>
    </row>
    <row r="4789" spans="1:53">
      <c r="A4789" s="16"/>
      <c r="B4789" s="16"/>
      <c r="N4789" s="2"/>
      <c r="O4789" s="53"/>
      <c r="BA4789" s="149"/>
    </row>
    <row r="4790" spans="1:53">
      <c r="A4790" s="16"/>
      <c r="B4790" s="16"/>
      <c r="N4790" s="2"/>
      <c r="O4790" s="53"/>
      <c r="BA4790" s="149"/>
    </row>
    <row r="4791" spans="1:53">
      <c r="A4791" s="16"/>
      <c r="B4791" s="16"/>
      <c r="N4791" s="2"/>
      <c r="O4791" s="53"/>
      <c r="BA4791" s="149"/>
    </row>
    <row r="4792" spans="1:53">
      <c r="A4792" s="16"/>
      <c r="B4792" s="16"/>
      <c r="N4792" s="2"/>
      <c r="O4792" s="53"/>
      <c r="BA4792" s="149"/>
    </row>
    <row r="4793" spans="1:53">
      <c r="A4793" s="16"/>
      <c r="B4793" s="16"/>
      <c r="N4793" s="2"/>
      <c r="O4793" s="53"/>
      <c r="BA4793" s="149"/>
    </row>
    <row r="4794" spans="1:53">
      <c r="A4794" s="16"/>
      <c r="B4794" s="16"/>
      <c r="N4794" s="2"/>
      <c r="O4794" s="53"/>
      <c r="BA4794" s="149"/>
    </row>
    <row r="4795" spans="1:53">
      <c r="A4795" s="16"/>
      <c r="B4795" s="16"/>
      <c r="N4795" s="2"/>
      <c r="O4795" s="53"/>
      <c r="BA4795" s="149"/>
    </row>
    <row r="4796" spans="1:53">
      <c r="A4796" s="16"/>
      <c r="B4796" s="16"/>
      <c r="N4796" s="2"/>
      <c r="O4796" s="53"/>
      <c r="BA4796" s="149"/>
    </row>
    <row r="4797" spans="1:53">
      <c r="A4797" s="16"/>
      <c r="B4797" s="16"/>
      <c r="N4797" s="2"/>
      <c r="O4797" s="53"/>
      <c r="BA4797" s="149"/>
    </row>
    <row r="4798" spans="1:53">
      <c r="A4798" s="16"/>
      <c r="B4798" s="16"/>
      <c r="N4798" s="2"/>
      <c r="O4798" s="53"/>
      <c r="BA4798" s="149"/>
    </row>
    <row r="4799" spans="1:53">
      <c r="A4799" s="16"/>
      <c r="B4799" s="16"/>
      <c r="N4799" s="2"/>
      <c r="O4799" s="53"/>
      <c r="BA4799" s="149"/>
    </row>
    <row r="4800" spans="1:53">
      <c r="A4800" s="16"/>
      <c r="B4800" s="16"/>
      <c r="N4800" s="2"/>
      <c r="O4800" s="53"/>
      <c r="BA4800" s="149"/>
    </row>
    <row r="4801" spans="1:53">
      <c r="A4801" s="16"/>
      <c r="B4801" s="16"/>
      <c r="N4801" s="2"/>
      <c r="O4801" s="53"/>
      <c r="BA4801" s="149"/>
    </row>
    <row r="4802" spans="1:53">
      <c r="A4802" s="16"/>
      <c r="B4802" s="16"/>
      <c r="N4802" s="2"/>
      <c r="O4802" s="53"/>
      <c r="BA4802" s="149"/>
    </row>
    <row r="4803" spans="1:53">
      <c r="A4803" s="16"/>
      <c r="B4803" s="16"/>
      <c r="N4803" s="2"/>
      <c r="O4803" s="53"/>
      <c r="BA4803" s="149"/>
    </row>
    <row r="4804" spans="1:53">
      <c r="A4804" s="16"/>
      <c r="B4804" s="16"/>
      <c r="N4804" s="2"/>
      <c r="O4804" s="53"/>
      <c r="BA4804" s="149"/>
    </row>
    <row r="4805" spans="1:53">
      <c r="A4805" s="16"/>
      <c r="B4805" s="16"/>
      <c r="N4805" s="2"/>
      <c r="O4805" s="53"/>
      <c r="BA4805" s="149"/>
    </row>
    <row r="4806" spans="1:53">
      <c r="A4806" s="16"/>
      <c r="B4806" s="16"/>
      <c r="N4806" s="2"/>
      <c r="O4806" s="53"/>
      <c r="BA4806" s="149"/>
    </row>
    <row r="4807" spans="1:53">
      <c r="A4807" s="16"/>
      <c r="B4807" s="16"/>
      <c r="N4807" s="2"/>
      <c r="O4807" s="53"/>
      <c r="BA4807" s="149"/>
    </row>
    <row r="4808" spans="1:53">
      <c r="A4808" s="16"/>
      <c r="B4808" s="16"/>
      <c r="N4808" s="2"/>
      <c r="O4808" s="53"/>
      <c r="BA4808" s="149"/>
    </row>
    <row r="4809" spans="1:53">
      <c r="A4809" s="16"/>
      <c r="B4809" s="16"/>
      <c r="N4809" s="2"/>
      <c r="O4809" s="53"/>
      <c r="BA4809" s="149"/>
    </row>
    <row r="4810" spans="1:53">
      <c r="A4810" s="16"/>
      <c r="B4810" s="16"/>
      <c r="N4810" s="2"/>
      <c r="O4810" s="53"/>
      <c r="BA4810" s="149"/>
    </row>
    <row r="4811" spans="1:53">
      <c r="A4811" s="16"/>
      <c r="B4811" s="16"/>
      <c r="N4811" s="2"/>
      <c r="O4811" s="53"/>
      <c r="BA4811" s="149"/>
    </row>
    <row r="4812" spans="1:53">
      <c r="A4812" s="16"/>
      <c r="B4812" s="16"/>
      <c r="N4812" s="2"/>
      <c r="O4812" s="53"/>
      <c r="BA4812" s="149"/>
    </row>
    <row r="4813" spans="1:53">
      <c r="A4813" s="16"/>
      <c r="B4813" s="16"/>
      <c r="N4813" s="2"/>
      <c r="O4813" s="53"/>
      <c r="BA4813" s="149"/>
    </row>
    <row r="4814" spans="1:53">
      <c r="A4814" s="16"/>
      <c r="B4814" s="16"/>
      <c r="N4814" s="2"/>
      <c r="O4814" s="53"/>
      <c r="BA4814" s="149"/>
    </row>
    <row r="4815" spans="1:53">
      <c r="A4815" s="16"/>
      <c r="B4815" s="16"/>
      <c r="N4815" s="2"/>
      <c r="O4815" s="53"/>
      <c r="BA4815" s="149"/>
    </row>
    <row r="4816" spans="1:53">
      <c r="A4816" s="16"/>
      <c r="B4816" s="16"/>
      <c r="N4816" s="2"/>
      <c r="O4816" s="53"/>
      <c r="BA4816" s="149"/>
    </row>
    <row r="4817" spans="1:53">
      <c r="A4817" s="16"/>
      <c r="B4817" s="16"/>
      <c r="N4817" s="2"/>
      <c r="O4817" s="53"/>
      <c r="BA4817" s="149"/>
    </row>
    <row r="4818" spans="1:53">
      <c r="A4818" s="16"/>
      <c r="B4818" s="16"/>
      <c r="N4818" s="2"/>
      <c r="O4818" s="53"/>
      <c r="BA4818" s="149"/>
    </row>
    <row r="4819" spans="1:53">
      <c r="A4819" s="16"/>
      <c r="B4819" s="16"/>
      <c r="N4819" s="2"/>
      <c r="O4819" s="53"/>
      <c r="BA4819" s="149"/>
    </row>
    <row r="4820" spans="1:53">
      <c r="A4820" s="16"/>
      <c r="B4820" s="16"/>
      <c r="N4820" s="2"/>
      <c r="O4820" s="53"/>
      <c r="BA4820" s="149"/>
    </row>
    <row r="4821" spans="1:53">
      <c r="A4821" s="16"/>
      <c r="B4821" s="16"/>
      <c r="N4821" s="2"/>
      <c r="O4821" s="53"/>
      <c r="BA4821" s="149"/>
    </row>
    <row r="4822" spans="1:53">
      <c r="A4822" s="16"/>
      <c r="B4822" s="16"/>
      <c r="N4822" s="2"/>
      <c r="O4822" s="53"/>
      <c r="BA4822" s="149"/>
    </row>
    <row r="4823" spans="1:53">
      <c r="A4823" s="16"/>
      <c r="B4823" s="16"/>
      <c r="N4823" s="2"/>
      <c r="O4823" s="53"/>
      <c r="BA4823" s="149"/>
    </row>
    <row r="4824" spans="1:53">
      <c r="A4824" s="16"/>
      <c r="B4824" s="16"/>
      <c r="N4824" s="2"/>
      <c r="O4824" s="53"/>
      <c r="BA4824" s="149"/>
    </row>
    <row r="4825" spans="1:53">
      <c r="A4825" s="16"/>
      <c r="B4825" s="16"/>
      <c r="N4825" s="2"/>
      <c r="O4825" s="53"/>
      <c r="BA4825" s="149"/>
    </row>
    <row r="4826" spans="1:53">
      <c r="A4826" s="16"/>
      <c r="B4826" s="16"/>
      <c r="N4826" s="2"/>
      <c r="O4826" s="53"/>
      <c r="BA4826" s="149"/>
    </row>
    <row r="4827" spans="1:53">
      <c r="A4827" s="16"/>
      <c r="B4827" s="16"/>
      <c r="N4827" s="2"/>
      <c r="O4827" s="53"/>
      <c r="BA4827" s="149"/>
    </row>
    <row r="4828" spans="1:53">
      <c r="A4828" s="16"/>
      <c r="B4828" s="16"/>
      <c r="N4828" s="2"/>
      <c r="O4828" s="53"/>
      <c r="BA4828" s="149"/>
    </row>
    <row r="4829" spans="1:53">
      <c r="A4829" s="16"/>
      <c r="B4829" s="16"/>
      <c r="N4829" s="2"/>
      <c r="O4829" s="53"/>
      <c r="BA4829" s="149"/>
    </row>
    <row r="4830" spans="1:53">
      <c r="A4830" s="16"/>
      <c r="B4830" s="16"/>
      <c r="N4830" s="2"/>
      <c r="O4830" s="53"/>
      <c r="BA4830" s="149"/>
    </row>
    <row r="4831" spans="1:53">
      <c r="A4831" s="16"/>
      <c r="B4831" s="16"/>
      <c r="N4831" s="2"/>
      <c r="O4831" s="53"/>
      <c r="BA4831" s="149"/>
    </row>
    <row r="4832" spans="1:53">
      <c r="A4832" s="16"/>
      <c r="B4832" s="16"/>
      <c r="N4832" s="2"/>
      <c r="O4832" s="53"/>
      <c r="BA4832" s="149"/>
    </row>
    <row r="4833" spans="1:53">
      <c r="A4833" s="16"/>
      <c r="B4833" s="16"/>
      <c r="N4833" s="2"/>
      <c r="O4833" s="53"/>
      <c r="BA4833" s="149"/>
    </row>
    <row r="4834" spans="1:53">
      <c r="A4834" s="16"/>
      <c r="B4834" s="16"/>
      <c r="N4834" s="2"/>
      <c r="O4834" s="53"/>
      <c r="BA4834" s="149"/>
    </row>
    <row r="4835" spans="1:53">
      <c r="A4835" s="16"/>
      <c r="B4835" s="16"/>
      <c r="N4835" s="2"/>
      <c r="O4835" s="53"/>
      <c r="BA4835" s="149"/>
    </row>
    <row r="4836" spans="1:53">
      <c r="A4836" s="16"/>
      <c r="B4836" s="16"/>
      <c r="N4836" s="2"/>
      <c r="O4836" s="53"/>
      <c r="BA4836" s="149"/>
    </row>
    <row r="4837" spans="1:53">
      <c r="A4837" s="16"/>
      <c r="B4837" s="16"/>
      <c r="N4837" s="2"/>
      <c r="O4837" s="53"/>
      <c r="BA4837" s="149"/>
    </row>
    <row r="4838" spans="1:53">
      <c r="A4838" s="16"/>
      <c r="B4838" s="16"/>
      <c r="N4838" s="2"/>
      <c r="O4838" s="53"/>
      <c r="BA4838" s="149"/>
    </row>
    <row r="4839" spans="1:53">
      <c r="A4839" s="16"/>
      <c r="B4839" s="16"/>
      <c r="N4839" s="2"/>
      <c r="O4839" s="53"/>
      <c r="BA4839" s="149"/>
    </row>
    <row r="4840" spans="1:53">
      <c r="A4840" s="16"/>
      <c r="B4840" s="16"/>
      <c r="N4840" s="2"/>
      <c r="O4840" s="53"/>
      <c r="BA4840" s="149"/>
    </row>
    <row r="4841" spans="1:53">
      <c r="A4841" s="16"/>
      <c r="B4841" s="16"/>
      <c r="N4841" s="2"/>
      <c r="O4841" s="53"/>
      <c r="BA4841" s="149"/>
    </row>
    <row r="4842" spans="1:53">
      <c r="A4842" s="16"/>
      <c r="B4842" s="16"/>
      <c r="N4842" s="2"/>
      <c r="O4842" s="53"/>
      <c r="BA4842" s="149"/>
    </row>
    <row r="4843" spans="1:53">
      <c r="A4843" s="16"/>
      <c r="B4843" s="16"/>
      <c r="N4843" s="2"/>
      <c r="O4843" s="53"/>
      <c r="BA4843" s="149"/>
    </row>
    <row r="4844" spans="1:53">
      <c r="A4844" s="16"/>
      <c r="B4844" s="16"/>
      <c r="N4844" s="2"/>
      <c r="O4844" s="53"/>
      <c r="BA4844" s="149"/>
    </row>
    <row r="4845" spans="1:53">
      <c r="A4845" s="16"/>
      <c r="B4845" s="16"/>
      <c r="N4845" s="2"/>
      <c r="O4845" s="53"/>
      <c r="BA4845" s="149"/>
    </row>
    <row r="4846" spans="1:53">
      <c r="A4846" s="16"/>
      <c r="B4846" s="16"/>
      <c r="N4846" s="2"/>
      <c r="O4846" s="53"/>
      <c r="BA4846" s="149"/>
    </row>
    <row r="4847" spans="1:53">
      <c r="A4847" s="16"/>
      <c r="B4847" s="16"/>
      <c r="N4847" s="2"/>
      <c r="O4847" s="53"/>
      <c r="BA4847" s="149"/>
    </row>
    <row r="4848" spans="1:53">
      <c r="A4848" s="16"/>
      <c r="B4848" s="16"/>
      <c r="N4848" s="2"/>
      <c r="O4848" s="53"/>
      <c r="BA4848" s="149"/>
    </row>
    <row r="4849" spans="1:53">
      <c r="A4849" s="16"/>
      <c r="B4849" s="16"/>
      <c r="N4849" s="2"/>
      <c r="O4849" s="53"/>
      <c r="BA4849" s="149"/>
    </row>
    <row r="4850" spans="1:53">
      <c r="A4850" s="16"/>
      <c r="B4850" s="16"/>
      <c r="N4850" s="2"/>
      <c r="O4850" s="53"/>
      <c r="BA4850" s="149"/>
    </row>
    <row r="4851" spans="1:53">
      <c r="A4851" s="16"/>
      <c r="B4851" s="16"/>
      <c r="N4851" s="2"/>
      <c r="O4851" s="53"/>
      <c r="BA4851" s="149"/>
    </row>
    <row r="4852" spans="1:53">
      <c r="A4852" s="16"/>
      <c r="B4852" s="16"/>
      <c r="N4852" s="2"/>
      <c r="O4852" s="53"/>
      <c r="BA4852" s="149"/>
    </row>
    <row r="4853" spans="1:53">
      <c r="A4853" s="16"/>
      <c r="B4853" s="16"/>
      <c r="N4853" s="2"/>
      <c r="O4853" s="53"/>
      <c r="BA4853" s="149"/>
    </row>
    <row r="4854" spans="1:53">
      <c r="A4854" s="16"/>
      <c r="B4854" s="16"/>
      <c r="N4854" s="2"/>
      <c r="O4854" s="53"/>
      <c r="BA4854" s="149"/>
    </row>
    <row r="4855" spans="1:53">
      <c r="A4855" s="16"/>
      <c r="B4855" s="16"/>
      <c r="N4855" s="2"/>
      <c r="O4855" s="53"/>
      <c r="BA4855" s="149"/>
    </row>
    <row r="4856" spans="1:53">
      <c r="A4856" s="16"/>
      <c r="B4856" s="16"/>
      <c r="N4856" s="2"/>
      <c r="O4856" s="53"/>
      <c r="BA4856" s="149"/>
    </row>
    <row r="4857" spans="1:53">
      <c r="A4857" s="16"/>
      <c r="B4857" s="16"/>
      <c r="N4857" s="2"/>
      <c r="O4857" s="53"/>
      <c r="BA4857" s="149"/>
    </row>
    <row r="4858" spans="1:53">
      <c r="A4858" s="16"/>
      <c r="B4858" s="16"/>
      <c r="N4858" s="2"/>
      <c r="O4858" s="53"/>
      <c r="BA4858" s="149"/>
    </row>
    <row r="4859" spans="1:53">
      <c r="A4859" s="16"/>
      <c r="B4859" s="16"/>
      <c r="N4859" s="2"/>
      <c r="O4859" s="53"/>
      <c r="BA4859" s="149"/>
    </row>
    <row r="4860" spans="1:53">
      <c r="A4860" s="16"/>
      <c r="B4860" s="16"/>
      <c r="N4860" s="2"/>
      <c r="O4860" s="53"/>
      <c r="BA4860" s="149"/>
    </row>
    <row r="4861" spans="1:53">
      <c r="A4861" s="16"/>
      <c r="B4861" s="16"/>
      <c r="N4861" s="2"/>
      <c r="O4861" s="53"/>
      <c r="BA4861" s="149"/>
    </row>
    <row r="4862" spans="1:53">
      <c r="A4862" s="16"/>
      <c r="B4862" s="16"/>
      <c r="N4862" s="2"/>
      <c r="O4862" s="53"/>
      <c r="BA4862" s="149"/>
    </row>
    <row r="4863" spans="1:53">
      <c r="A4863" s="16"/>
      <c r="B4863" s="16"/>
      <c r="N4863" s="2"/>
      <c r="O4863" s="53"/>
      <c r="BA4863" s="149"/>
    </row>
    <row r="4864" spans="1:53">
      <c r="A4864" s="16"/>
      <c r="B4864" s="16"/>
      <c r="N4864" s="2"/>
      <c r="O4864" s="53"/>
      <c r="BA4864" s="149"/>
    </row>
    <row r="4865" spans="1:53">
      <c r="A4865" s="16"/>
      <c r="B4865" s="16"/>
      <c r="N4865" s="2"/>
      <c r="O4865" s="53"/>
      <c r="BA4865" s="149"/>
    </row>
    <row r="4866" spans="1:53">
      <c r="A4866" s="16"/>
      <c r="B4866" s="16"/>
      <c r="N4866" s="2"/>
      <c r="O4866" s="53"/>
      <c r="BA4866" s="149"/>
    </row>
    <row r="4867" spans="1:53">
      <c r="A4867" s="16"/>
      <c r="B4867" s="16"/>
      <c r="N4867" s="2"/>
      <c r="O4867" s="53"/>
      <c r="BA4867" s="149"/>
    </row>
    <row r="4868" spans="1:53">
      <c r="A4868" s="16"/>
      <c r="B4868" s="16"/>
      <c r="N4868" s="2"/>
      <c r="O4868" s="53"/>
      <c r="BA4868" s="149"/>
    </row>
    <row r="4869" spans="1:53">
      <c r="A4869" s="16"/>
      <c r="B4869" s="16"/>
      <c r="N4869" s="2"/>
      <c r="O4869" s="53"/>
      <c r="BA4869" s="149"/>
    </row>
    <row r="4870" spans="1:53">
      <c r="A4870" s="16"/>
      <c r="B4870" s="16"/>
      <c r="N4870" s="2"/>
      <c r="O4870" s="53"/>
      <c r="BA4870" s="149"/>
    </row>
    <row r="4871" spans="1:53">
      <c r="A4871" s="16"/>
      <c r="B4871" s="16"/>
      <c r="N4871" s="2"/>
      <c r="O4871" s="53"/>
      <c r="BA4871" s="149"/>
    </row>
    <row r="4872" spans="1:53">
      <c r="A4872" s="16"/>
      <c r="B4872" s="16"/>
      <c r="N4872" s="2"/>
      <c r="O4872" s="53"/>
      <c r="BA4872" s="149"/>
    </row>
    <row r="4873" spans="1:53">
      <c r="A4873" s="16"/>
      <c r="B4873" s="16"/>
      <c r="N4873" s="2"/>
      <c r="O4873" s="53"/>
      <c r="BA4873" s="149"/>
    </row>
    <row r="4874" spans="1:53">
      <c r="A4874" s="16"/>
      <c r="B4874" s="16"/>
      <c r="N4874" s="2"/>
      <c r="O4874" s="53"/>
      <c r="BA4874" s="149"/>
    </row>
    <row r="4875" spans="1:53">
      <c r="A4875" s="16"/>
      <c r="B4875" s="16"/>
      <c r="N4875" s="2"/>
      <c r="O4875" s="53"/>
      <c r="BA4875" s="149"/>
    </row>
    <row r="4876" spans="1:53">
      <c r="A4876" s="16"/>
      <c r="B4876" s="16"/>
      <c r="N4876" s="2"/>
      <c r="O4876" s="53"/>
      <c r="BA4876" s="149"/>
    </row>
    <row r="4877" spans="1:53">
      <c r="A4877" s="16"/>
      <c r="B4877" s="16"/>
      <c r="N4877" s="2"/>
      <c r="O4877" s="53"/>
      <c r="BA4877" s="149"/>
    </row>
    <row r="4878" spans="1:53">
      <c r="A4878" s="16"/>
      <c r="B4878" s="16"/>
      <c r="N4878" s="2"/>
      <c r="O4878" s="53"/>
      <c r="BA4878" s="149"/>
    </row>
    <row r="4879" spans="1:53">
      <c r="A4879" s="16"/>
      <c r="B4879" s="16"/>
      <c r="N4879" s="2"/>
      <c r="O4879" s="53"/>
      <c r="BA4879" s="149"/>
    </row>
    <row r="4880" spans="1:53">
      <c r="A4880" s="16"/>
      <c r="B4880" s="16"/>
      <c r="N4880" s="2"/>
      <c r="O4880" s="53"/>
      <c r="BA4880" s="149"/>
    </row>
    <row r="4881" spans="1:53">
      <c r="A4881" s="16"/>
      <c r="B4881" s="16"/>
      <c r="N4881" s="2"/>
      <c r="O4881" s="53"/>
      <c r="BA4881" s="149"/>
    </row>
    <row r="4882" spans="1:53">
      <c r="A4882" s="16"/>
      <c r="B4882" s="16"/>
      <c r="N4882" s="2"/>
      <c r="O4882" s="53"/>
      <c r="BA4882" s="149"/>
    </row>
    <row r="4883" spans="1:53">
      <c r="A4883" s="16"/>
      <c r="B4883" s="16"/>
      <c r="N4883" s="2"/>
      <c r="O4883" s="53"/>
      <c r="BA4883" s="149"/>
    </row>
    <row r="4884" spans="1:53">
      <c r="A4884" s="16"/>
      <c r="B4884" s="16"/>
      <c r="N4884" s="2"/>
      <c r="O4884" s="53"/>
      <c r="BA4884" s="149"/>
    </row>
    <row r="4885" spans="1:53">
      <c r="A4885" s="16"/>
      <c r="B4885" s="16"/>
      <c r="N4885" s="2"/>
      <c r="O4885" s="53"/>
      <c r="BA4885" s="149"/>
    </row>
    <row r="4886" spans="1:53">
      <c r="A4886" s="16"/>
      <c r="B4886" s="16"/>
      <c r="N4886" s="2"/>
      <c r="O4886" s="53"/>
      <c r="BA4886" s="149"/>
    </row>
    <row r="4887" spans="1:53">
      <c r="A4887" s="16"/>
      <c r="B4887" s="16"/>
      <c r="N4887" s="2"/>
      <c r="O4887" s="53"/>
      <c r="BA4887" s="149"/>
    </row>
    <row r="4888" spans="1:53">
      <c r="A4888" s="16"/>
      <c r="B4888" s="16"/>
      <c r="N4888" s="2"/>
      <c r="O4888" s="53"/>
      <c r="BA4888" s="149"/>
    </row>
    <row r="4889" spans="1:53">
      <c r="A4889" s="16"/>
      <c r="B4889" s="16"/>
      <c r="N4889" s="2"/>
      <c r="O4889" s="53"/>
      <c r="BA4889" s="149"/>
    </row>
    <row r="4890" spans="1:53">
      <c r="A4890" s="16"/>
      <c r="B4890" s="16"/>
      <c r="N4890" s="2"/>
      <c r="O4890" s="53"/>
      <c r="BA4890" s="149"/>
    </row>
    <row r="4891" spans="1:53">
      <c r="A4891" s="16"/>
      <c r="B4891" s="16"/>
      <c r="N4891" s="2"/>
      <c r="O4891" s="53"/>
      <c r="BA4891" s="149"/>
    </row>
    <row r="4892" spans="1:53">
      <c r="A4892" s="16"/>
      <c r="B4892" s="16"/>
      <c r="N4892" s="2"/>
      <c r="O4892" s="53"/>
      <c r="BA4892" s="149"/>
    </row>
    <row r="4893" spans="1:53">
      <c r="A4893" s="16"/>
      <c r="B4893" s="16"/>
      <c r="N4893" s="2"/>
      <c r="O4893" s="53"/>
      <c r="BA4893" s="149"/>
    </row>
    <row r="4894" spans="1:53">
      <c r="A4894" s="16"/>
      <c r="B4894" s="16"/>
      <c r="N4894" s="2"/>
      <c r="O4894" s="53"/>
      <c r="BA4894" s="149"/>
    </row>
    <row r="4895" spans="1:53">
      <c r="A4895" s="16"/>
      <c r="B4895" s="16"/>
      <c r="N4895" s="2"/>
      <c r="O4895" s="53"/>
      <c r="BA4895" s="149"/>
    </row>
    <row r="4896" spans="1:53">
      <c r="A4896" s="16"/>
      <c r="B4896" s="16"/>
      <c r="N4896" s="2"/>
      <c r="O4896" s="53"/>
      <c r="BA4896" s="149"/>
    </row>
    <row r="4897" spans="1:53">
      <c r="A4897" s="16"/>
      <c r="B4897" s="16"/>
      <c r="N4897" s="2"/>
      <c r="O4897" s="53"/>
      <c r="BA4897" s="149"/>
    </row>
    <row r="4898" spans="1:53">
      <c r="A4898" s="16"/>
      <c r="B4898" s="16"/>
      <c r="N4898" s="2"/>
      <c r="O4898" s="53"/>
      <c r="BA4898" s="149"/>
    </row>
    <row r="4899" spans="1:53">
      <c r="A4899" s="16"/>
      <c r="B4899" s="16"/>
      <c r="N4899" s="2"/>
      <c r="O4899" s="53"/>
      <c r="BA4899" s="149"/>
    </row>
    <row r="4900" spans="1:53">
      <c r="A4900" s="16"/>
      <c r="B4900" s="16"/>
      <c r="N4900" s="2"/>
      <c r="O4900" s="53"/>
      <c r="BA4900" s="149"/>
    </row>
    <row r="4901" spans="1:53">
      <c r="A4901" s="16"/>
      <c r="B4901" s="16"/>
      <c r="N4901" s="2"/>
      <c r="O4901" s="53"/>
      <c r="BA4901" s="149"/>
    </row>
    <row r="4902" spans="1:53">
      <c r="A4902" s="16"/>
      <c r="B4902" s="16"/>
      <c r="N4902" s="2"/>
      <c r="O4902" s="53"/>
      <c r="BA4902" s="149"/>
    </row>
    <row r="4903" spans="1:53">
      <c r="A4903" s="16"/>
      <c r="B4903" s="16"/>
      <c r="N4903" s="2"/>
      <c r="O4903" s="53"/>
      <c r="BA4903" s="149"/>
    </row>
    <row r="4904" spans="1:53">
      <c r="A4904" s="16"/>
      <c r="B4904" s="16"/>
      <c r="N4904" s="2"/>
      <c r="O4904" s="53"/>
      <c r="BA4904" s="149"/>
    </row>
    <row r="4905" spans="1:53">
      <c r="A4905" s="16"/>
      <c r="B4905" s="16"/>
      <c r="N4905" s="2"/>
      <c r="O4905" s="53"/>
      <c r="BA4905" s="149"/>
    </row>
    <row r="4906" spans="1:53">
      <c r="A4906" s="16"/>
      <c r="B4906" s="16"/>
      <c r="N4906" s="2"/>
      <c r="O4906" s="53"/>
      <c r="BA4906" s="149"/>
    </row>
    <row r="4907" spans="1:53">
      <c r="A4907" s="16"/>
      <c r="B4907" s="16"/>
      <c r="N4907" s="2"/>
      <c r="O4907" s="53"/>
      <c r="BA4907" s="149"/>
    </row>
    <row r="4908" spans="1:53">
      <c r="A4908" s="16"/>
      <c r="B4908" s="16"/>
      <c r="N4908" s="2"/>
      <c r="O4908" s="53"/>
      <c r="BA4908" s="149"/>
    </row>
    <row r="4909" spans="1:53">
      <c r="A4909" s="16"/>
      <c r="B4909" s="16"/>
      <c r="N4909" s="2"/>
      <c r="O4909" s="53"/>
      <c r="BA4909" s="149"/>
    </row>
    <row r="4910" spans="1:53">
      <c r="A4910" s="16"/>
      <c r="B4910" s="16"/>
      <c r="N4910" s="2"/>
      <c r="O4910" s="53"/>
      <c r="BA4910" s="149"/>
    </row>
    <row r="4911" spans="1:53">
      <c r="A4911" s="16"/>
      <c r="B4911" s="16"/>
      <c r="N4911" s="2"/>
      <c r="O4911" s="53"/>
      <c r="BA4911" s="149"/>
    </row>
    <row r="4912" spans="1:53">
      <c r="A4912" s="16"/>
      <c r="B4912" s="16"/>
      <c r="N4912" s="2"/>
      <c r="O4912" s="53"/>
      <c r="BA4912" s="149"/>
    </row>
    <row r="4913" spans="1:53">
      <c r="A4913" s="16"/>
      <c r="B4913" s="16"/>
      <c r="N4913" s="2"/>
      <c r="O4913" s="53"/>
      <c r="BA4913" s="149"/>
    </row>
    <row r="4914" spans="1:53">
      <c r="A4914" s="16"/>
      <c r="B4914" s="16"/>
      <c r="N4914" s="2"/>
      <c r="O4914" s="53"/>
      <c r="BA4914" s="149"/>
    </row>
    <row r="4915" spans="1:53">
      <c r="A4915" s="16"/>
      <c r="B4915" s="16"/>
      <c r="N4915" s="2"/>
      <c r="O4915" s="53"/>
      <c r="BA4915" s="149"/>
    </row>
    <row r="4916" spans="1:53">
      <c r="A4916" s="16"/>
      <c r="B4916" s="16"/>
      <c r="N4916" s="2"/>
      <c r="O4916" s="53"/>
      <c r="BA4916" s="149"/>
    </row>
    <row r="4917" spans="1:53">
      <c r="A4917" s="16"/>
      <c r="B4917" s="16"/>
      <c r="N4917" s="2"/>
      <c r="O4917" s="53"/>
      <c r="BA4917" s="149"/>
    </row>
    <row r="4918" spans="1:53">
      <c r="A4918" s="16"/>
      <c r="B4918" s="16"/>
      <c r="N4918" s="2"/>
      <c r="O4918" s="53"/>
      <c r="BA4918" s="149"/>
    </row>
    <row r="4919" spans="1:53">
      <c r="A4919" s="16"/>
      <c r="B4919" s="16"/>
      <c r="N4919" s="2"/>
      <c r="O4919" s="53"/>
      <c r="BA4919" s="149"/>
    </row>
    <row r="4920" spans="1:53">
      <c r="A4920" s="16"/>
      <c r="B4920" s="16"/>
      <c r="N4920" s="2"/>
      <c r="O4920" s="53"/>
      <c r="BA4920" s="149"/>
    </row>
    <row r="4921" spans="1:53">
      <c r="A4921" s="16"/>
      <c r="B4921" s="16"/>
      <c r="N4921" s="2"/>
      <c r="O4921" s="53"/>
      <c r="BA4921" s="149"/>
    </row>
    <row r="4922" spans="1:53">
      <c r="A4922" s="16"/>
      <c r="B4922" s="16"/>
      <c r="N4922" s="2"/>
      <c r="O4922" s="53"/>
      <c r="BA4922" s="149"/>
    </row>
    <row r="4923" spans="1:53">
      <c r="A4923" s="16"/>
      <c r="B4923" s="16"/>
      <c r="N4923" s="2"/>
      <c r="O4923" s="53"/>
      <c r="BA4923" s="149"/>
    </row>
    <row r="4924" spans="1:53">
      <c r="A4924" s="16"/>
      <c r="B4924" s="16"/>
      <c r="N4924" s="2"/>
      <c r="O4924" s="53"/>
      <c r="BA4924" s="149"/>
    </row>
    <row r="4925" spans="1:53">
      <c r="A4925" s="16"/>
      <c r="B4925" s="16"/>
      <c r="N4925" s="2"/>
      <c r="O4925" s="53"/>
      <c r="BA4925" s="149"/>
    </row>
    <row r="4926" spans="1:53">
      <c r="A4926" s="16"/>
      <c r="B4926" s="16"/>
      <c r="N4926" s="2"/>
      <c r="O4926" s="53"/>
      <c r="BA4926" s="149"/>
    </row>
    <row r="4927" spans="1:53">
      <c r="A4927" s="16"/>
      <c r="B4927" s="16"/>
      <c r="N4927" s="2"/>
      <c r="O4927" s="53"/>
      <c r="BA4927" s="149"/>
    </row>
    <row r="4928" spans="1:53">
      <c r="A4928" s="16"/>
      <c r="B4928" s="16"/>
      <c r="N4928" s="2"/>
      <c r="O4928" s="53"/>
      <c r="BA4928" s="149"/>
    </row>
    <row r="4929" spans="1:53">
      <c r="A4929" s="16"/>
      <c r="B4929" s="16"/>
      <c r="N4929" s="2"/>
      <c r="O4929" s="53"/>
      <c r="BA4929" s="149"/>
    </row>
    <row r="4930" spans="1:53">
      <c r="A4930" s="16"/>
      <c r="B4930" s="16"/>
      <c r="N4930" s="2"/>
      <c r="O4930" s="53"/>
      <c r="BA4930" s="149"/>
    </row>
    <row r="4931" spans="1:53">
      <c r="A4931" s="16"/>
      <c r="B4931" s="16"/>
      <c r="N4931" s="2"/>
      <c r="O4931" s="53"/>
      <c r="BA4931" s="149"/>
    </row>
    <row r="4932" spans="1:53">
      <c r="A4932" s="16"/>
      <c r="B4932" s="16"/>
      <c r="N4932" s="2"/>
      <c r="O4932" s="53"/>
      <c r="BA4932" s="149"/>
    </row>
    <row r="4933" spans="1:53">
      <c r="A4933" s="16"/>
      <c r="B4933" s="16"/>
      <c r="N4933" s="2"/>
      <c r="O4933" s="53"/>
      <c r="BA4933" s="149"/>
    </row>
    <row r="4934" spans="1:53">
      <c r="A4934" s="16"/>
      <c r="B4934" s="16"/>
      <c r="N4934" s="2"/>
      <c r="O4934" s="53"/>
      <c r="BA4934" s="149"/>
    </row>
    <row r="4935" spans="1:53">
      <c r="A4935" s="16"/>
      <c r="B4935" s="16"/>
      <c r="N4935" s="2"/>
      <c r="O4935" s="53"/>
      <c r="BA4935" s="149"/>
    </row>
    <row r="4936" spans="1:53">
      <c r="A4936" s="16"/>
      <c r="B4936" s="16"/>
      <c r="N4936" s="2"/>
      <c r="O4936" s="53"/>
      <c r="BA4936" s="149"/>
    </row>
    <row r="4937" spans="1:53">
      <c r="A4937" s="16"/>
      <c r="B4937" s="16"/>
      <c r="N4937" s="2"/>
      <c r="O4937" s="53"/>
      <c r="BA4937" s="149"/>
    </row>
    <row r="4938" spans="1:53">
      <c r="A4938" s="16"/>
      <c r="B4938" s="16"/>
      <c r="N4938" s="2"/>
      <c r="O4938" s="53"/>
      <c r="BA4938" s="149"/>
    </row>
    <row r="4939" spans="1:53">
      <c r="A4939" s="16"/>
      <c r="B4939" s="16"/>
      <c r="N4939" s="2"/>
      <c r="O4939" s="53"/>
      <c r="BA4939" s="149"/>
    </row>
    <row r="4940" spans="1:53">
      <c r="A4940" s="16"/>
      <c r="B4940" s="16"/>
      <c r="N4940" s="2"/>
      <c r="O4940" s="53"/>
      <c r="BA4940" s="149"/>
    </row>
    <row r="4941" spans="1:53">
      <c r="A4941" s="16"/>
      <c r="B4941" s="16"/>
      <c r="N4941" s="2"/>
      <c r="O4941" s="53"/>
      <c r="BA4941" s="149"/>
    </row>
    <row r="4942" spans="1:53">
      <c r="A4942" s="16"/>
      <c r="B4942" s="16"/>
      <c r="N4942" s="2"/>
      <c r="O4942" s="53"/>
      <c r="BA4942" s="149"/>
    </row>
    <row r="4943" spans="1:53">
      <c r="A4943" s="16"/>
      <c r="B4943" s="16"/>
      <c r="N4943" s="2"/>
      <c r="O4943" s="53"/>
      <c r="BA4943" s="149"/>
    </row>
    <row r="4944" spans="1:53">
      <c r="A4944" s="16"/>
      <c r="B4944" s="16"/>
      <c r="N4944" s="2"/>
      <c r="O4944" s="53"/>
      <c r="BA4944" s="149"/>
    </row>
    <row r="4945" spans="1:53">
      <c r="A4945" s="16"/>
      <c r="B4945" s="16"/>
      <c r="N4945" s="2"/>
      <c r="O4945" s="53"/>
      <c r="BA4945" s="149"/>
    </row>
    <row r="4946" spans="1:53">
      <c r="A4946" s="16"/>
      <c r="B4946" s="16"/>
      <c r="N4946" s="2"/>
      <c r="O4946" s="53"/>
      <c r="BA4946" s="149"/>
    </row>
    <row r="4947" spans="1:53">
      <c r="A4947" s="16"/>
      <c r="B4947" s="16"/>
      <c r="N4947" s="2"/>
      <c r="O4947" s="53"/>
      <c r="BA4947" s="149"/>
    </row>
    <row r="4948" spans="1:53">
      <c r="A4948" s="16"/>
      <c r="B4948" s="16"/>
      <c r="N4948" s="2"/>
      <c r="O4948" s="53"/>
      <c r="BA4948" s="149"/>
    </row>
    <row r="4949" spans="1:53">
      <c r="A4949" s="16"/>
      <c r="B4949" s="16"/>
      <c r="N4949" s="2"/>
      <c r="O4949" s="53"/>
      <c r="BA4949" s="149"/>
    </row>
    <row r="4950" spans="1:53">
      <c r="A4950" s="16"/>
      <c r="B4950" s="16"/>
      <c r="N4950" s="2"/>
      <c r="O4950" s="53"/>
      <c r="BA4950" s="149"/>
    </row>
    <row r="4951" spans="1:53">
      <c r="A4951" s="16"/>
      <c r="B4951" s="16"/>
      <c r="N4951" s="2"/>
      <c r="O4951" s="53"/>
      <c r="BA4951" s="149"/>
    </row>
    <row r="4952" spans="1:53">
      <c r="A4952" s="16"/>
      <c r="B4952" s="16"/>
      <c r="N4952" s="2"/>
      <c r="O4952" s="53"/>
      <c r="BA4952" s="149"/>
    </row>
    <row r="4953" spans="1:53">
      <c r="A4953" s="16"/>
      <c r="B4953" s="16"/>
      <c r="N4953" s="2"/>
      <c r="O4953" s="53"/>
      <c r="BA4953" s="149"/>
    </row>
    <row r="4954" spans="1:53">
      <c r="A4954" s="16"/>
      <c r="B4954" s="16"/>
      <c r="N4954" s="2"/>
      <c r="O4954" s="53"/>
      <c r="BA4954" s="149"/>
    </row>
    <row r="4955" spans="1:53">
      <c r="A4955" s="16"/>
      <c r="B4955" s="16"/>
      <c r="N4955" s="2"/>
      <c r="O4955" s="53"/>
      <c r="BA4955" s="149"/>
    </row>
    <row r="4956" spans="1:53">
      <c r="A4956" s="16"/>
      <c r="B4956" s="16"/>
      <c r="N4956" s="2"/>
      <c r="O4956" s="53"/>
      <c r="BA4956" s="149"/>
    </row>
    <row r="4957" spans="1:53">
      <c r="A4957" s="16"/>
      <c r="B4957" s="16"/>
      <c r="N4957" s="2"/>
      <c r="O4957" s="53"/>
      <c r="BA4957" s="149"/>
    </row>
    <row r="4958" spans="1:53">
      <c r="A4958" s="16"/>
      <c r="B4958" s="16"/>
      <c r="N4958" s="2"/>
      <c r="O4958" s="53"/>
      <c r="BA4958" s="149"/>
    </row>
    <row r="4959" spans="1:53">
      <c r="A4959" s="16"/>
      <c r="B4959" s="16"/>
      <c r="N4959" s="2"/>
      <c r="O4959" s="53"/>
      <c r="BA4959" s="149"/>
    </row>
    <row r="4960" spans="1:53">
      <c r="A4960" s="16"/>
      <c r="B4960" s="16"/>
      <c r="N4960" s="2"/>
      <c r="O4960" s="53"/>
      <c r="BA4960" s="149"/>
    </row>
    <row r="4961" spans="1:53">
      <c r="A4961" s="16"/>
      <c r="B4961" s="16"/>
      <c r="N4961" s="2"/>
      <c r="O4961" s="53"/>
      <c r="BA4961" s="149"/>
    </row>
    <row r="4962" spans="1:53">
      <c r="A4962" s="16"/>
      <c r="B4962" s="16"/>
      <c r="N4962" s="2"/>
      <c r="O4962" s="53"/>
      <c r="BA4962" s="149"/>
    </row>
    <row r="4963" spans="1:53">
      <c r="A4963" s="16"/>
      <c r="B4963" s="16"/>
      <c r="N4963" s="2"/>
      <c r="O4963" s="53"/>
      <c r="BA4963" s="149"/>
    </row>
    <row r="4964" spans="1:53">
      <c r="A4964" s="16"/>
      <c r="B4964" s="16"/>
      <c r="N4964" s="2"/>
      <c r="O4964" s="53"/>
      <c r="BA4964" s="149"/>
    </row>
    <row r="4965" spans="1:53">
      <c r="A4965" s="16"/>
      <c r="B4965" s="16"/>
      <c r="N4965" s="2"/>
      <c r="O4965" s="53"/>
      <c r="BA4965" s="149"/>
    </row>
    <row r="4966" spans="1:53">
      <c r="A4966" s="16"/>
      <c r="B4966" s="16"/>
      <c r="N4966" s="2"/>
      <c r="O4966" s="53"/>
      <c r="BA4966" s="149"/>
    </row>
    <row r="4967" spans="1:53">
      <c r="A4967" s="16"/>
      <c r="B4967" s="16"/>
      <c r="N4967" s="2"/>
      <c r="O4967" s="53"/>
      <c r="BA4967" s="149"/>
    </row>
    <row r="4968" spans="1:53">
      <c r="A4968" s="16"/>
      <c r="B4968" s="16"/>
      <c r="N4968" s="2"/>
      <c r="O4968" s="53"/>
      <c r="BA4968" s="149"/>
    </row>
    <row r="4969" spans="1:53">
      <c r="A4969" s="16"/>
      <c r="B4969" s="16"/>
      <c r="N4969" s="2"/>
      <c r="O4969" s="53"/>
      <c r="BA4969" s="149"/>
    </row>
    <row r="4970" spans="1:53">
      <c r="A4970" s="16"/>
      <c r="B4970" s="16"/>
      <c r="N4970" s="2"/>
      <c r="O4970" s="53"/>
      <c r="BA4970" s="149"/>
    </row>
    <row r="4971" spans="1:53">
      <c r="A4971" s="16"/>
      <c r="B4971" s="16"/>
      <c r="N4971" s="2"/>
      <c r="O4971" s="53"/>
      <c r="BA4971" s="149"/>
    </row>
    <row r="4972" spans="1:53">
      <c r="A4972" s="16"/>
      <c r="B4972" s="16"/>
      <c r="N4972" s="2"/>
      <c r="O4972" s="53"/>
      <c r="BA4972" s="149"/>
    </row>
    <row r="4973" spans="1:53">
      <c r="A4973" s="16"/>
      <c r="B4973" s="16"/>
      <c r="N4973" s="2"/>
      <c r="O4973" s="53"/>
      <c r="BA4973" s="149"/>
    </row>
    <row r="4974" spans="1:53">
      <c r="A4974" s="16"/>
      <c r="B4974" s="16"/>
      <c r="N4974" s="2"/>
      <c r="O4974" s="53"/>
      <c r="BA4974" s="149"/>
    </row>
    <row r="4975" spans="1:53">
      <c r="A4975" s="16"/>
      <c r="B4975" s="16"/>
      <c r="N4975" s="2"/>
      <c r="O4975" s="53"/>
      <c r="BA4975" s="149"/>
    </row>
    <row r="4976" spans="1:53">
      <c r="A4976" s="16"/>
      <c r="B4976" s="16"/>
      <c r="N4976" s="2"/>
      <c r="O4976" s="53"/>
      <c r="BA4976" s="149"/>
    </row>
    <row r="4977" spans="1:53">
      <c r="A4977" s="16"/>
      <c r="B4977" s="16"/>
      <c r="N4977" s="2"/>
      <c r="O4977" s="53"/>
      <c r="BA4977" s="149"/>
    </row>
    <row r="4978" spans="1:53">
      <c r="A4978" s="16"/>
      <c r="B4978" s="16"/>
      <c r="N4978" s="2"/>
      <c r="O4978" s="53"/>
      <c r="BA4978" s="149"/>
    </row>
    <row r="4979" spans="1:53">
      <c r="A4979" s="16"/>
      <c r="B4979" s="16"/>
      <c r="N4979" s="2"/>
      <c r="O4979" s="53"/>
      <c r="BA4979" s="149"/>
    </row>
    <row r="4980" spans="1:53">
      <c r="A4980" s="16"/>
      <c r="B4980" s="16"/>
      <c r="N4980" s="2"/>
      <c r="O4980" s="53"/>
      <c r="BA4980" s="149"/>
    </row>
    <row r="4981" spans="1:53">
      <c r="A4981" s="16"/>
      <c r="B4981" s="16"/>
      <c r="N4981" s="2"/>
      <c r="O4981" s="53"/>
      <c r="BA4981" s="149"/>
    </row>
    <row r="4982" spans="1:53">
      <c r="A4982" s="16"/>
      <c r="B4982" s="16"/>
      <c r="N4982" s="2"/>
      <c r="O4982" s="53"/>
      <c r="BA4982" s="149"/>
    </row>
    <row r="4983" spans="1:53">
      <c r="A4983" s="16"/>
      <c r="B4983" s="16"/>
      <c r="N4983" s="2"/>
      <c r="O4983" s="53"/>
      <c r="BA4983" s="149"/>
    </row>
    <row r="4984" spans="1:53">
      <c r="A4984" s="16"/>
      <c r="B4984" s="16"/>
      <c r="N4984" s="2"/>
      <c r="O4984" s="53"/>
      <c r="BA4984" s="149"/>
    </row>
    <row r="4985" spans="1:53">
      <c r="A4985" s="16"/>
      <c r="B4985" s="16"/>
      <c r="N4985" s="2"/>
      <c r="O4985" s="53"/>
      <c r="BA4985" s="149"/>
    </row>
    <row r="4986" spans="1:53">
      <c r="A4986" s="16"/>
      <c r="B4986" s="16"/>
      <c r="N4986" s="2"/>
      <c r="O4986" s="53"/>
      <c r="BA4986" s="149"/>
    </row>
    <row r="4987" spans="1:53">
      <c r="A4987" s="16"/>
      <c r="B4987" s="16"/>
      <c r="N4987" s="2"/>
      <c r="O4987" s="53"/>
      <c r="BA4987" s="149"/>
    </row>
    <row r="4988" spans="1:53">
      <c r="A4988" s="16"/>
      <c r="B4988" s="16"/>
      <c r="N4988" s="2"/>
      <c r="O4988" s="53"/>
      <c r="BA4988" s="149"/>
    </row>
    <row r="4989" spans="1:53">
      <c r="A4989" s="16"/>
      <c r="B4989" s="16"/>
      <c r="N4989" s="2"/>
      <c r="O4989" s="53"/>
      <c r="BA4989" s="149"/>
    </row>
    <row r="4990" spans="1:53">
      <c r="A4990" s="16"/>
      <c r="B4990" s="16"/>
      <c r="N4990" s="2"/>
      <c r="O4990" s="53"/>
      <c r="BA4990" s="149"/>
    </row>
    <row r="4991" spans="1:53">
      <c r="A4991" s="16"/>
      <c r="B4991" s="16"/>
      <c r="N4991" s="2"/>
      <c r="O4991" s="53"/>
      <c r="BA4991" s="149"/>
    </row>
    <row r="4992" spans="1:53">
      <c r="A4992" s="16"/>
      <c r="B4992" s="16"/>
      <c r="N4992" s="2"/>
      <c r="O4992" s="53"/>
      <c r="BA4992" s="149"/>
    </row>
    <row r="4993" spans="1:53">
      <c r="A4993" s="16"/>
      <c r="B4993" s="16"/>
      <c r="N4993" s="2"/>
      <c r="O4993" s="53"/>
      <c r="BA4993" s="149"/>
    </row>
    <row r="4994" spans="1:53">
      <c r="A4994" s="16"/>
      <c r="B4994" s="16"/>
      <c r="N4994" s="2"/>
      <c r="O4994" s="53"/>
      <c r="BA4994" s="149"/>
    </row>
    <row r="4995" spans="1:53">
      <c r="A4995" s="16"/>
      <c r="B4995" s="16"/>
      <c r="N4995" s="2"/>
      <c r="O4995" s="53"/>
      <c r="BA4995" s="149"/>
    </row>
    <row r="4996" spans="1:53">
      <c r="A4996" s="16"/>
      <c r="B4996" s="16"/>
      <c r="N4996" s="2"/>
      <c r="O4996" s="53"/>
      <c r="BA4996" s="149"/>
    </row>
    <row r="4997" spans="1:53">
      <c r="A4997" s="16"/>
      <c r="B4997" s="16"/>
      <c r="N4997" s="2"/>
      <c r="O4997" s="53"/>
      <c r="BA4997" s="149"/>
    </row>
    <row r="4998" spans="1:53">
      <c r="A4998" s="16"/>
      <c r="B4998" s="16"/>
      <c r="N4998" s="2"/>
      <c r="O4998" s="53"/>
      <c r="BA4998" s="149"/>
    </row>
    <row r="4999" spans="1:53">
      <c r="A4999" s="16"/>
      <c r="B4999" s="16"/>
      <c r="N4999" s="2"/>
      <c r="O4999" s="53"/>
      <c r="BA4999" s="149"/>
    </row>
    <row r="5000" spans="1:53">
      <c r="A5000" s="16"/>
      <c r="B5000" s="16"/>
      <c r="N5000" s="2"/>
      <c r="O5000" s="53"/>
      <c r="BA5000" s="149"/>
    </row>
    <row r="5001" spans="1:53">
      <c r="A5001" s="16"/>
      <c r="B5001" s="16"/>
      <c r="N5001" s="2"/>
      <c r="O5001" s="53"/>
      <c r="BA5001" s="149"/>
    </row>
    <row r="5002" spans="1:53">
      <c r="A5002" s="16"/>
      <c r="B5002" s="16"/>
      <c r="N5002" s="2"/>
      <c r="O5002" s="53"/>
      <c r="BA5002" s="149"/>
    </row>
    <row r="5003" spans="1:53">
      <c r="A5003" s="16"/>
      <c r="B5003" s="16"/>
      <c r="N5003" s="2"/>
      <c r="O5003" s="53"/>
      <c r="BA5003" s="149"/>
    </row>
    <row r="5004" spans="1:53">
      <c r="A5004" s="16"/>
      <c r="B5004" s="16"/>
      <c r="N5004" s="2"/>
      <c r="O5004" s="53"/>
      <c r="BA5004" s="149"/>
    </row>
    <row r="5005" spans="1:53">
      <c r="A5005" s="16"/>
      <c r="B5005" s="16"/>
      <c r="N5005" s="2"/>
      <c r="O5005" s="53"/>
      <c r="BA5005" s="149"/>
    </row>
    <row r="5006" spans="1:53">
      <c r="A5006" s="16"/>
      <c r="B5006" s="16"/>
      <c r="N5006" s="2"/>
      <c r="O5006" s="53"/>
      <c r="BA5006" s="149"/>
    </row>
    <row r="5007" spans="1:53">
      <c r="A5007" s="16"/>
      <c r="B5007" s="16"/>
      <c r="N5007" s="2"/>
      <c r="O5007" s="53"/>
      <c r="BA5007" s="149"/>
    </row>
    <row r="5008" spans="1:53">
      <c r="A5008" s="16"/>
      <c r="B5008" s="16"/>
      <c r="N5008" s="2"/>
      <c r="O5008" s="53"/>
      <c r="BA5008" s="149"/>
    </row>
    <row r="5009" spans="1:53">
      <c r="A5009" s="16"/>
      <c r="B5009" s="16"/>
      <c r="N5009" s="2"/>
      <c r="O5009" s="53"/>
      <c r="BA5009" s="149"/>
    </row>
    <row r="5010" spans="1:53">
      <c r="A5010" s="16"/>
      <c r="B5010" s="16"/>
      <c r="N5010" s="2"/>
      <c r="O5010" s="53"/>
      <c r="BA5010" s="149"/>
    </row>
    <row r="5011" spans="1:53">
      <c r="A5011" s="16"/>
      <c r="B5011" s="16"/>
      <c r="N5011" s="2"/>
      <c r="O5011" s="53"/>
      <c r="BA5011" s="149"/>
    </row>
    <row r="5012" spans="1:53">
      <c r="A5012" s="16"/>
      <c r="B5012" s="16"/>
      <c r="N5012" s="2"/>
      <c r="O5012" s="53"/>
      <c r="BA5012" s="149"/>
    </row>
    <row r="5013" spans="1:53">
      <c r="A5013" s="16"/>
      <c r="B5013" s="16"/>
      <c r="N5013" s="2"/>
      <c r="O5013" s="53"/>
      <c r="BA5013" s="149"/>
    </row>
    <row r="5014" spans="1:53">
      <c r="A5014" s="16"/>
      <c r="B5014" s="16"/>
      <c r="N5014" s="2"/>
      <c r="O5014" s="53"/>
      <c r="BA5014" s="149"/>
    </row>
    <row r="5015" spans="1:53">
      <c r="A5015" s="16"/>
      <c r="B5015" s="16"/>
      <c r="N5015" s="2"/>
      <c r="O5015" s="53"/>
      <c r="BA5015" s="149"/>
    </row>
    <row r="5016" spans="1:53">
      <c r="A5016" s="16"/>
      <c r="B5016" s="16"/>
      <c r="N5016" s="2"/>
      <c r="O5016" s="53"/>
      <c r="BA5016" s="149"/>
    </row>
    <row r="5017" spans="1:53">
      <c r="A5017" s="16"/>
      <c r="B5017" s="16"/>
      <c r="N5017" s="2"/>
      <c r="O5017" s="53"/>
      <c r="BA5017" s="149"/>
    </row>
    <row r="5018" spans="1:53">
      <c r="A5018" s="16"/>
      <c r="B5018" s="16"/>
      <c r="N5018" s="2"/>
      <c r="O5018" s="53"/>
      <c r="BA5018" s="149"/>
    </row>
    <row r="5019" spans="1:53">
      <c r="A5019" s="16"/>
      <c r="B5019" s="16"/>
      <c r="N5019" s="2"/>
      <c r="O5019" s="53"/>
      <c r="BA5019" s="149"/>
    </row>
    <row r="5020" spans="1:53">
      <c r="A5020" s="16"/>
      <c r="B5020" s="16"/>
      <c r="N5020" s="2"/>
      <c r="O5020" s="53"/>
      <c r="BA5020" s="149"/>
    </row>
    <row r="5021" spans="1:53">
      <c r="A5021" s="16"/>
      <c r="B5021" s="16"/>
      <c r="N5021" s="2"/>
      <c r="O5021" s="53"/>
      <c r="BA5021" s="149"/>
    </row>
    <row r="5022" spans="1:53">
      <c r="A5022" s="16"/>
      <c r="B5022" s="16"/>
      <c r="N5022" s="2"/>
      <c r="O5022" s="53"/>
      <c r="BA5022" s="149"/>
    </row>
    <row r="5023" spans="1:53">
      <c r="A5023" s="16"/>
      <c r="B5023" s="16"/>
      <c r="N5023" s="2"/>
      <c r="O5023" s="53"/>
      <c r="BA5023" s="149"/>
    </row>
    <row r="5024" spans="1:53">
      <c r="A5024" s="16"/>
      <c r="B5024" s="16"/>
      <c r="N5024" s="2"/>
      <c r="O5024" s="53"/>
      <c r="BA5024" s="149"/>
    </row>
    <row r="5025" spans="1:53">
      <c r="A5025" s="16"/>
      <c r="B5025" s="16"/>
      <c r="N5025" s="2"/>
      <c r="O5025" s="53"/>
      <c r="BA5025" s="149"/>
    </row>
    <row r="5026" spans="1:53">
      <c r="A5026" s="16"/>
      <c r="B5026" s="16"/>
      <c r="N5026" s="2"/>
      <c r="O5026" s="53"/>
      <c r="BA5026" s="149"/>
    </row>
    <row r="5027" spans="1:53">
      <c r="A5027" s="16"/>
      <c r="B5027" s="16"/>
      <c r="N5027" s="2"/>
      <c r="O5027" s="53"/>
      <c r="BA5027" s="149"/>
    </row>
    <row r="5028" spans="1:53">
      <c r="A5028" s="16"/>
      <c r="B5028" s="16"/>
      <c r="N5028" s="2"/>
      <c r="O5028" s="53"/>
      <c r="BA5028" s="149"/>
    </row>
    <row r="5029" spans="1:53">
      <c r="A5029" s="16"/>
      <c r="B5029" s="16"/>
      <c r="N5029" s="2"/>
      <c r="O5029" s="53"/>
      <c r="BA5029" s="149"/>
    </row>
    <row r="5030" spans="1:53">
      <c r="A5030" s="16"/>
      <c r="B5030" s="16"/>
      <c r="N5030" s="2"/>
      <c r="O5030" s="53"/>
      <c r="BA5030" s="149"/>
    </row>
    <row r="5031" spans="1:53">
      <c r="A5031" s="16"/>
      <c r="B5031" s="16"/>
      <c r="N5031" s="2"/>
      <c r="O5031" s="53"/>
      <c r="BA5031" s="149"/>
    </row>
    <row r="5032" spans="1:53">
      <c r="A5032" s="16"/>
      <c r="B5032" s="16"/>
      <c r="N5032" s="2"/>
      <c r="O5032" s="53"/>
      <c r="BA5032" s="149"/>
    </row>
    <row r="5033" spans="1:53">
      <c r="A5033" s="16"/>
      <c r="B5033" s="16"/>
      <c r="N5033" s="2"/>
      <c r="O5033" s="53"/>
      <c r="BA5033" s="149"/>
    </row>
    <row r="5034" spans="1:53">
      <c r="A5034" s="16"/>
      <c r="B5034" s="16"/>
      <c r="N5034" s="2"/>
      <c r="O5034" s="53"/>
      <c r="BA5034" s="149"/>
    </row>
    <row r="5035" spans="1:53">
      <c r="A5035" s="16"/>
      <c r="B5035" s="16"/>
      <c r="N5035" s="2"/>
      <c r="O5035" s="53"/>
      <c r="BA5035" s="149"/>
    </row>
    <row r="5036" spans="1:53">
      <c r="A5036" s="16"/>
      <c r="B5036" s="16"/>
      <c r="N5036" s="2"/>
      <c r="O5036" s="53"/>
      <c r="BA5036" s="149"/>
    </row>
    <row r="5037" spans="1:53">
      <c r="A5037" s="16"/>
      <c r="B5037" s="16"/>
      <c r="N5037" s="2"/>
      <c r="O5037" s="53"/>
      <c r="BA5037" s="149"/>
    </row>
    <row r="5038" spans="1:53">
      <c r="A5038" s="16"/>
      <c r="B5038" s="16"/>
      <c r="N5038" s="2"/>
      <c r="O5038" s="53"/>
      <c r="BA5038" s="149"/>
    </row>
    <row r="5039" spans="1:53">
      <c r="A5039" s="16"/>
      <c r="B5039" s="16"/>
      <c r="N5039" s="2"/>
      <c r="O5039" s="53"/>
      <c r="BA5039" s="149"/>
    </row>
    <row r="5040" spans="1:53">
      <c r="A5040" s="16"/>
      <c r="B5040" s="16"/>
      <c r="N5040" s="2"/>
      <c r="O5040" s="53"/>
      <c r="BA5040" s="149"/>
    </row>
    <row r="5041" spans="1:53">
      <c r="A5041" s="16"/>
      <c r="B5041" s="16"/>
      <c r="N5041" s="2"/>
      <c r="O5041" s="53"/>
      <c r="BA5041" s="149"/>
    </row>
    <row r="5042" spans="1:53">
      <c r="A5042" s="16"/>
      <c r="B5042" s="16"/>
      <c r="N5042" s="2"/>
      <c r="O5042" s="53"/>
      <c r="BA5042" s="149"/>
    </row>
    <row r="5043" spans="1:53">
      <c r="A5043" s="16"/>
      <c r="B5043" s="16"/>
      <c r="N5043" s="2"/>
      <c r="O5043" s="53"/>
      <c r="BA5043" s="149"/>
    </row>
    <row r="5044" spans="1:53">
      <c r="A5044" s="16"/>
      <c r="B5044" s="16"/>
      <c r="N5044" s="2"/>
      <c r="O5044" s="53"/>
      <c r="BA5044" s="149"/>
    </row>
    <row r="5045" spans="1:53">
      <c r="A5045" s="16"/>
      <c r="B5045" s="16"/>
      <c r="N5045" s="2"/>
      <c r="O5045" s="53"/>
      <c r="BA5045" s="149"/>
    </row>
    <row r="5046" spans="1:53">
      <c r="A5046" s="16"/>
      <c r="B5046" s="16"/>
      <c r="N5046" s="2"/>
      <c r="O5046" s="53"/>
      <c r="BA5046" s="149"/>
    </row>
    <row r="5047" spans="1:53">
      <c r="A5047" s="16"/>
      <c r="B5047" s="16"/>
      <c r="N5047" s="2"/>
      <c r="O5047" s="53"/>
      <c r="BA5047" s="149"/>
    </row>
    <row r="5048" spans="1:53">
      <c r="A5048" s="16"/>
      <c r="B5048" s="16"/>
      <c r="N5048" s="2"/>
      <c r="O5048" s="53"/>
      <c r="BA5048" s="149"/>
    </row>
    <row r="5049" spans="1:53">
      <c r="A5049" s="16"/>
      <c r="B5049" s="16"/>
      <c r="N5049" s="2"/>
      <c r="O5049" s="53"/>
      <c r="BA5049" s="149"/>
    </row>
    <row r="5050" spans="1:53">
      <c r="A5050" s="16"/>
      <c r="B5050" s="16"/>
      <c r="N5050" s="2"/>
      <c r="O5050" s="53"/>
      <c r="BA5050" s="149"/>
    </row>
    <row r="5051" spans="1:53">
      <c r="A5051" s="16"/>
      <c r="B5051" s="16"/>
      <c r="N5051" s="2"/>
      <c r="O5051" s="53"/>
      <c r="BA5051" s="149"/>
    </row>
    <row r="5052" spans="1:53">
      <c r="A5052" s="16"/>
      <c r="B5052" s="16"/>
      <c r="N5052" s="2"/>
      <c r="O5052" s="53"/>
      <c r="BA5052" s="149"/>
    </row>
    <row r="5053" spans="1:53">
      <c r="A5053" s="16"/>
      <c r="B5053" s="16"/>
      <c r="N5053" s="2"/>
      <c r="O5053" s="53"/>
      <c r="BA5053" s="149"/>
    </row>
    <row r="5054" spans="1:53">
      <c r="A5054" s="16"/>
      <c r="B5054" s="16"/>
      <c r="N5054" s="2"/>
      <c r="O5054" s="53"/>
      <c r="BA5054" s="149"/>
    </row>
    <row r="5055" spans="1:53">
      <c r="A5055" s="16"/>
      <c r="B5055" s="16"/>
      <c r="N5055" s="2"/>
      <c r="O5055" s="53"/>
      <c r="BA5055" s="149"/>
    </row>
    <row r="5056" spans="1:53">
      <c r="A5056" s="16"/>
      <c r="B5056" s="16"/>
      <c r="N5056" s="2"/>
      <c r="O5056" s="53"/>
      <c r="BA5056" s="149"/>
    </row>
    <row r="5057" spans="1:53">
      <c r="A5057" s="16"/>
      <c r="B5057" s="16"/>
      <c r="N5057" s="2"/>
      <c r="O5057" s="53"/>
      <c r="BA5057" s="149"/>
    </row>
    <row r="5058" spans="1:53">
      <c r="A5058" s="16"/>
      <c r="B5058" s="16"/>
      <c r="N5058" s="2"/>
      <c r="O5058" s="53"/>
      <c r="BA5058" s="149"/>
    </row>
    <row r="5059" spans="1:53">
      <c r="A5059" s="16"/>
      <c r="B5059" s="16"/>
      <c r="N5059" s="2"/>
      <c r="O5059" s="53"/>
      <c r="BA5059" s="149"/>
    </row>
    <row r="5060" spans="1:53">
      <c r="A5060" s="16"/>
      <c r="B5060" s="16"/>
      <c r="N5060" s="2"/>
      <c r="O5060" s="53"/>
      <c r="BA5060" s="149"/>
    </row>
    <row r="5061" spans="1:53">
      <c r="A5061" s="16"/>
      <c r="B5061" s="16"/>
      <c r="N5061" s="2"/>
      <c r="O5061" s="53"/>
      <c r="BA5061" s="149"/>
    </row>
    <row r="5062" spans="1:53">
      <c r="A5062" s="16"/>
      <c r="B5062" s="16"/>
      <c r="N5062" s="2"/>
      <c r="O5062" s="53"/>
      <c r="BA5062" s="149"/>
    </row>
    <row r="5063" spans="1:53">
      <c r="A5063" s="16"/>
      <c r="B5063" s="16"/>
      <c r="N5063" s="2"/>
      <c r="O5063" s="53"/>
      <c r="BA5063" s="149"/>
    </row>
    <row r="5064" spans="1:53">
      <c r="A5064" s="16"/>
      <c r="B5064" s="16"/>
      <c r="N5064" s="2"/>
      <c r="O5064" s="53"/>
      <c r="BA5064" s="149"/>
    </row>
    <row r="5065" spans="1:53">
      <c r="A5065" s="16"/>
      <c r="B5065" s="16"/>
      <c r="N5065" s="2"/>
      <c r="O5065" s="53"/>
      <c r="BA5065" s="149"/>
    </row>
    <row r="5066" spans="1:53">
      <c r="A5066" s="16"/>
      <c r="B5066" s="16"/>
      <c r="N5066" s="2"/>
      <c r="O5066" s="53"/>
      <c r="BA5066" s="149"/>
    </row>
    <row r="5067" spans="1:53">
      <c r="A5067" s="16"/>
      <c r="B5067" s="16"/>
      <c r="N5067" s="2"/>
      <c r="O5067" s="53"/>
      <c r="BA5067" s="149"/>
    </row>
    <row r="5068" spans="1:53">
      <c r="A5068" s="16"/>
      <c r="B5068" s="16"/>
      <c r="N5068" s="2"/>
      <c r="O5068" s="53"/>
      <c r="BA5068" s="149"/>
    </row>
    <row r="5069" spans="1:53">
      <c r="A5069" s="16"/>
      <c r="B5069" s="16"/>
      <c r="N5069" s="2"/>
      <c r="O5069" s="53"/>
      <c r="BA5069" s="149"/>
    </row>
    <row r="5070" spans="1:53">
      <c r="A5070" s="16"/>
      <c r="B5070" s="16"/>
      <c r="N5070" s="2"/>
      <c r="O5070" s="53"/>
      <c r="BA5070" s="149"/>
    </row>
    <row r="5071" spans="1:53">
      <c r="A5071" s="16"/>
      <c r="B5071" s="16"/>
      <c r="N5071" s="2"/>
      <c r="O5071" s="53"/>
      <c r="BA5071" s="149"/>
    </row>
    <row r="5072" spans="1:53">
      <c r="A5072" s="16"/>
      <c r="B5072" s="16"/>
      <c r="N5072" s="2"/>
      <c r="O5072" s="53"/>
      <c r="BA5072" s="149"/>
    </row>
    <row r="5073" spans="1:53">
      <c r="A5073" s="16"/>
      <c r="B5073" s="16"/>
      <c r="N5073" s="2"/>
      <c r="O5073" s="53"/>
      <c r="BA5073" s="149"/>
    </row>
    <row r="5074" spans="1:53">
      <c r="A5074" s="16"/>
      <c r="B5074" s="16"/>
      <c r="N5074" s="2"/>
      <c r="O5074" s="53"/>
      <c r="BA5074" s="149"/>
    </row>
    <row r="5075" spans="1:53">
      <c r="A5075" s="16"/>
      <c r="B5075" s="16"/>
      <c r="N5075" s="2"/>
      <c r="O5075" s="53"/>
      <c r="BA5075" s="149"/>
    </row>
    <row r="5076" spans="1:53">
      <c r="A5076" s="16"/>
      <c r="B5076" s="16"/>
      <c r="N5076" s="2"/>
      <c r="O5076" s="53"/>
      <c r="BA5076" s="149"/>
    </row>
    <row r="5077" spans="1:53">
      <c r="A5077" s="16"/>
      <c r="B5077" s="16"/>
      <c r="N5077" s="2"/>
      <c r="O5077" s="53"/>
      <c r="BA5077" s="149"/>
    </row>
    <row r="5078" spans="1:53">
      <c r="A5078" s="16"/>
      <c r="B5078" s="16"/>
      <c r="N5078" s="2"/>
      <c r="O5078" s="53"/>
      <c r="BA5078" s="149"/>
    </row>
    <row r="5079" spans="1:53">
      <c r="A5079" s="16"/>
      <c r="B5079" s="16"/>
      <c r="N5079" s="2"/>
      <c r="O5079" s="53"/>
      <c r="BA5079" s="149"/>
    </row>
    <row r="5080" spans="1:53">
      <c r="A5080" s="16"/>
      <c r="B5080" s="16"/>
      <c r="N5080" s="2"/>
      <c r="O5080" s="53"/>
      <c r="BA5080" s="149"/>
    </row>
    <row r="5081" spans="1:53">
      <c r="A5081" s="16"/>
      <c r="B5081" s="16"/>
      <c r="N5081" s="2"/>
      <c r="O5081" s="53"/>
      <c r="BA5081" s="149"/>
    </row>
    <row r="5082" spans="1:53">
      <c r="A5082" s="16"/>
      <c r="B5082" s="16"/>
      <c r="N5082" s="2"/>
      <c r="O5082" s="53"/>
      <c r="BA5082" s="149"/>
    </row>
    <row r="5083" spans="1:53">
      <c r="A5083" s="16"/>
      <c r="B5083" s="16"/>
      <c r="N5083" s="2"/>
      <c r="O5083" s="53"/>
      <c r="BA5083" s="149"/>
    </row>
    <row r="5084" spans="1:53">
      <c r="A5084" s="16"/>
      <c r="B5084" s="16"/>
      <c r="N5084" s="2"/>
      <c r="O5084" s="53"/>
      <c r="BA5084" s="149"/>
    </row>
    <row r="5085" spans="1:53">
      <c r="A5085" s="16"/>
      <c r="B5085" s="16"/>
      <c r="N5085" s="2"/>
      <c r="O5085" s="53"/>
      <c r="BA5085" s="149"/>
    </row>
    <row r="5086" spans="1:53">
      <c r="A5086" s="16"/>
      <c r="B5086" s="16"/>
      <c r="N5086" s="2"/>
      <c r="O5086" s="53"/>
      <c r="BA5086" s="149"/>
    </row>
    <row r="5087" spans="1:53">
      <c r="A5087" s="16"/>
      <c r="B5087" s="16"/>
      <c r="N5087" s="2"/>
      <c r="O5087" s="53"/>
      <c r="BA5087" s="149"/>
    </row>
    <row r="5088" spans="1:53">
      <c r="A5088" s="16"/>
      <c r="B5088" s="16"/>
      <c r="N5088" s="2"/>
      <c r="O5088" s="53"/>
      <c r="BA5088" s="149"/>
    </row>
    <row r="5089" spans="1:53">
      <c r="A5089" s="16"/>
      <c r="B5089" s="16"/>
      <c r="N5089" s="2"/>
      <c r="O5089" s="53"/>
      <c r="BA5089" s="149"/>
    </row>
    <row r="5090" spans="1:53">
      <c r="A5090" s="16"/>
      <c r="B5090" s="16"/>
      <c r="N5090" s="2"/>
      <c r="O5090" s="53"/>
      <c r="BA5090" s="149"/>
    </row>
    <row r="5091" spans="1:53">
      <c r="A5091" s="16"/>
      <c r="B5091" s="16"/>
      <c r="N5091" s="2"/>
      <c r="O5091" s="53"/>
      <c r="BA5091" s="149"/>
    </row>
    <row r="5092" spans="1:53">
      <c r="A5092" s="16"/>
      <c r="B5092" s="16"/>
      <c r="N5092" s="2"/>
      <c r="O5092" s="53"/>
      <c r="BA5092" s="149"/>
    </row>
    <row r="5093" spans="1:53">
      <c r="A5093" s="16"/>
      <c r="B5093" s="16"/>
      <c r="N5093" s="2"/>
      <c r="O5093" s="53"/>
      <c r="BA5093" s="149"/>
    </row>
    <row r="5094" spans="1:53">
      <c r="A5094" s="16"/>
      <c r="B5094" s="16"/>
      <c r="N5094" s="2"/>
      <c r="O5094" s="53"/>
      <c r="BA5094" s="149"/>
    </row>
    <row r="5095" spans="1:53">
      <c r="A5095" s="16"/>
      <c r="B5095" s="16"/>
      <c r="N5095" s="2"/>
      <c r="O5095" s="53"/>
      <c r="BA5095" s="149"/>
    </row>
    <row r="5096" spans="1:53">
      <c r="A5096" s="16"/>
      <c r="B5096" s="16"/>
      <c r="N5096" s="2"/>
      <c r="O5096" s="53"/>
      <c r="BA5096" s="149"/>
    </row>
    <row r="5097" spans="1:53">
      <c r="A5097" s="16"/>
      <c r="B5097" s="16"/>
      <c r="N5097" s="2"/>
      <c r="O5097" s="53"/>
      <c r="BA5097" s="149"/>
    </row>
    <row r="5098" spans="1:53">
      <c r="A5098" s="16"/>
      <c r="B5098" s="16"/>
      <c r="N5098" s="2"/>
      <c r="O5098" s="53"/>
      <c r="BA5098" s="149"/>
    </row>
    <row r="5099" spans="1:53">
      <c r="A5099" s="16"/>
      <c r="B5099" s="16"/>
      <c r="N5099" s="2"/>
      <c r="O5099" s="53"/>
      <c r="BA5099" s="149"/>
    </row>
    <row r="5100" spans="1:53">
      <c r="A5100" s="16"/>
      <c r="B5100" s="16"/>
      <c r="N5100" s="2"/>
      <c r="O5100" s="53"/>
      <c r="BA5100" s="149"/>
    </row>
    <row r="5101" spans="1:53">
      <c r="A5101" s="16"/>
      <c r="B5101" s="16"/>
      <c r="N5101" s="2"/>
      <c r="O5101" s="53"/>
      <c r="BA5101" s="149"/>
    </row>
    <row r="5102" spans="1:53">
      <c r="A5102" s="16"/>
      <c r="B5102" s="16"/>
      <c r="N5102" s="2"/>
      <c r="O5102" s="53"/>
      <c r="BA5102" s="149"/>
    </row>
    <row r="5103" spans="1:53">
      <c r="A5103" s="16"/>
      <c r="B5103" s="16"/>
      <c r="N5103" s="2"/>
      <c r="O5103" s="53"/>
      <c r="BA5103" s="149"/>
    </row>
    <row r="5104" spans="1:53">
      <c r="A5104" s="16"/>
      <c r="B5104" s="16"/>
      <c r="N5104" s="2"/>
      <c r="O5104" s="53"/>
      <c r="BA5104" s="149"/>
    </row>
    <row r="5105" spans="1:53">
      <c r="A5105" s="16"/>
      <c r="B5105" s="16"/>
      <c r="N5105" s="2"/>
      <c r="O5105" s="53"/>
      <c r="BA5105" s="149"/>
    </row>
    <row r="5106" spans="1:53">
      <c r="A5106" s="16"/>
      <c r="B5106" s="16"/>
      <c r="N5106" s="2"/>
      <c r="O5106" s="53"/>
      <c r="BA5106" s="149"/>
    </row>
    <row r="5107" spans="1:53">
      <c r="A5107" s="16"/>
      <c r="B5107" s="16"/>
      <c r="N5107" s="2"/>
      <c r="O5107" s="53"/>
      <c r="BA5107" s="149"/>
    </row>
    <row r="5108" spans="1:53">
      <c r="A5108" s="16"/>
      <c r="B5108" s="16"/>
      <c r="N5108" s="2"/>
      <c r="O5108" s="53"/>
      <c r="BA5108" s="149"/>
    </row>
    <row r="5109" spans="1:53">
      <c r="A5109" s="16"/>
      <c r="B5109" s="16"/>
      <c r="N5109" s="2"/>
      <c r="O5109" s="53"/>
      <c r="BA5109" s="149"/>
    </row>
    <row r="5110" spans="1:53">
      <c r="A5110" s="16"/>
      <c r="B5110" s="16"/>
      <c r="N5110" s="2"/>
      <c r="O5110" s="53"/>
      <c r="BA5110" s="149"/>
    </row>
    <row r="5111" spans="1:53">
      <c r="A5111" s="16"/>
      <c r="B5111" s="16"/>
      <c r="N5111" s="2"/>
      <c r="O5111" s="53"/>
      <c r="BA5111" s="149"/>
    </row>
    <row r="5112" spans="1:53">
      <c r="A5112" s="16"/>
      <c r="B5112" s="16"/>
      <c r="N5112" s="2"/>
      <c r="O5112" s="53"/>
      <c r="BA5112" s="149"/>
    </row>
    <row r="5113" spans="1:53">
      <c r="A5113" s="16"/>
      <c r="B5113" s="16"/>
      <c r="N5113" s="2"/>
      <c r="O5113" s="53"/>
      <c r="BA5113" s="149"/>
    </row>
    <row r="5114" spans="1:53">
      <c r="A5114" s="16"/>
      <c r="B5114" s="16"/>
      <c r="N5114" s="2"/>
      <c r="O5114" s="53"/>
      <c r="BA5114" s="149"/>
    </row>
    <row r="5115" spans="1:53">
      <c r="A5115" s="16"/>
      <c r="B5115" s="16"/>
      <c r="N5115" s="2"/>
      <c r="O5115" s="53"/>
      <c r="BA5115" s="149"/>
    </row>
    <row r="5116" spans="1:53">
      <c r="A5116" s="16"/>
      <c r="B5116" s="16"/>
      <c r="N5116" s="2"/>
      <c r="O5116" s="53"/>
      <c r="BA5116" s="149"/>
    </row>
    <row r="5117" spans="1:53">
      <c r="A5117" s="16"/>
      <c r="B5117" s="16"/>
      <c r="N5117" s="2"/>
      <c r="O5117" s="53"/>
      <c r="BA5117" s="149"/>
    </row>
    <row r="5118" spans="1:53">
      <c r="A5118" s="16"/>
      <c r="B5118" s="16"/>
      <c r="N5118" s="2"/>
      <c r="O5118" s="53"/>
      <c r="BA5118" s="149"/>
    </row>
    <row r="5119" spans="1:53">
      <c r="A5119" s="16"/>
      <c r="B5119" s="16"/>
      <c r="N5119" s="2"/>
      <c r="O5119" s="53"/>
      <c r="BA5119" s="149"/>
    </row>
    <row r="5120" spans="1:53">
      <c r="A5120" s="16"/>
      <c r="B5120" s="16"/>
      <c r="N5120" s="2"/>
      <c r="O5120" s="53"/>
      <c r="BA5120" s="149"/>
    </row>
    <row r="5121" spans="1:53">
      <c r="A5121" s="16"/>
      <c r="B5121" s="16"/>
      <c r="N5121" s="2"/>
      <c r="O5121" s="53"/>
      <c r="BA5121" s="149"/>
    </row>
    <row r="5122" spans="1:53">
      <c r="A5122" s="16"/>
      <c r="B5122" s="16"/>
      <c r="N5122" s="2"/>
      <c r="O5122" s="53"/>
      <c r="BA5122" s="149"/>
    </row>
    <row r="5123" spans="1:53">
      <c r="A5123" s="16"/>
      <c r="B5123" s="16"/>
      <c r="N5123" s="2"/>
      <c r="O5123" s="53"/>
      <c r="BA5123" s="149"/>
    </row>
    <row r="5124" spans="1:53">
      <c r="A5124" s="16"/>
      <c r="B5124" s="16"/>
      <c r="N5124" s="2"/>
      <c r="O5124" s="53"/>
      <c r="BA5124" s="149"/>
    </row>
    <row r="5125" spans="1:53">
      <c r="A5125" s="16"/>
      <c r="B5125" s="16"/>
      <c r="N5125" s="2"/>
      <c r="O5125" s="53"/>
      <c r="BA5125" s="149"/>
    </row>
    <row r="5126" spans="1:53">
      <c r="A5126" s="16"/>
      <c r="B5126" s="16"/>
      <c r="N5126" s="2"/>
      <c r="O5126" s="53"/>
      <c r="BA5126" s="149"/>
    </row>
    <row r="5127" spans="1:53">
      <c r="A5127" s="16"/>
      <c r="B5127" s="16"/>
      <c r="N5127" s="2"/>
      <c r="O5127" s="53"/>
      <c r="BA5127" s="149"/>
    </row>
    <row r="5128" spans="1:53">
      <c r="A5128" s="16"/>
      <c r="B5128" s="16"/>
      <c r="N5128" s="2"/>
      <c r="O5128" s="53"/>
      <c r="BA5128" s="149"/>
    </row>
    <row r="5129" spans="1:53">
      <c r="A5129" s="16"/>
      <c r="B5129" s="16"/>
      <c r="N5129" s="2"/>
      <c r="O5129" s="53"/>
      <c r="BA5129" s="149"/>
    </row>
    <row r="5130" spans="1:53">
      <c r="A5130" s="16"/>
      <c r="B5130" s="16"/>
      <c r="N5130" s="2"/>
      <c r="O5130" s="53"/>
      <c r="BA5130" s="149"/>
    </row>
    <row r="5131" spans="1:53">
      <c r="A5131" s="16"/>
      <c r="B5131" s="16"/>
      <c r="N5131" s="2"/>
      <c r="O5131" s="53"/>
      <c r="BA5131" s="149"/>
    </row>
    <row r="5132" spans="1:53">
      <c r="A5132" s="16"/>
      <c r="B5132" s="16"/>
      <c r="N5132" s="2"/>
      <c r="O5132" s="53"/>
      <c r="BA5132" s="149"/>
    </row>
    <row r="5133" spans="1:53">
      <c r="A5133" s="16"/>
      <c r="B5133" s="16"/>
      <c r="N5133" s="2"/>
      <c r="O5133" s="53"/>
      <c r="BA5133" s="149"/>
    </row>
    <row r="5134" spans="1:53">
      <c r="A5134" s="16"/>
      <c r="B5134" s="16"/>
      <c r="N5134" s="2"/>
      <c r="O5134" s="53"/>
      <c r="BA5134" s="149"/>
    </row>
    <row r="5135" spans="1:53">
      <c r="A5135" s="16"/>
      <c r="B5135" s="16"/>
      <c r="N5135" s="2"/>
      <c r="O5135" s="53"/>
      <c r="BA5135" s="149"/>
    </row>
    <row r="5136" spans="1:53">
      <c r="A5136" s="16"/>
      <c r="B5136" s="16"/>
      <c r="N5136" s="2"/>
      <c r="O5136" s="53"/>
      <c r="BA5136" s="149"/>
    </row>
    <row r="5137" spans="1:53">
      <c r="A5137" s="16"/>
      <c r="B5137" s="16"/>
      <c r="N5137" s="2"/>
      <c r="O5137" s="53"/>
      <c r="BA5137" s="149"/>
    </row>
    <row r="5138" spans="1:53">
      <c r="A5138" s="16"/>
      <c r="B5138" s="16"/>
      <c r="N5138" s="2"/>
      <c r="O5138" s="53"/>
      <c r="BA5138" s="149"/>
    </row>
    <row r="5139" spans="1:53">
      <c r="A5139" s="16"/>
      <c r="B5139" s="16"/>
      <c r="N5139" s="2"/>
      <c r="O5139" s="53"/>
      <c r="BA5139" s="149"/>
    </row>
    <row r="5140" spans="1:53">
      <c r="A5140" s="16"/>
      <c r="B5140" s="16"/>
      <c r="N5140" s="2"/>
      <c r="O5140" s="53"/>
      <c r="BA5140" s="149"/>
    </row>
    <row r="5141" spans="1:53">
      <c r="A5141" s="16"/>
      <c r="B5141" s="16"/>
      <c r="N5141" s="2"/>
      <c r="O5141" s="53"/>
      <c r="BA5141" s="149"/>
    </row>
    <row r="5142" spans="1:53">
      <c r="A5142" s="16"/>
      <c r="B5142" s="16"/>
      <c r="N5142" s="2"/>
      <c r="O5142" s="53"/>
      <c r="BA5142" s="149"/>
    </row>
    <row r="5143" spans="1:53">
      <c r="A5143" s="16"/>
      <c r="B5143" s="16"/>
      <c r="N5143" s="2"/>
      <c r="O5143" s="53"/>
      <c r="BA5143" s="149"/>
    </row>
    <row r="5144" spans="1:53">
      <c r="A5144" s="16"/>
      <c r="B5144" s="16"/>
      <c r="N5144" s="2"/>
      <c r="O5144" s="53"/>
      <c r="BA5144" s="149"/>
    </row>
    <row r="5145" spans="1:53">
      <c r="A5145" s="16"/>
      <c r="B5145" s="16"/>
      <c r="N5145" s="2"/>
      <c r="O5145" s="53"/>
      <c r="BA5145" s="149"/>
    </row>
    <row r="5146" spans="1:53">
      <c r="A5146" s="16"/>
      <c r="B5146" s="16"/>
      <c r="N5146" s="2"/>
      <c r="O5146" s="53"/>
      <c r="BA5146" s="149"/>
    </row>
    <row r="5147" spans="1:53">
      <c r="A5147" s="16"/>
      <c r="B5147" s="16"/>
      <c r="N5147" s="2"/>
      <c r="O5147" s="53"/>
      <c r="BA5147" s="149"/>
    </row>
    <row r="5148" spans="1:53">
      <c r="A5148" s="16"/>
      <c r="B5148" s="16"/>
      <c r="N5148" s="2"/>
      <c r="O5148" s="53"/>
      <c r="BA5148" s="149"/>
    </row>
    <row r="5149" spans="1:53">
      <c r="A5149" s="16"/>
      <c r="B5149" s="16"/>
      <c r="N5149" s="2"/>
      <c r="O5149" s="53"/>
      <c r="BA5149" s="149"/>
    </row>
    <row r="5150" spans="1:53">
      <c r="A5150" s="16"/>
      <c r="B5150" s="16"/>
      <c r="N5150" s="2"/>
      <c r="O5150" s="53"/>
      <c r="BA5150" s="149"/>
    </row>
    <row r="5151" spans="1:53">
      <c r="A5151" s="16"/>
      <c r="B5151" s="16"/>
      <c r="N5151" s="2"/>
      <c r="O5151" s="53"/>
      <c r="BA5151" s="149"/>
    </row>
    <row r="5152" spans="1:53">
      <c r="A5152" s="16"/>
      <c r="B5152" s="16"/>
      <c r="N5152" s="2"/>
      <c r="O5152" s="53"/>
      <c r="BA5152" s="149"/>
    </row>
    <row r="5153" spans="1:53">
      <c r="A5153" s="16"/>
      <c r="B5153" s="16"/>
      <c r="N5153" s="2"/>
      <c r="O5153" s="53"/>
      <c r="BA5153" s="149"/>
    </row>
    <row r="5154" spans="1:53">
      <c r="A5154" s="16"/>
      <c r="B5154" s="16"/>
      <c r="N5154" s="2"/>
      <c r="O5154" s="53"/>
      <c r="BA5154" s="149"/>
    </row>
    <row r="5155" spans="1:53">
      <c r="A5155" s="16"/>
      <c r="B5155" s="16"/>
      <c r="N5155" s="2"/>
      <c r="O5155" s="53"/>
      <c r="BA5155" s="149"/>
    </row>
    <row r="5156" spans="1:53">
      <c r="A5156" s="16"/>
      <c r="B5156" s="16"/>
      <c r="N5156" s="2"/>
      <c r="O5156" s="53"/>
      <c r="BA5156" s="149"/>
    </row>
    <row r="5157" spans="1:53">
      <c r="A5157" s="16"/>
      <c r="B5157" s="16"/>
      <c r="N5157" s="2"/>
      <c r="O5157" s="53"/>
      <c r="BA5157" s="149"/>
    </row>
    <row r="5158" spans="1:53">
      <c r="A5158" s="16"/>
      <c r="B5158" s="16"/>
      <c r="N5158" s="2"/>
      <c r="O5158" s="53"/>
      <c r="BA5158" s="149"/>
    </row>
    <row r="5159" spans="1:53">
      <c r="A5159" s="16"/>
      <c r="B5159" s="16"/>
      <c r="N5159" s="2"/>
      <c r="O5159" s="53"/>
      <c r="BA5159" s="149"/>
    </row>
    <row r="5160" spans="1:53">
      <c r="A5160" s="16"/>
      <c r="B5160" s="16"/>
      <c r="N5160" s="2"/>
      <c r="O5160" s="53"/>
      <c r="BA5160" s="149"/>
    </row>
    <row r="5161" spans="1:53">
      <c r="A5161" s="16"/>
      <c r="B5161" s="16"/>
      <c r="N5161" s="2"/>
      <c r="O5161" s="53"/>
      <c r="BA5161" s="149"/>
    </row>
    <row r="5162" spans="1:53">
      <c r="A5162" s="16"/>
      <c r="B5162" s="16"/>
      <c r="N5162" s="2"/>
      <c r="O5162" s="53"/>
      <c r="BA5162" s="149"/>
    </row>
    <row r="5163" spans="1:53">
      <c r="A5163" s="16"/>
      <c r="B5163" s="16"/>
      <c r="N5163" s="2"/>
      <c r="O5163" s="53"/>
      <c r="BA5163" s="149"/>
    </row>
    <row r="5164" spans="1:53">
      <c r="A5164" s="16"/>
      <c r="B5164" s="16"/>
      <c r="N5164" s="2"/>
      <c r="O5164" s="53"/>
      <c r="BA5164" s="149"/>
    </row>
    <row r="5165" spans="1:53">
      <c r="A5165" s="16"/>
      <c r="B5165" s="16"/>
      <c r="N5165" s="2"/>
      <c r="O5165" s="53"/>
      <c r="BA5165" s="149"/>
    </row>
    <row r="5166" spans="1:53">
      <c r="A5166" s="16"/>
      <c r="B5166" s="16"/>
      <c r="N5166" s="2"/>
      <c r="O5166" s="53"/>
      <c r="BA5166" s="149"/>
    </row>
    <row r="5167" spans="1:53">
      <c r="A5167" s="16"/>
      <c r="B5167" s="16"/>
      <c r="N5167" s="2"/>
      <c r="O5167" s="53"/>
      <c r="BA5167" s="149"/>
    </row>
    <row r="5168" spans="1:53">
      <c r="A5168" s="16"/>
      <c r="B5168" s="16"/>
      <c r="N5168" s="2"/>
      <c r="O5168" s="53"/>
      <c r="BA5168" s="149"/>
    </row>
    <row r="5169" spans="1:53">
      <c r="A5169" s="16"/>
      <c r="B5169" s="16"/>
      <c r="N5169" s="2"/>
      <c r="O5169" s="53"/>
      <c r="BA5169" s="149"/>
    </row>
    <row r="5170" spans="1:53">
      <c r="A5170" s="16"/>
      <c r="B5170" s="16"/>
      <c r="N5170" s="2"/>
      <c r="O5170" s="53"/>
      <c r="BA5170" s="149"/>
    </row>
    <row r="5171" spans="1:53">
      <c r="A5171" s="16"/>
      <c r="B5171" s="16"/>
      <c r="N5171" s="2"/>
      <c r="O5171" s="53"/>
      <c r="BA5171" s="149"/>
    </row>
    <row r="5172" spans="1:53">
      <c r="A5172" s="16"/>
      <c r="B5172" s="16"/>
      <c r="N5172" s="2"/>
      <c r="O5172" s="53"/>
      <c r="BA5172" s="149"/>
    </row>
    <row r="5173" spans="1:53">
      <c r="A5173" s="16"/>
      <c r="B5173" s="16"/>
      <c r="N5173" s="2"/>
      <c r="O5173" s="53"/>
      <c r="BA5173" s="149"/>
    </row>
    <row r="5174" spans="1:53">
      <c r="A5174" s="16"/>
      <c r="B5174" s="16"/>
      <c r="N5174" s="2"/>
      <c r="O5174" s="53"/>
      <c r="BA5174" s="149"/>
    </row>
    <row r="5175" spans="1:53">
      <c r="A5175" s="16"/>
      <c r="B5175" s="16"/>
      <c r="N5175" s="2"/>
      <c r="O5175" s="53"/>
      <c r="BA5175" s="149"/>
    </row>
    <row r="5176" spans="1:53">
      <c r="A5176" s="16"/>
      <c r="B5176" s="16"/>
      <c r="N5176" s="2"/>
      <c r="O5176" s="53"/>
      <c r="BA5176" s="149"/>
    </row>
    <row r="5177" spans="1:53">
      <c r="A5177" s="16"/>
      <c r="B5177" s="16"/>
      <c r="N5177" s="2"/>
      <c r="O5177" s="53"/>
      <c r="BA5177" s="149"/>
    </row>
    <row r="5178" spans="1:53">
      <c r="A5178" s="16"/>
      <c r="B5178" s="16"/>
      <c r="N5178" s="2"/>
      <c r="O5178" s="53"/>
      <c r="BA5178" s="149"/>
    </row>
    <row r="5179" spans="1:53">
      <c r="A5179" s="16"/>
      <c r="B5179" s="16"/>
      <c r="N5179" s="2"/>
      <c r="O5179" s="53"/>
      <c r="BA5179" s="149"/>
    </row>
    <row r="5180" spans="1:53">
      <c r="A5180" s="16"/>
      <c r="B5180" s="16"/>
      <c r="N5180" s="2"/>
      <c r="O5180" s="53"/>
      <c r="BA5180" s="149"/>
    </row>
    <row r="5181" spans="1:53">
      <c r="A5181" s="16"/>
      <c r="B5181" s="16"/>
      <c r="N5181" s="2"/>
      <c r="O5181" s="53"/>
      <c r="BA5181" s="149"/>
    </row>
    <row r="5182" spans="1:53">
      <c r="A5182" s="16"/>
      <c r="B5182" s="16"/>
      <c r="N5182" s="2"/>
      <c r="O5182" s="53"/>
      <c r="BA5182" s="149"/>
    </row>
    <row r="5183" spans="1:53">
      <c r="A5183" s="16"/>
      <c r="B5183" s="16"/>
      <c r="N5183" s="2"/>
      <c r="O5183" s="53"/>
      <c r="BA5183" s="149"/>
    </row>
    <row r="5184" spans="1:53">
      <c r="A5184" s="16"/>
      <c r="B5184" s="16"/>
      <c r="N5184" s="2"/>
      <c r="O5184" s="53"/>
      <c r="BA5184" s="149"/>
    </row>
    <row r="5185" spans="1:53">
      <c r="A5185" s="16"/>
      <c r="B5185" s="16"/>
      <c r="N5185" s="2"/>
      <c r="O5185" s="53"/>
      <c r="BA5185" s="149"/>
    </row>
    <row r="5186" spans="1:53">
      <c r="A5186" s="16"/>
      <c r="B5186" s="16"/>
      <c r="N5186" s="2"/>
      <c r="O5186" s="53"/>
      <c r="BA5186" s="149"/>
    </row>
    <row r="5187" spans="1:53">
      <c r="A5187" s="16"/>
      <c r="B5187" s="16"/>
      <c r="N5187" s="2"/>
      <c r="O5187" s="53"/>
      <c r="BA5187" s="149"/>
    </row>
    <row r="5188" spans="1:53">
      <c r="A5188" s="16"/>
      <c r="B5188" s="16"/>
      <c r="N5188" s="2"/>
      <c r="O5188" s="53"/>
      <c r="BA5188" s="149"/>
    </row>
    <row r="5189" spans="1:53">
      <c r="A5189" s="16"/>
      <c r="B5189" s="16"/>
      <c r="N5189" s="2"/>
      <c r="O5189" s="53"/>
      <c r="BA5189" s="149"/>
    </row>
    <row r="5190" spans="1:53">
      <c r="A5190" s="16"/>
      <c r="B5190" s="16"/>
      <c r="N5190" s="2"/>
      <c r="O5190" s="53"/>
      <c r="BA5190" s="149"/>
    </row>
    <row r="5191" spans="1:53">
      <c r="A5191" s="16"/>
      <c r="B5191" s="16"/>
      <c r="N5191" s="2"/>
      <c r="O5191" s="53"/>
      <c r="BA5191" s="149"/>
    </row>
    <row r="5192" spans="1:53">
      <c r="A5192" s="16"/>
      <c r="B5192" s="16"/>
      <c r="N5192" s="2"/>
      <c r="O5192" s="53"/>
      <c r="BA5192" s="149"/>
    </row>
    <row r="5193" spans="1:53">
      <c r="A5193" s="16"/>
      <c r="B5193" s="16"/>
      <c r="N5193" s="2"/>
      <c r="O5193" s="53"/>
      <c r="BA5193" s="149"/>
    </row>
    <row r="5194" spans="1:53">
      <c r="A5194" s="16"/>
      <c r="B5194" s="16"/>
      <c r="N5194" s="2"/>
      <c r="O5194" s="53"/>
      <c r="BA5194" s="149"/>
    </row>
    <row r="5195" spans="1:53">
      <c r="A5195" s="16"/>
      <c r="B5195" s="16"/>
      <c r="N5195" s="2"/>
      <c r="O5195" s="53"/>
      <c r="BA5195" s="149"/>
    </row>
    <row r="5196" spans="1:53">
      <c r="A5196" s="16"/>
      <c r="B5196" s="16"/>
      <c r="N5196" s="2"/>
      <c r="O5196" s="53"/>
      <c r="BA5196" s="149"/>
    </row>
    <row r="5197" spans="1:53">
      <c r="A5197" s="16"/>
      <c r="B5197" s="16"/>
      <c r="N5197" s="2"/>
      <c r="O5197" s="53"/>
      <c r="BA5197" s="149"/>
    </row>
    <row r="5198" spans="1:53">
      <c r="A5198" s="16"/>
      <c r="B5198" s="16"/>
      <c r="N5198" s="2"/>
      <c r="O5198" s="53"/>
      <c r="BA5198" s="149"/>
    </row>
    <row r="5199" spans="1:53">
      <c r="A5199" s="16"/>
      <c r="B5199" s="16"/>
      <c r="N5199" s="2"/>
      <c r="O5199" s="53"/>
      <c r="BA5199" s="149"/>
    </row>
    <row r="5200" spans="1:53">
      <c r="A5200" s="16"/>
      <c r="B5200" s="16"/>
      <c r="N5200" s="2"/>
      <c r="O5200" s="53"/>
      <c r="BA5200" s="149"/>
    </row>
    <row r="5201" spans="1:53">
      <c r="A5201" s="16"/>
      <c r="B5201" s="16"/>
      <c r="N5201" s="2"/>
      <c r="O5201" s="53"/>
      <c r="BA5201" s="149"/>
    </row>
    <row r="5202" spans="1:53">
      <c r="A5202" s="16"/>
      <c r="B5202" s="16"/>
      <c r="N5202" s="2"/>
      <c r="O5202" s="53"/>
      <c r="BA5202" s="149"/>
    </row>
    <row r="5203" spans="1:53">
      <c r="A5203" s="16"/>
      <c r="B5203" s="16"/>
      <c r="N5203" s="2"/>
      <c r="O5203" s="53"/>
      <c r="BA5203" s="149"/>
    </row>
    <row r="5204" spans="1:53">
      <c r="A5204" s="16"/>
      <c r="B5204" s="16"/>
      <c r="N5204" s="2"/>
      <c r="O5204" s="53"/>
      <c r="BA5204" s="149"/>
    </row>
    <row r="5205" spans="1:53">
      <c r="A5205" s="16"/>
      <c r="B5205" s="16"/>
      <c r="N5205" s="2"/>
      <c r="O5205" s="53"/>
      <c r="BA5205" s="149"/>
    </row>
    <row r="5206" spans="1:53">
      <c r="A5206" s="16"/>
      <c r="B5206" s="16"/>
      <c r="N5206" s="2"/>
      <c r="O5206" s="53"/>
      <c r="BA5206" s="149"/>
    </row>
    <row r="5207" spans="1:53">
      <c r="A5207" s="16"/>
      <c r="B5207" s="16"/>
      <c r="N5207" s="2"/>
      <c r="O5207" s="53"/>
      <c r="BA5207" s="149"/>
    </row>
    <row r="5208" spans="1:53">
      <c r="A5208" s="16"/>
      <c r="B5208" s="16"/>
      <c r="N5208" s="2"/>
      <c r="O5208" s="53"/>
      <c r="BA5208" s="149"/>
    </row>
    <row r="5209" spans="1:53">
      <c r="A5209" s="16"/>
      <c r="B5209" s="16"/>
      <c r="N5209" s="2"/>
      <c r="O5209" s="53"/>
      <c r="BA5209" s="149"/>
    </row>
    <row r="5210" spans="1:53">
      <c r="A5210" s="16"/>
      <c r="B5210" s="16"/>
      <c r="N5210" s="2"/>
      <c r="O5210" s="53"/>
      <c r="BA5210" s="149"/>
    </row>
    <row r="5211" spans="1:53">
      <c r="A5211" s="16"/>
      <c r="B5211" s="16"/>
      <c r="N5211" s="2"/>
      <c r="O5211" s="53"/>
      <c r="BA5211" s="149"/>
    </row>
    <row r="5212" spans="1:53">
      <c r="A5212" s="16"/>
      <c r="B5212" s="16"/>
      <c r="N5212" s="2"/>
      <c r="O5212" s="53"/>
      <c r="BA5212" s="149"/>
    </row>
    <row r="5213" spans="1:53">
      <c r="A5213" s="16"/>
      <c r="B5213" s="16"/>
      <c r="N5213" s="2"/>
      <c r="O5213" s="53"/>
      <c r="BA5213" s="149"/>
    </row>
    <row r="5214" spans="1:53">
      <c r="A5214" s="16"/>
      <c r="B5214" s="16"/>
      <c r="N5214" s="2"/>
      <c r="O5214" s="53"/>
      <c r="BA5214" s="149"/>
    </row>
    <row r="5215" spans="1:53">
      <c r="A5215" s="16"/>
      <c r="B5215" s="16"/>
      <c r="N5215" s="2"/>
      <c r="O5215" s="53"/>
      <c r="BA5215" s="149"/>
    </row>
    <row r="5216" spans="1:53">
      <c r="A5216" s="16"/>
      <c r="B5216" s="16"/>
      <c r="N5216" s="2"/>
      <c r="O5216" s="53"/>
      <c r="BA5216" s="149"/>
    </row>
    <row r="5217" spans="1:53">
      <c r="A5217" s="16"/>
      <c r="B5217" s="16"/>
      <c r="N5217" s="2"/>
      <c r="O5217" s="53"/>
      <c r="BA5217" s="149"/>
    </row>
    <row r="5218" spans="1:53">
      <c r="A5218" s="16"/>
      <c r="B5218" s="16"/>
      <c r="N5218" s="2"/>
      <c r="O5218" s="53"/>
      <c r="BA5218" s="149"/>
    </row>
    <row r="5219" spans="1:53">
      <c r="A5219" s="16"/>
      <c r="B5219" s="16"/>
      <c r="N5219" s="2"/>
      <c r="O5219" s="53"/>
      <c r="BA5219" s="149"/>
    </row>
    <row r="5220" spans="1:53">
      <c r="A5220" s="16"/>
      <c r="B5220" s="16"/>
      <c r="N5220" s="2"/>
      <c r="O5220" s="53"/>
      <c r="BA5220" s="149"/>
    </row>
    <row r="5221" spans="1:53">
      <c r="A5221" s="16"/>
      <c r="B5221" s="16"/>
      <c r="N5221" s="2"/>
      <c r="O5221" s="53"/>
      <c r="BA5221" s="149"/>
    </row>
    <row r="5222" spans="1:53">
      <c r="A5222" s="16"/>
      <c r="B5222" s="16"/>
      <c r="N5222" s="2"/>
      <c r="O5222" s="53"/>
      <c r="BA5222" s="149"/>
    </row>
    <row r="5223" spans="1:53">
      <c r="A5223" s="16"/>
      <c r="B5223" s="16"/>
      <c r="N5223" s="2"/>
      <c r="O5223" s="53"/>
      <c r="BA5223" s="149"/>
    </row>
    <row r="5224" spans="1:53">
      <c r="A5224" s="16"/>
      <c r="B5224" s="16"/>
      <c r="N5224" s="2"/>
      <c r="O5224" s="53"/>
      <c r="BA5224" s="149"/>
    </row>
    <row r="5225" spans="1:53">
      <c r="A5225" s="16"/>
      <c r="B5225" s="16"/>
      <c r="N5225" s="2"/>
      <c r="O5225" s="53"/>
      <c r="BA5225" s="149"/>
    </row>
    <row r="5226" spans="1:53">
      <c r="A5226" s="16"/>
      <c r="B5226" s="16"/>
      <c r="N5226" s="2"/>
      <c r="O5226" s="53"/>
      <c r="BA5226" s="149"/>
    </row>
    <row r="5227" spans="1:53">
      <c r="A5227" s="16"/>
      <c r="B5227" s="16"/>
      <c r="N5227" s="2"/>
      <c r="O5227" s="53"/>
      <c r="BA5227" s="149"/>
    </row>
    <row r="5228" spans="1:53">
      <c r="A5228" s="16"/>
      <c r="B5228" s="16"/>
      <c r="N5228" s="2"/>
      <c r="O5228" s="53"/>
      <c r="BA5228" s="149"/>
    </row>
    <row r="5229" spans="1:53">
      <c r="A5229" s="16"/>
      <c r="B5229" s="16"/>
      <c r="N5229" s="2"/>
      <c r="O5229" s="53"/>
      <c r="BA5229" s="149"/>
    </row>
    <row r="5230" spans="1:53">
      <c r="A5230" s="16"/>
      <c r="B5230" s="16"/>
      <c r="N5230" s="2"/>
      <c r="O5230" s="53"/>
      <c r="BA5230" s="149"/>
    </row>
    <row r="5231" spans="1:53">
      <c r="A5231" s="16"/>
      <c r="B5231" s="16"/>
      <c r="N5231" s="2"/>
      <c r="O5231" s="53"/>
      <c r="BA5231" s="149"/>
    </row>
    <row r="5232" spans="1:53">
      <c r="A5232" s="16"/>
      <c r="B5232" s="16"/>
      <c r="N5232" s="2"/>
      <c r="O5232" s="53"/>
      <c r="BA5232" s="149"/>
    </row>
    <row r="5233" spans="1:53">
      <c r="A5233" s="16"/>
      <c r="B5233" s="16"/>
      <c r="N5233" s="2"/>
      <c r="O5233" s="53"/>
      <c r="BA5233" s="149"/>
    </row>
    <row r="5234" spans="1:53">
      <c r="A5234" s="16"/>
      <c r="B5234" s="16"/>
      <c r="N5234" s="2"/>
      <c r="O5234" s="53"/>
      <c r="BA5234" s="149"/>
    </row>
    <row r="5235" spans="1:53">
      <c r="A5235" s="16"/>
      <c r="B5235" s="16"/>
      <c r="N5235" s="2"/>
      <c r="O5235" s="53"/>
      <c r="BA5235" s="149"/>
    </row>
    <row r="5236" spans="1:53">
      <c r="A5236" s="16"/>
      <c r="B5236" s="16"/>
      <c r="N5236" s="2"/>
      <c r="O5236" s="53"/>
      <c r="BA5236" s="149"/>
    </row>
    <row r="5237" spans="1:53">
      <c r="A5237" s="16"/>
      <c r="B5237" s="16"/>
      <c r="N5237" s="2"/>
      <c r="O5237" s="53"/>
      <c r="BA5237" s="149"/>
    </row>
    <row r="5238" spans="1:53">
      <c r="A5238" s="16"/>
      <c r="B5238" s="16"/>
      <c r="N5238" s="2"/>
      <c r="O5238" s="53"/>
      <c r="BA5238" s="149"/>
    </row>
    <row r="5239" spans="1:53">
      <c r="A5239" s="16"/>
      <c r="B5239" s="16"/>
      <c r="N5239" s="2"/>
      <c r="O5239" s="53"/>
      <c r="BA5239" s="149"/>
    </row>
    <row r="5240" spans="1:53">
      <c r="A5240" s="16"/>
      <c r="B5240" s="16"/>
      <c r="N5240" s="2"/>
      <c r="O5240" s="53"/>
      <c r="BA5240" s="149"/>
    </row>
    <row r="5241" spans="1:53">
      <c r="A5241" s="16"/>
      <c r="B5241" s="16"/>
      <c r="N5241" s="2"/>
      <c r="O5241" s="53"/>
      <c r="BA5241" s="149"/>
    </row>
    <row r="5242" spans="1:53">
      <c r="A5242" s="16"/>
      <c r="B5242" s="16"/>
      <c r="N5242" s="2"/>
      <c r="O5242" s="53"/>
      <c r="BA5242" s="149"/>
    </row>
    <row r="5243" spans="1:53">
      <c r="A5243" s="16"/>
      <c r="B5243" s="16"/>
      <c r="N5243" s="2"/>
      <c r="O5243" s="53"/>
      <c r="BA5243" s="149"/>
    </row>
    <row r="5244" spans="1:53">
      <c r="A5244" s="16"/>
      <c r="B5244" s="16"/>
      <c r="N5244" s="2"/>
      <c r="O5244" s="53"/>
      <c r="BA5244" s="149"/>
    </row>
    <row r="5245" spans="1:53">
      <c r="A5245" s="16"/>
      <c r="B5245" s="16"/>
      <c r="N5245" s="2"/>
      <c r="O5245" s="53"/>
      <c r="BA5245" s="149"/>
    </row>
    <row r="5246" spans="1:53">
      <c r="A5246" s="16"/>
      <c r="B5246" s="16"/>
      <c r="N5246" s="2"/>
      <c r="O5246" s="53"/>
      <c r="BA5246" s="149"/>
    </row>
    <row r="5247" spans="1:53">
      <c r="A5247" s="16"/>
      <c r="B5247" s="16"/>
      <c r="N5247" s="2"/>
      <c r="O5247" s="53"/>
      <c r="BA5247" s="149"/>
    </row>
    <row r="5248" spans="1:53">
      <c r="A5248" s="16"/>
      <c r="B5248" s="16"/>
      <c r="N5248" s="2"/>
      <c r="O5248" s="53"/>
      <c r="BA5248" s="149"/>
    </row>
    <row r="5249" spans="1:53">
      <c r="A5249" s="16"/>
      <c r="B5249" s="16"/>
      <c r="N5249" s="2"/>
      <c r="O5249" s="53"/>
      <c r="BA5249" s="149"/>
    </row>
    <row r="5250" spans="1:53">
      <c r="A5250" s="16"/>
      <c r="B5250" s="16"/>
      <c r="N5250" s="2"/>
      <c r="O5250" s="53"/>
      <c r="BA5250" s="149"/>
    </row>
    <row r="5251" spans="1:53">
      <c r="A5251" s="16"/>
      <c r="B5251" s="16"/>
      <c r="N5251" s="2"/>
      <c r="O5251" s="53"/>
      <c r="BA5251" s="149"/>
    </row>
    <row r="5252" spans="1:53">
      <c r="A5252" s="16"/>
      <c r="B5252" s="16"/>
      <c r="N5252" s="2"/>
      <c r="O5252" s="53"/>
      <c r="BA5252" s="149"/>
    </row>
    <row r="5253" spans="1:53">
      <c r="A5253" s="16"/>
      <c r="B5253" s="16"/>
      <c r="N5253" s="2"/>
      <c r="O5253" s="53"/>
      <c r="BA5253" s="149"/>
    </row>
    <row r="5254" spans="1:53">
      <c r="A5254" s="16"/>
      <c r="B5254" s="16"/>
      <c r="N5254" s="2"/>
      <c r="O5254" s="53"/>
      <c r="BA5254" s="149"/>
    </row>
    <row r="5255" spans="1:53">
      <c r="A5255" s="16"/>
      <c r="B5255" s="16"/>
      <c r="N5255" s="2"/>
      <c r="O5255" s="53"/>
      <c r="BA5255" s="149"/>
    </row>
    <row r="5256" spans="1:53">
      <c r="A5256" s="16"/>
      <c r="B5256" s="16"/>
      <c r="N5256" s="2"/>
      <c r="O5256" s="53"/>
      <c r="BA5256" s="149"/>
    </row>
    <row r="5257" spans="1:53">
      <c r="A5257" s="16"/>
      <c r="B5257" s="16"/>
      <c r="N5257" s="2"/>
      <c r="O5257" s="53"/>
      <c r="BA5257" s="149"/>
    </row>
    <row r="5258" spans="1:53">
      <c r="A5258" s="16"/>
      <c r="B5258" s="16"/>
      <c r="N5258" s="2"/>
      <c r="O5258" s="53"/>
      <c r="BA5258" s="149"/>
    </row>
    <row r="5259" spans="1:53">
      <c r="A5259" s="16"/>
      <c r="B5259" s="16"/>
      <c r="N5259" s="2"/>
      <c r="O5259" s="53"/>
      <c r="BA5259" s="149"/>
    </row>
    <row r="5260" spans="1:53">
      <c r="A5260" s="16"/>
      <c r="B5260" s="16"/>
      <c r="N5260" s="2"/>
      <c r="O5260" s="53"/>
      <c r="BA5260" s="149"/>
    </row>
    <row r="5261" spans="1:53">
      <c r="A5261" s="16"/>
      <c r="B5261" s="16"/>
      <c r="N5261" s="2"/>
      <c r="O5261" s="53"/>
      <c r="BA5261" s="149"/>
    </row>
    <row r="5262" spans="1:53">
      <c r="A5262" s="16"/>
      <c r="B5262" s="16"/>
      <c r="N5262" s="2"/>
      <c r="O5262" s="53"/>
      <c r="BA5262" s="149"/>
    </row>
    <row r="5263" spans="1:53">
      <c r="A5263" s="16"/>
      <c r="B5263" s="16"/>
      <c r="N5263" s="2"/>
      <c r="O5263" s="53"/>
      <c r="BA5263" s="149"/>
    </row>
    <row r="5264" spans="1:53">
      <c r="A5264" s="16"/>
      <c r="B5264" s="16"/>
      <c r="N5264" s="2"/>
      <c r="O5264" s="53"/>
      <c r="BA5264" s="149"/>
    </row>
    <row r="5265" spans="1:53">
      <c r="A5265" s="16"/>
      <c r="B5265" s="16"/>
      <c r="N5265" s="2"/>
      <c r="O5265" s="53"/>
      <c r="BA5265" s="149"/>
    </row>
    <row r="5266" spans="1:53">
      <c r="A5266" s="16"/>
      <c r="B5266" s="16"/>
      <c r="N5266" s="2"/>
      <c r="O5266" s="53"/>
      <c r="BA5266" s="149"/>
    </row>
    <row r="5267" spans="1:53">
      <c r="A5267" s="16"/>
      <c r="B5267" s="16"/>
      <c r="N5267" s="2"/>
      <c r="O5267" s="53"/>
      <c r="BA5267" s="149"/>
    </row>
    <row r="5268" spans="1:53">
      <c r="A5268" s="16"/>
      <c r="B5268" s="16"/>
      <c r="N5268" s="2"/>
      <c r="O5268" s="53"/>
      <c r="BA5268" s="149"/>
    </row>
    <row r="5269" spans="1:53">
      <c r="A5269" s="16"/>
      <c r="B5269" s="16"/>
      <c r="N5269" s="2"/>
      <c r="O5269" s="53"/>
      <c r="BA5269" s="149"/>
    </row>
    <row r="5270" spans="1:53">
      <c r="A5270" s="16"/>
      <c r="B5270" s="16"/>
      <c r="N5270" s="2"/>
      <c r="O5270" s="53"/>
      <c r="BA5270" s="149"/>
    </row>
    <row r="5271" spans="1:53">
      <c r="A5271" s="16"/>
      <c r="B5271" s="16"/>
      <c r="N5271" s="2"/>
      <c r="O5271" s="53"/>
      <c r="BA5271" s="149"/>
    </row>
    <row r="5272" spans="1:53">
      <c r="A5272" s="16"/>
      <c r="B5272" s="16"/>
      <c r="N5272" s="2"/>
      <c r="O5272" s="53"/>
      <c r="BA5272" s="149"/>
    </row>
    <row r="5273" spans="1:53">
      <c r="A5273" s="16"/>
      <c r="B5273" s="16"/>
      <c r="N5273" s="2"/>
      <c r="O5273" s="53"/>
      <c r="BA5273" s="149"/>
    </row>
    <row r="5274" spans="1:53">
      <c r="A5274" s="16"/>
      <c r="B5274" s="16"/>
      <c r="N5274" s="2"/>
      <c r="O5274" s="53"/>
      <c r="BA5274" s="149"/>
    </row>
    <row r="5275" spans="1:53">
      <c r="A5275" s="16"/>
      <c r="B5275" s="16"/>
      <c r="N5275" s="2"/>
      <c r="O5275" s="53"/>
      <c r="BA5275" s="149"/>
    </row>
    <row r="5276" spans="1:53">
      <c r="A5276" s="16"/>
      <c r="B5276" s="16"/>
      <c r="N5276" s="2"/>
      <c r="O5276" s="53"/>
      <c r="BA5276" s="149"/>
    </row>
    <row r="5277" spans="1:53">
      <c r="A5277" s="16"/>
      <c r="B5277" s="16"/>
      <c r="N5277" s="2"/>
      <c r="O5277" s="53"/>
      <c r="BA5277" s="149"/>
    </row>
    <row r="5278" spans="1:53">
      <c r="A5278" s="16"/>
      <c r="B5278" s="16"/>
      <c r="N5278" s="2"/>
      <c r="O5278" s="53"/>
      <c r="BA5278" s="149"/>
    </row>
    <row r="5279" spans="1:53">
      <c r="A5279" s="16"/>
      <c r="B5279" s="16"/>
      <c r="N5279" s="2"/>
      <c r="O5279" s="53"/>
      <c r="BA5279" s="149"/>
    </row>
    <row r="5280" spans="1:53">
      <c r="A5280" s="16"/>
      <c r="B5280" s="16"/>
      <c r="N5280" s="2"/>
      <c r="O5280" s="53"/>
      <c r="BA5280" s="149"/>
    </row>
    <row r="5281" spans="1:53">
      <c r="A5281" s="16"/>
      <c r="B5281" s="16"/>
      <c r="N5281" s="2"/>
      <c r="O5281" s="53"/>
      <c r="BA5281" s="149"/>
    </row>
    <row r="5282" spans="1:53">
      <c r="A5282" s="16"/>
      <c r="B5282" s="16"/>
      <c r="N5282" s="2"/>
      <c r="O5282" s="53"/>
      <c r="BA5282" s="149"/>
    </row>
    <row r="5283" spans="1:53">
      <c r="A5283" s="16"/>
      <c r="B5283" s="16"/>
      <c r="N5283" s="2"/>
      <c r="O5283" s="53"/>
      <c r="BA5283" s="149"/>
    </row>
    <row r="5284" spans="1:53">
      <c r="A5284" s="16"/>
      <c r="B5284" s="16"/>
      <c r="N5284" s="2"/>
      <c r="O5284" s="53"/>
      <c r="BA5284" s="149"/>
    </row>
    <row r="5285" spans="1:53">
      <c r="A5285" s="16"/>
      <c r="B5285" s="16"/>
      <c r="N5285" s="2"/>
      <c r="O5285" s="53"/>
      <c r="BA5285" s="149"/>
    </row>
    <row r="5286" spans="1:53">
      <c r="A5286" s="16"/>
      <c r="B5286" s="16"/>
      <c r="N5286" s="2"/>
      <c r="O5286" s="53"/>
      <c r="BA5286" s="149"/>
    </row>
    <row r="5287" spans="1:53">
      <c r="A5287" s="16"/>
      <c r="B5287" s="16"/>
      <c r="N5287" s="2"/>
      <c r="O5287" s="53"/>
      <c r="BA5287" s="149"/>
    </row>
    <row r="5288" spans="1:53">
      <c r="A5288" s="16"/>
      <c r="B5288" s="16"/>
      <c r="N5288" s="2"/>
      <c r="O5288" s="53"/>
      <c r="BA5288" s="149"/>
    </row>
    <row r="5289" spans="1:53">
      <c r="A5289" s="16"/>
      <c r="B5289" s="16"/>
      <c r="N5289" s="2"/>
      <c r="O5289" s="53"/>
      <c r="BA5289" s="149"/>
    </row>
    <row r="5290" spans="1:53">
      <c r="A5290" s="16"/>
      <c r="B5290" s="16"/>
      <c r="N5290" s="2"/>
      <c r="O5290" s="53"/>
      <c r="BA5290" s="149"/>
    </row>
    <row r="5291" spans="1:53">
      <c r="A5291" s="16"/>
      <c r="B5291" s="16"/>
      <c r="N5291" s="2"/>
      <c r="O5291" s="53"/>
      <c r="BA5291" s="149"/>
    </row>
    <row r="5292" spans="1:53">
      <c r="A5292" s="16"/>
      <c r="B5292" s="16"/>
      <c r="N5292" s="2"/>
      <c r="O5292" s="53"/>
      <c r="BA5292" s="149"/>
    </row>
    <row r="5293" spans="1:53">
      <c r="A5293" s="16"/>
      <c r="B5293" s="16"/>
      <c r="N5293" s="2"/>
      <c r="O5293" s="53"/>
      <c r="BA5293" s="149"/>
    </row>
    <row r="5294" spans="1:53">
      <c r="A5294" s="16"/>
      <c r="B5294" s="16"/>
      <c r="N5294" s="2"/>
      <c r="O5294" s="53"/>
      <c r="BA5294" s="149"/>
    </row>
    <row r="5295" spans="1:53">
      <c r="A5295" s="16"/>
      <c r="B5295" s="16"/>
      <c r="N5295" s="2"/>
      <c r="O5295" s="53"/>
      <c r="BA5295" s="149"/>
    </row>
    <row r="5296" spans="1:53">
      <c r="A5296" s="16"/>
      <c r="B5296" s="16"/>
      <c r="N5296" s="2"/>
      <c r="O5296" s="53"/>
      <c r="BA5296" s="149"/>
    </row>
    <row r="5297" spans="1:53">
      <c r="A5297" s="16"/>
      <c r="B5297" s="16"/>
      <c r="N5297" s="2"/>
      <c r="O5297" s="53"/>
      <c r="BA5297" s="149"/>
    </row>
    <row r="5298" spans="1:53">
      <c r="A5298" s="16"/>
      <c r="B5298" s="16"/>
      <c r="N5298" s="2"/>
      <c r="O5298" s="53"/>
      <c r="BA5298" s="149"/>
    </row>
    <row r="5299" spans="1:53">
      <c r="A5299" s="16"/>
      <c r="B5299" s="16"/>
      <c r="N5299" s="2"/>
      <c r="O5299" s="53"/>
      <c r="BA5299" s="149"/>
    </row>
    <row r="5300" spans="1:53">
      <c r="A5300" s="16"/>
      <c r="B5300" s="16"/>
      <c r="N5300" s="2"/>
      <c r="O5300" s="53"/>
      <c r="BA5300" s="149"/>
    </row>
    <row r="5301" spans="1:53">
      <c r="A5301" s="16"/>
      <c r="B5301" s="16"/>
      <c r="N5301" s="2"/>
      <c r="O5301" s="53"/>
      <c r="BA5301" s="149"/>
    </row>
    <row r="5302" spans="1:53">
      <c r="A5302" s="16"/>
      <c r="B5302" s="16"/>
      <c r="N5302" s="2"/>
      <c r="O5302" s="53"/>
      <c r="BA5302" s="149"/>
    </row>
    <row r="5303" spans="1:53">
      <c r="A5303" s="16"/>
      <c r="B5303" s="16"/>
      <c r="N5303" s="2"/>
      <c r="O5303" s="53"/>
      <c r="BA5303" s="149"/>
    </row>
    <row r="5304" spans="1:53">
      <c r="A5304" s="16"/>
      <c r="B5304" s="16"/>
      <c r="N5304" s="2"/>
      <c r="O5304" s="53"/>
      <c r="BA5304" s="149"/>
    </row>
    <row r="5305" spans="1:53">
      <c r="A5305" s="16"/>
      <c r="B5305" s="16"/>
      <c r="N5305" s="2"/>
      <c r="O5305" s="53"/>
      <c r="BA5305" s="149"/>
    </row>
    <row r="5306" spans="1:53">
      <c r="A5306" s="16"/>
      <c r="B5306" s="16"/>
      <c r="N5306" s="2"/>
      <c r="O5306" s="53"/>
      <c r="BA5306" s="149"/>
    </row>
    <row r="5307" spans="1:53">
      <c r="A5307" s="16"/>
      <c r="B5307" s="16"/>
      <c r="N5307" s="2"/>
      <c r="O5307" s="53"/>
      <c r="BA5307" s="149"/>
    </row>
    <row r="5308" spans="1:53">
      <c r="A5308" s="16"/>
      <c r="B5308" s="16"/>
      <c r="N5308" s="2"/>
      <c r="O5308" s="53"/>
      <c r="BA5308" s="149"/>
    </row>
    <row r="5309" spans="1:53">
      <c r="A5309" s="16"/>
      <c r="B5309" s="16"/>
      <c r="N5309" s="2"/>
      <c r="O5309" s="53"/>
      <c r="BA5309" s="149"/>
    </row>
    <row r="5310" spans="1:53">
      <c r="A5310" s="16"/>
      <c r="B5310" s="16"/>
      <c r="N5310" s="2"/>
      <c r="O5310" s="53"/>
      <c r="BA5310" s="149"/>
    </row>
    <row r="5311" spans="1:53">
      <c r="A5311" s="16"/>
      <c r="B5311" s="16"/>
      <c r="N5311" s="2"/>
      <c r="O5311" s="53"/>
      <c r="BA5311" s="149"/>
    </row>
    <row r="5312" spans="1:53">
      <c r="A5312" s="16"/>
      <c r="B5312" s="16"/>
      <c r="N5312" s="2"/>
      <c r="O5312" s="53"/>
      <c r="BA5312" s="149"/>
    </row>
    <row r="5313" spans="1:53">
      <c r="A5313" s="16"/>
      <c r="B5313" s="16"/>
      <c r="N5313" s="2"/>
      <c r="O5313" s="53"/>
      <c r="BA5313" s="149"/>
    </row>
    <row r="5314" spans="1:53">
      <c r="A5314" s="16"/>
      <c r="B5314" s="16"/>
      <c r="N5314" s="2"/>
      <c r="O5314" s="53"/>
      <c r="BA5314" s="149"/>
    </row>
    <row r="5315" spans="1:53">
      <c r="A5315" s="16"/>
      <c r="B5315" s="16"/>
      <c r="N5315" s="2"/>
      <c r="O5315" s="53"/>
      <c r="BA5315" s="149"/>
    </row>
    <row r="5316" spans="1:53">
      <c r="A5316" s="16"/>
      <c r="B5316" s="16"/>
      <c r="N5316" s="2"/>
      <c r="O5316" s="53"/>
      <c r="BA5316" s="149"/>
    </row>
    <row r="5317" spans="1:53">
      <c r="A5317" s="16"/>
      <c r="B5317" s="16"/>
      <c r="N5317" s="2"/>
      <c r="O5317" s="53"/>
      <c r="BA5317" s="149"/>
    </row>
    <row r="5318" spans="1:53">
      <c r="A5318" s="16"/>
      <c r="B5318" s="16"/>
      <c r="N5318" s="2"/>
      <c r="O5318" s="53"/>
      <c r="BA5318" s="149"/>
    </row>
    <row r="5319" spans="1:53">
      <c r="A5319" s="16"/>
      <c r="B5319" s="16"/>
      <c r="N5319" s="2"/>
      <c r="O5319" s="53"/>
      <c r="BA5319" s="149"/>
    </row>
    <row r="5320" spans="1:53">
      <c r="A5320" s="16"/>
      <c r="B5320" s="16"/>
      <c r="N5320" s="2"/>
      <c r="O5320" s="53"/>
      <c r="BA5320" s="149"/>
    </row>
    <row r="5321" spans="1:53">
      <c r="A5321" s="16"/>
      <c r="B5321" s="16"/>
      <c r="N5321" s="2"/>
      <c r="O5321" s="53"/>
      <c r="BA5321" s="149"/>
    </row>
    <row r="5322" spans="1:53">
      <c r="A5322" s="16"/>
      <c r="B5322" s="16"/>
      <c r="N5322" s="2"/>
      <c r="O5322" s="53"/>
      <c r="BA5322" s="149"/>
    </row>
    <row r="5323" spans="1:53">
      <c r="A5323" s="16"/>
      <c r="B5323" s="16"/>
      <c r="N5323" s="2"/>
      <c r="O5323" s="53"/>
      <c r="BA5323" s="149"/>
    </row>
    <row r="5324" spans="1:53">
      <c r="A5324" s="16"/>
      <c r="B5324" s="16"/>
      <c r="N5324" s="2"/>
      <c r="O5324" s="53"/>
      <c r="BA5324" s="149"/>
    </row>
    <row r="5325" spans="1:53">
      <c r="A5325" s="16"/>
      <c r="B5325" s="16"/>
      <c r="N5325" s="2"/>
      <c r="O5325" s="53"/>
      <c r="BA5325" s="149"/>
    </row>
    <row r="5326" spans="1:53">
      <c r="A5326" s="16"/>
      <c r="B5326" s="16"/>
      <c r="N5326" s="2"/>
      <c r="O5326" s="53"/>
      <c r="BA5326" s="149"/>
    </row>
    <row r="5327" spans="1:53">
      <c r="A5327" s="16"/>
      <c r="B5327" s="16"/>
      <c r="N5327" s="2"/>
      <c r="O5327" s="53"/>
      <c r="BA5327" s="149"/>
    </row>
    <row r="5328" spans="1:53">
      <c r="A5328" s="16"/>
      <c r="B5328" s="16"/>
      <c r="N5328" s="2"/>
      <c r="O5328" s="53"/>
      <c r="BA5328" s="149"/>
    </row>
    <row r="5329" spans="1:53">
      <c r="A5329" s="16"/>
      <c r="B5329" s="16"/>
      <c r="N5329" s="2"/>
      <c r="O5329" s="53"/>
      <c r="BA5329" s="149"/>
    </row>
    <row r="5330" spans="1:53">
      <c r="A5330" s="16"/>
      <c r="B5330" s="16"/>
      <c r="N5330" s="2"/>
      <c r="O5330" s="53"/>
      <c r="BA5330" s="149"/>
    </row>
    <row r="5331" spans="1:53">
      <c r="A5331" s="16"/>
      <c r="B5331" s="16"/>
      <c r="N5331" s="2"/>
      <c r="O5331" s="53"/>
      <c r="BA5331" s="149"/>
    </row>
    <row r="5332" spans="1:53">
      <c r="A5332" s="16"/>
      <c r="B5332" s="16"/>
      <c r="N5332" s="2"/>
      <c r="O5332" s="53"/>
      <c r="BA5332" s="149"/>
    </row>
    <row r="5333" spans="1:53">
      <c r="A5333" s="16"/>
      <c r="B5333" s="16"/>
      <c r="N5333" s="2"/>
      <c r="O5333" s="53"/>
      <c r="BA5333" s="149"/>
    </row>
    <row r="5334" spans="1:53">
      <c r="A5334" s="16"/>
      <c r="B5334" s="16"/>
      <c r="N5334" s="2"/>
      <c r="O5334" s="53"/>
      <c r="BA5334" s="149"/>
    </row>
    <row r="5335" spans="1:53">
      <c r="A5335" s="16"/>
      <c r="B5335" s="16"/>
      <c r="N5335" s="2"/>
      <c r="O5335" s="53"/>
      <c r="BA5335" s="149"/>
    </row>
    <row r="5336" spans="1:53">
      <c r="A5336" s="16"/>
      <c r="B5336" s="16"/>
      <c r="N5336" s="2"/>
      <c r="O5336" s="53"/>
      <c r="BA5336" s="149"/>
    </row>
    <row r="5337" spans="1:53">
      <c r="A5337" s="16"/>
      <c r="B5337" s="16"/>
      <c r="N5337" s="2"/>
      <c r="O5337" s="53"/>
      <c r="BA5337" s="149"/>
    </row>
    <row r="5338" spans="1:53">
      <c r="A5338" s="16"/>
      <c r="B5338" s="16"/>
      <c r="N5338" s="2"/>
      <c r="O5338" s="53"/>
      <c r="BA5338" s="149"/>
    </row>
    <row r="5339" spans="1:53">
      <c r="A5339" s="16"/>
      <c r="B5339" s="16"/>
      <c r="N5339" s="2"/>
      <c r="O5339" s="53"/>
      <c r="BA5339" s="149"/>
    </row>
    <row r="5340" spans="1:53">
      <c r="A5340" s="16"/>
      <c r="B5340" s="16"/>
      <c r="N5340" s="2"/>
      <c r="O5340" s="53"/>
      <c r="BA5340" s="149"/>
    </row>
    <row r="5341" spans="1:53">
      <c r="A5341" s="16"/>
      <c r="B5341" s="16"/>
      <c r="N5341" s="2"/>
      <c r="O5341" s="53"/>
      <c r="BA5341" s="149"/>
    </row>
    <row r="5342" spans="1:53">
      <c r="A5342" s="16"/>
      <c r="B5342" s="16"/>
      <c r="N5342" s="2"/>
      <c r="O5342" s="53"/>
      <c r="BA5342" s="149"/>
    </row>
    <row r="5343" spans="1:53">
      <c r="A5343" s="16"/>
      <c r="B5343" s="16"/>
      <c r="N5343" s="2"/>
      <c r="O5343" s="53"/>
      <c r="BA5343" s="149"/>
    </row>
    <row r="5344" spans="1:53">
      <c r="A5344" s="16"/>
      <c r="B5344" s="16"/>
      <c r="N5344" s="2"/>
      <c r="O5344" s="53"/>
      <c r="BA5344" s="149"/>
    </row>
    <row r="5345" spans="1:53">
      <c r="A5345" s="16"/>
      <c r="B5345" s="16"/>
      <c r="N5345" s="2"/>
      <c r="O5345" s="53"/>
      <c r="BA5345" s="149"/>
    </row>
    <row r="5346" spans="1:53">
      <c r="A5346" s="16"/>
      <c r="B5346" s="16"/>
      <c r="N5346" s="2"/>
      <c r="O5346" s="53"/>
      <c r="BA5346" s="149"/>
    </row>
    <row r="5347" spans="1:53">
      <c r="A5347" s="16"/>
      <c r="B5347" s="16"/>
      <c r="N5347" s="2"/>
      <c r="O5347" s="53"/>
      <c r="BA5347" s="149"/>
    </row>
    <row r="5348" spans="1:53">
      <c r="A5348" s="16"/>
      <c r="B5348" s="16"/>
      <c r="N5348" s="2"/>
      <c r="O5348" s="53"/>
      <c r="BA5348" s="149"/>
    </row>
    <row r="5349" spans="1:53">
      <c r="A5349" s="16"/>
      <c r="B5349" s="16"/>
      <c r="N5349" s="2"/>
      <c r="O5349" s="53"/>
      <c r="BA5349" s="149"/>
    </row>
    <row r="5350" spans="1:53">
      <c r="A5350" s="16"/>
      <c r="B5350" s="16"/>
      <c r="N5350" s="2"/>
      <c r="O5350" s="53"/>
      <c r="BA5350" s="149"/>
    </row>
    <row r="5351" spans="1:53">
      <c r="A5351" s="16"/>
      <c r="B5351" s="16"/>
      <c r="N5351" s="2"/>
      <c r="O5351" s="53"/>
      <c r="BA5351" s="149"/>
    </row>
    <row r="5352" spans="1:53">
      <c r="A5352" s="16"/>
      <c r="B5352" s="16"/>
      <c r="N5352" s="2"/>
      <c r="O5352" s="53"/>
      <c r="BA5352" s="149"/>
    </row>
    <row r="5353" spans="1:53">
      <c r="A5353" s="16"/>
      <c r="B5353" s="16"/>
      <c r="N5353" s="2"/>
      <c r="O5353" s="53"/>
      <c r="BA5353" s="149"/>
    </row>
    <row r="5354" spans="1:53">
      <c r="A5354" s="16"/>
      <c r="B5354" s="16"/>
      <c r="N5354" s="2"/>
      <c r="O5354" s="53"/>
      <c r="BA5354" s="149"/>
    </row>
    <row r="5355" spans="1:53">
      <c r="A5355" s="16"/>
      <c r="B5355" s="16"/>
      <c r="N5355" s="2"/>
      <c r="O5355" s="53"/>
      <c r="BA5355" s="149"/>
    </row>
    <row r="5356" spans="1:53">
      <c r="A5356" s="16"/>
      <c r="B5356" s="16"/>
      <c r="N5356" s="2"/>
      <c r="O5356" s="53"/>
      <c r="BA5356" s="149"/>
    </row>
    <row r="5357" spans="1:53">
      <c r="A5357" s="16"/>
      <c r="B5357" s="16"/>
      <c r="N5357" s="2"/>
      <c r="O5357" s="53"/>
      <c r="BA5357" s="149"/>
    </row>
    <row r="5358" spans="1:53">
      <c r="A5358" s="16"/>
      <c r="B5358" s="16"/>
      <c r="N5358" s="2"/>
      <c r="O5358" s="53"/>
      <c r="BA5358" s="149"/>
    </row>
    <row r="5359" spans="1:53">
      <c r="A5359" s="16"/>
      <c r="B5359" s="16"/>
      <c r="N5359" s="2"/>
      <c r="O5359" s="53"/>
      <c r="BA5359" s="149"/>
    </row>
    <row r="5360" spans="1:53">
      <c r="A5360" s="16"/>
      <c r="B5360" s="16"/>
      <c r="N5360" s="2"/>
      <c r="O5360" s="53"/>
      <c r="BA5360" s="149"/>
    </row>
    <row r="5361" spans="1:53">
      <c r="A5361" s="16"/>
      <c r="B5361" s="16"/>
      <c r="N5361" s="2"/>
      <c r="O5361" s="53"/>
      <c r="BA5361" s="149"/>
    </row>
    <row r="5362" spans="1:53">
      <c r="A5362" s="16"/>
      <c r="B5362" s="16"/>
      <c r="N5362" s="2"/>
      <c r="O5362" s="53"/>
      <c r="BA5362" s="149"/>
    </row>
    <row r="5363" spans="1:53">
      <c r="A5363" s="16"/>
      <c r="B5363" s="16"/>
      <c r="N5363" s="2"/>
      <c r="O5363" s="53"/>
      <c r="BA5363" s="149"/>
    </row>
    <row r="5364" spans="1:53">
      <c r="A5364" s="16"/>
      <c r="B5364" s="16"/>
      <c r="N5364" s="2"/>
      <c r="O5364" s="53"/>
      <c r="BA5364" s="149"/>
    </row>
    <row r="5365" spans="1:53">
      <c r="A5365" s="16"/>
      <c r="B5365" s="16"/>
      <c r="N5365" s="2"/>
      <c r="O5365" s="53"/>
      <c r="BA5365" s="149"/>
    </row>
    <row r="5366" spans="1:53">
      <c r="A5366" s="16"/>
      <c r="B5366" s="16"/>
      <c r="N5366" s="2"/>
      <c r="O5366" s="53"/>
      <c r="BA5366" s="149"/>
    </row>
    <row r="5367" spans="1:53">
      <c r="A5367" s="16"/>
      <c r="B5367" s="16"/>
      <c r="N5367" s="2"/>
      <c r="O5367" s="53"/>
      <c r="BA5367" s="149"/>
    </row>
    <row r="5368" spans="1:53">
      <c r="A5368" s="16"/>
      <c r="B5368" s="16"/>
      <c r="N5368" s="2"/>
      <c r="O5368" s="53"/>
      <c r="BA5368" s="149"/>
    </row>
    <row r="5369" spans="1:53">
      <c r="A5369" s="16"/>
      <c r="B5369" s="16"/>
      <c r="N5369" s="2"/>
      <c r="O5369" s="53"/>
      <c r="BA5369" s="149"/>
    </row>
    <row r="5370" spans="1:53">
      <c r="A5370" s="16"/>
      <c r="B5370" s="16"/>
      <c r="N5370" s="2"/>
      <c r="O5370" s="53"/>
      <c r="BA5370" s="149"/>
    </row>
    <row r="5371" spans="1:53">
      <c r="A5371" s="16"/>
      <c r="B5371" s="16"/>
      <c r="N5371" s="2"/>
      <c r="O5371" s="53"/>
      <c r="BA5371" s="149"/>
    </row>
    <row r="5372" spans="1:53">
      <c r="A5372" s="16"/>
      <c r="B5372" s="16"/>
      <c r="N5372" s="2"/>
      <c r="O5372" s="53"/>
      <c r="BA5372" s="149"/>
    </row>
    <row r="5373" spans="1:53">
      <c r="A5373" s="16"/>
      <c r="B5373" s="16"/>
      <c r="N5373" s="2"/>
      <c r="O5373" s="53"/>
      <c r="BA5373" s="149"/>
    </row>
    <row r="5374" spans="1:53">
      <c r="A5374" s="16"/>
      <c r="B5374" s="16"/>
      <c r="N5374" s="2"/>
      <c r="O5374" s="53"/>
      <c r="BA5374" s="149"/>
    </row>
    <row r="5375" spans="1:53">
      <c r="A5375" s="16"/>
      <c r="B5375" s="16"/>
      <c r="N5375" s="2"/>
      <c r="O5375" s="53"/>
      <c r="BA5375" s="149"/>
    </row>
    <row r="5376" spans="1:53">
      <c r="A5376" s="16"/>
      <c r="B5376" s="16"/>
      <c r="N5376" s="2"/>
      <c r="O5376" s="53"/>
      <c r="BA5376" s="149"/>
    </row>
    <row r="5377" spans="1:53">
      <c r="A5377" s="16"/>
      <c r="B5377" s="16"/>
      <c r="N5377" s="2"/>
      <c r="O5377" s="53"/>
      <c r="BA5377" s="149"/>
    </row>
    <row r="5378" spans="1:53">
      <c r="A5378" s="16"/>
      <c r="B5378" s="16"/>
      <c r="N5378" s="2"/>
      <c r="O5378" s="53"/>
      <c r="BA5378" s="149"/>
    </row>
    <row r="5379" spans="1:53">
      <c r="A5379" s="16"/>
      <c r="B5379" s="16"/>
      <c r="N5379" s="2"/>
      <c r="O5379" s="53"/>
      <c r="BA5379" s="149"/>
    </row>
    <row r="5380" spans="1:53">
      <c r="A5380" s="16"/>
      <c r="B5380" s="16"/>
      <c r="N5380" s="2"/>
      <c r="O5380" s="53"/>
      <c r="BA5380" s="149"/>
    </row>
    <row r="5381" spans="1:53">
      <c r="A5381" s="16"/>
      <c r="B5381" s="16"/>
      <c r="N5381" s="2"/>
      <c r="O5381" s="53"/>
      <c r="BA5381" s="149"/>
    </row>
    <row r="5382" spans="1:53">
      <c r="A5382" s="16"/>
      <c r="B5382" s="16"/>
      <c r="N5382" s="2"/>
      <c r="O5382" s="53"/>
      <c r="BA5382" s="149"/>
    </row>
    <row r="5383" spans="1:53">
      <c r="A5383" s="16"/>
      <c r="B5383" s="16"/>
      <c r="N5383" s="2"/>
      <c r="O5383" s="53"/>
      <c r="BA5383" s="149"/>
    </row>
    <row r="5384" spans="1:53">
      <c r="A5384" s="16"/>
      <c r="B5384" s="16"/>
      <c r="N5384" s="2"/>
      <c r="O5384" s="53"/>
      <c r="BA5384" s="149"/>
    </row>
    <row r="5385" spans="1:53">
      <c r="A5385" s="16"/>
      <c r="B5385" s="16"/>
      <c r="N5385" s="2"/>
      <c r="O5385" s="53"/>
      <c r="BA5385" s="149"/>
    </row>
    <row r="5386" spans="1:53">
      <c r="A5386" s="16"/>
      <c r="B5386" s="16"/>
      <c r="N5386" s="2"/>
      <c r="O5386" s="53"/>
      <c r="BA5386" s="149"/>
    </row>
    <row r="5387" spans="1:53">
      <c r="A5387" s="16"/>
      <c r="B5387" s="16"/>
      <c r="N5387" s="2"/>
      <c r="O5387" s="53"/>
      <c r="BA5387" s="149"/>
    </row>
    <row r="5388" spans="1:53">
      <c r="A5388" s="16"/>
      <c r="B5388" s="16"/>
      <c r="N5388" s="2"/>
      <c r="O5388" s="53"/>
      <c r="BA5388" s="149"/>
    </row>
    <row r="5389" spans="1:53">
      <c r="A5389" s="16"/>
      <c r="B5389" s="16"/>
      <c r="N5389" s="2"/>
      <c r="O5389" s="53"/>
      <c r="BA5389" s="149"/>
    </row>
    <row r="5390" spans="1:53">
      <c r="A5390" s="16"/>
      <c r="B5390" s="16"/>
      <c r="N5390" s="2"/>
      <c r="O5390" s="53"/>
      <c r="BA5390" s="149"/>
    </row>
    <row r="5391" spans="1:53">
      <c r="A5391" s="16"/>
      <c r="B5391" s="16"/>
      <c r="N5391" s="2"/>
      <c r="O5391" s="53"/>
      <c r="BA5391" s="149"/>
    </row>
    <row r="5392" spans="1:53">
      <c r="A5392" s="16"/>
      <c r="B5392" s="16"/>
      <c r="N5392" s="2"/>
      <c r="O5392" s="53"/>
      <c r="BA5392" s="149"/>
    </row>
    <row r="5393" spans="1:53">
      <c r="A5393" s="16"/>
      <c r="B5393" s="16"/>
      <c r="N5393" s="2"/>
      <c r="O5393" s="53"/>
      <c r="BA5393" s="149"/>
    </row>
    <row r="5394" spans="1:53">
      <c r="A5394" s="16"/>
      <c r="B5394" s="16"/>
      <c r="N5394" s="2"/>
      <c r="O5394" s="53"/>
      <c r="BA5394" s="149"/>
    </row>
    <row r="5395" spans="1:53">
      <c r="A5395" s="16"/>
      <c r="B5395" s="16"/>
      <c r="N5395" s="2"/>
      <c r="O5395" s="53"/>
      <c r="BA5395" s="149"/>
    </row>
    <row r="5396" spans="1:53">
      <c r="A5396" s="16"/>
      <c r="B5396" s="16"/>
      <c r="N5396" s="2"/>
      <c r="O5396" s="53"/>
      <c r="BA5396" s="149"/>
    </row>
    <row r="5397" spans="1:53">
      <c r="A5397" s="16"/>
      <c r="B5397" s="16"/>
      <c r="N5397" s="2"/>
      <c r="O5397" s="53"/>
      <c r="BA5397" s="149"/>
    </row>
    <row r="5398" spans="1:53">
      <c r="A5398" s="16"/>
      <c r="B5398" s="16"/>
      <c r="N5398" s="2"/>
      <c r="O5398" s="53"/>
      <c r="BA5398" s="149"/>
    </row>
    <row r="5399" spans="1:53">
      <c r="A5399" s="16"/>
      <c r="B5399" s="16"/>
      <c r="N5399" s="2"/>
      <c r="O5399" s="53"/>
      <c r="BA5399" s="149"/>
    </row>
    <row r="5400" spans="1:53">
      <c r="A5400" s="16"/>
      <c r="B5400" s="16"/>
      <c r="N5400" s="2"/>
      <c r="O5400" s="53"/>
      <c r="BA5400" s="149"/>
    </row>
    <row r="5401" spans="1:53">
      <c r="A5401" s="16"/>
      <c r="B5401" s="16"/>
      <c r="N5401" s="2"/>
      <c r="O5401" s="53"/>
      <c r="BA5401" s="149"/>
    </row>
    <row r="5402" spans="1:53">
      <c r="A5402" s="16"/>
      <c r="B5402" s="16"/>
      <c r="N5402" s="2"/>
      <c r="O5402" s="53"/>
      <c r="BA5402" s="149"/>
    </row>
    <row r="5403" spans="1:53">
      <c r="A5403" s="16"/>
      <c r="B5403" s="16"/>
      <c r="N5403" s="2"/>
      <c r="O5403" s="53"/>
      <c r="BA5403" s="149"/>
    </row>
    <row r="5404" spans="1:53">
      <c r="A5404" s="16"/>
      <c r="B5404" s="16"/>
      <c r="N5404" s="2"/>
      <c r="O5404" s="53"/>
      <c r="BA5404" s="149"/>
    </row>
    <row r="5405" spans="1:53">
      <c r="A5405" s="16"/>
      <c r="B5405" s="16"/>
      <c r="N5405" s="2"/>
      <c r="O5405" s="53"/>
      <c r="BA5405" s="149"/>
    </row>
    <row r="5406" spans="1:53">
      <c r="A5406" s="16"/>
      <c r="B5406" s="16"/>
      <c r="N5406" s="2"/>
      <c r="O5406" s="53"/>
      <c r="BA5406" s="149"/>
    </row>
    <row r="5407" spans="1:53">
      <c r="A5407" s="16"/>
      <c r="B5407" s="16"/>
      <c r="N5407" s="2"/>
      <c r="O5407" s="53"/>
      <c r="BA5407" s="149"/>
    </row>
    <row r="5408" spans="1:53">
      <c r="A5408" s="16"/>
      <c r="B5408" s="16"/>
      <c r="N5408" s="2"/>
      <c r="O5408" s="53"/>
      <c r="BA5408" s="149"/>
    </row>
    <row r="5409" spans="1:53">
      <c r="A5409" s="16"/>
      <c r="B5409" s="16"/>
      <c r="N5409" s="2"/>
      <c r="O5409" s="53"/>
      <c r="BA5409" s="149"/>
    </row>
    <row r="5410" spans="1:53">
      <c r="A5410" s="16"/>
      <c r="B5410" s="16"/>
      <c r="N5410" s="2"/>
      <c r="O5410" s="53"/>
      <c r="BA5410" s="149"/>
    </row>
    <row r="5411" spans="1:53">
      <c r="A5411" s="16"/>
      <c r="B5411" s="16"/>
      <c r="N5411" s="2"/>
      <c r="O5411" s="53"/>
      <c r="BA5411" s="149"/>
    </row>
    <row r="5412" spans="1:53">
      <c r="A5412" s="16"/>
      <c r="B5412" s="16"/>
      <c r="N5412" s="2"/>
      <c r="O5412" s="53"/>
      <c r="BA5412" s="149"/>
    </row>
    <row r="5413" spans="1:53">
      <c r="A5413" s="16"/>
      <c r="B5413" s="16"/>
      <c r="N5413" s="2"/>
      <c r="O5413" s="53"/>
      <c r="BA5413" s="149"/>
    </row>
    <row r="5414" spans="1:53">
      <c r="A5414" s="16"/>
      <c r="B5414" s="16"/>
      <c r="N5414" s="2"/>
      <c r="O5414" s="53"/>
      <c r="BA5414" s="149"/>
    </row>
    <row r="5415" spans="1:53">
      <c r="A5415" s="16"/>
      <c r="B5415" s="16"/>
      <c r="N5415" s="2"/>
      <c r="O5415" s="53"/>
      <c r="BA5415" s="149"/>
    </row>
    <row r="5416" spans="1:53">
      <c r="A5416" s="16"/>
      <c r="B5416" s="16"/>
      <c r="N5416" s="2"/>
      <c r="O5416" s="53"/>
      <c r="BA5416" s="149"/>
    </row>
    <row r="5417" spans="1:53">
      <c r="A5417" s="16"/>
      <c r="B5417" s="16"/>
      <c r="N5417" s="2"/>
      <c r="O5417" s="53"/>
      <c r="BA5417" s="149"/>
    </row>
    <row r="5418" spans="1:53">
      <c r="A5418" s="16"/>
      <c r="B5418" s="16"/>
      <c r="N5418" s="2"/>
      <c r="O5418" s="53"/>
      <c r="BA5418" s="149"/>
    </row>
    <row r="5419" spans="1:53">
      <c r="A5419" s="16"/>
      <c r="B5419" s="16"/>
      <c r="N5419" s="2"/>
      <c r="O5419" s="53"/>
      <c r="BA5419" s="149"/>
    </row>
    <row r="5420" spans="1:53">
      <c r="A5420" s="16"/>
      <c r="B5420" s="16"/>
      <c r="N5420" s="2"/>
      <c r="O5420" s="53"/>
      <c r="BA5420" s="149"/>
    </row>
    <row r="5421" spans="1:53">
      <c r="A5421" s="16"/>
      <c r="B5421" s="16"/>
      <c r="N5421" s="2"/>
      <c r="O5421" s="53"/>
      <c r="BA5421" s="149"/>
    </row>
    <row r="5422" spans="1:53">
      <c r="A5422" s="16"/>
      <c r="B5422" s="16"/>
      <c r="N5422" s="2"/>
      <c r="O5422" s="53"/>
      <c r="BA5422" s="149"/>
    </row>
    <row r="5423" spans="1:53">
      <c r="A5423" s="16"/>
      <c r="B5423" s="16"/>
      <c r="N5423" s="2"/>
      <c r="O5423" s="53"/>
      <c r="BA5423" s="149"/>
    </row>
    <row r="5424" spans="1:53">
      <c r="A5424" s="16"/>
      <c r="B5424" s="16"/>
      <c r="N5424" s="2"/>
      <c r="O5424" s="53"/>
      <c r="BA5424" s="149"/>
    </row>
    <row r="5425" spans="1:53">
      <c r="A5425" s="16"/>
      <c r="B5425" s="16"/>
      <c r="N5425" s="2"/>
      <c r="O5425" s="53"/>
      <c r="BA5425" s="149"/>
    </row>
    <row r="5426" spans="1:53">
      <c r="A5426" s="16"/>
      <c r="B5426" s="16"/>
      <c r="N5426" s="2"/>
      <c r="O5426" s="53"/>
      <c r="BA5426" s="149"/>
    </row>
    <row r="5427" spans="1:53">
      <c r="A5427" s="16"/>
      <c r="B5427" s="16"/>
      <c r="N5427" s="2"/>
      <c r="O5427" s="53"/>
      <c r="BA5427" s="149"/>
    </row>
    <row r="5428" spans="1:53">
      <c r="A5428" s="16"/>
      <c r="B5428" s="16"/>
      <c r="N5428" s="2"/>
      <c r="O5428" s="53"/>
      <c r="BA5428" s="149"/>
    </row>
    <row r="5429" spans="1:53">
      <c r="A5429" s="16"/>
      <c r="B5429" s="16"/>
      <c r="N5429" s="2"/>
      <c r="O5429" s="53"/>
      <c r="BA5429" s="149"/>
    </row>
    <row r="5430" spans="1:53">
      <c r="A5430" s="16"/>
      <c r="B5430" s="16"/>
      <c r="N5430" s="2"/>
      <c r="O5430" s="53"/>
      <c r="BA5430" s="149"/>
    </row>
    <row r="5431" spans="1:53">
      <c r="A5431" s="16"/>
      <c r="B5431" s="16"/>
      <c r="N5431" s="2"/>
      <c r="O5431" s="53"/>
      <c r="BA5431" s="149"/>
    </row>
    <row r="5432" spans="1:53">
      <c r="A5432" s="16"/>
      <c r="B5432" s="16"/>
      <c r="N5432" s="2"/>
      <c r="O5432" s="53"/>
      <c r="BA5432" s="149"/>
    </row>
    <row r="5433" spans="1:53">
      <c r="A5433" s="16"/>
      <c r="B5433" s="16"/>
      <c r="N5433" s="2"/>
      <c r="O5433" s="53"/>
      <c r="BA5433" s="149"/>
    </row>
    <row r="5434" spans="1:53">
      <c r="A5434" s="16"/>
      <c r="B5434" s="16"/>
      <c r="N5434" s="2"/>
      <c r="O5434" s="53"/>
      <c r="BA5434" s="149"/>
    </row>
    <row r="5435" spans="1:53">
      <c r="A5435" s="16"/>
      <c r="B5435" s="16"/>
      <c r="N5435" s="2"/>
      <c r="O5435" s="53"/>
      <c r="BA5435" s="149"/>
    </row>
    <row r="5436" spans="1:53">
      <c r="A5436" s="16"/>
      <c r="B5436" s="16"/>
      <c r="N5436" s="2"/>
      <c r="O5436" s="53"/>
      <c r="BA5436" s="149"/>
    </row>
    <row r="5437" spans="1:53">
      <c r="A5437" s="16"/>
      <c r="B5437" s="16"/>
      <c r="N5437" s="2"/>
      <c r="O5437" s="53"/>
      <c r="BA5437" s="149"/>
    </row>
    <row r="5438" spans="1:53">
      <c r="A5438" s="16"/>
      <c r="B5438" s="16"/>
      <c r="N5438" s="2"/>
      <c r="O5438" s="53"/>
      <c r="BA5438" s="149"/>
    </row>
    <row r="5439" spans="1:53">
      <c r="A5439" s="16"/>
      <c r="B5439" s="16"/>
      <c r="N5439" s="2"/>
      <c r="O5439" s="53"/>
      <c r="BA5439" s="149"/>
    </row>
    <row r="5440" spans="1:53">
      <c r="A5440" s="16"/>
      <c r="B5440" s="16"/>
      <c r="N5440" s="2"/>
      <c r="O5440" s="53"/>
      <c r="BA5440" s="149"/>
    </row>
    <row r="5441" spans="1:53">
      <c r="A5441" s="16"/>
      <c r="B5441" s="16"/>
      <c r="N5441" s="2"/>
      <c r="O5441" s="53"/>
      <c r="BA5441" s="149"/>
    </row>
    <row r="5442" spans="1:53">
      <c r="A5442" s="16"/>
      <c r="B5442" s="16"/>
      <c r="N5442" s="2"/>
      <c r="O5442" s="53"/>
      <c r="BA5442" s="149"/>
    </row>
    <row r="5443" spans="1:53">
      <c r="A5443" s="16"/>
      <c r="B5443" s="16"/>
      <c r="N5443" s="2"/>
      <c r="O5443" s="53"/>
      <c r="BA5443" s="149"/>
    </row>
    <row r="5444" spans="1:53">
      <c r="A5444" s="16"/>
      <c r="B5444" s="16"/>
      <c r="N5444" s="2"/>
      <c r="O5444" s="53"/>
      <c r="BA5444" s="149"/>
    </row>
    <row r="5445" spans="1:53">
      <c r="A5445" s="16"/>
      <c r="B5445" s="16"/>
      <c r="N5445" s="2"/>
      <c r="O5445" s="53"/>
      <c r="BA5445" s="149"/>
    </row>
    <row r="5446" spans="1:53">
      <c r="A5446" s="16"/>
      <c r="B5446" s="16"/>
      <c r="N5446" s="2"/>
      <c r="O5446" s="53"/>
      <c r="BA5446" s="149"/>
    </row>
    <row r="5447" spans="1:53">
      <c r="A5447" s="16"/>
      <c r="B5447" s="16"/>
      <c r="N5447" s="2"/>
      <c r="O5447" s="53"/>
      <c r="BA5447" s="149"/>
    </row>
    <row r="5448" spans="1:53">
      <c r="A5448" s="16"/>
      <c r="B5448" s="16"/>
      <c r="N5448" s="2"/>
      <c r="O5448" s="53"/>
      <c r="BA5448" s="149"/>
    </row>
    <row r="5449" spans="1:53">
      <c r="A5449" s="16"/>
      <c r="B5449" s="16"/>
      <c r="N5449" s="2"/>
      <c r="O5449" s="53"/>
      <c r="BA5449" s="149"/>
    </row>
    <row r="5450" spans="1:53">
      <c r="A5450" s="16"/>
      <c r="B5450" s="16"/>
      <c r="N5450" s="2"/>
      <c r="O5450" s="53"/>
      <c r="BA5450" s="149"/>
    </row>
    <row r="5451" spans="1:53">
      <c r="A5451" s="16"/>
      <c r="B5451" s="16"/>
      <c r="N5451" s="2"/>
      <c r="O5451" s="53"/>
      <c r="BA5451" s="149"/>
    </row>
    <row r="5452" spans="1:53">
      <c r="A5452" s="16"/>
      <c r="B5452" s="16"/>
      <c r="N5452" s="2"/>
      <c r="O5452" s="53"/>
      <c r="BA5452" s="149"/>
    </row>
    <row r="5453" spans="1:53">
      <c r="A5453" s="16"/>
      <c r="B5453" s="16"/>
      <c r="N5453" s="2"/>
      <c r="O5453" s="53"/>
      <c r="BA5453" s="149"/>
    </row>
    <row r="5454" spans="1:53">
      <c r="A5454" s="16"/>
      <c r="B5454" s="16"/>
      <c r="N5454" s="2"/>
      <c r="O5454" s="53"/>
      <c r="BA5454" s="149"/>
    </row>
    <row r="5455" spans="1:53">
      <c r="A5455" s="16"/>
      <c r="B5455" s="16"/>
      <c r="N5455" s="2"/>
      <c r="O5455" s="53"/>
      <c r="BA5455" s="149"/>
    </row>
    <row r="5456" spans="1:53">
      <c r="A5456" s="16"/>
      <c r="B5456" s="16"/>
      <c r="N5456" s="2"/>
      <c r="O5456" s="53"/>
      <c r="BA5456" s="149"/>
    </row>
    <row r="5457" spans="1:53">
      <c r="A5457" s="16"/>
      <c r="B5457" s="16"/>
      <c r="N5457" s="2"/>
      <c r="O5457" s="53"/>
      <c r="BA5457" s="149"/>
    </row>
    <row r="5458" spans="1:53">
      <c r="A5458" s="16"/>
      <c r="B5458" s="16"/>
      <c r="N5458" s="2"/>
      <c r="O5458" s="53"/>
      <c r="BA5458" s="149"/>
    </row>
    <row r="5459" spans="1:53">
      <c r="A5459" s="16"/>
      <c r="B5459" s="16"/>
      <c r="N5459" s="2"/>
      <c r="O5459" s="53"/>
      <c r="BA5459" s="149"/>
    </row>
    <row r="5460" spans="1:53">
      <c r="A5460" s="16"/>
      <c r="B5460" s="16"/>
      <c r="N5460" s="2"/>
      <c r="O5460" s="53"/>
      <c r="BA5460" s="149"/>
    </row>
    <row r="5461" spans="1:53">
      <c r="A5461" s="16"/>
      <c r="B5461" s="16"/>
      <c r="N5461" s="2"/>
      <c r="O5461" s="53"/>
      <c r="BA5461" s="149"/>
    </row>
    <row r="5462" spans="1:53">
      <c r="A5462" s="16"/>
      <c r="B5462" s="16"/>
      <c r="N5462" s="2"/>
      <c r="O5462" s="53"/>
      <c r="BA5462" s="149"/>
    </row>
    <row r="5463" spans="1:53">
      <c r="A5463" s="16"/>
      <c r="B5463" s="16"/>
      <c r="N5463" s="2"/>
      <c r="O5463" s="53"/>
      <c r="BA5463" s="149"/>
    </row>
    <row r="5464" spans="1:53">
      <c r="A5464" s="16"/>
      <c r="B5464" s="16"/>
      <c r="N5464" s="2"/>
      <c r="O5464" s="53"/>
      <c r="BA5464" s="149"/>
    </row>
    <row r="5465" spans="1:53">
      <c r="A5465" s="16"/>
      <c r="B5465" s="16"/>
      <c r="N5465" s="2"/>
      <c r="O5465" s="53"/>
      <c r="BA5465" s="149"/>
    </row>
    <row r="5466" spans="1:53">
      <c r="A5466" s="16"/>
      <c r="B5466" s="16"/>
      <c r="N5466" s="2"/>
      <c r="O5466" s="53"/>
      <c r="BA5466" s="149"/>
    </row>
    <row r="5467" spans="1:53">
      <c r="A5467" s="16"/>
      <c r="B5467" s="16"/>
      <c r="N5467" s="2"/>
      <c r="O5467" s="53"/>
      <c r="BA5467" s="149"/>
    </row>
    <row r="5468" spans="1:53">
      <c r="A5468" s="16"/>
      <c r="B5468" s="16"/>
      <c r="N5468" s="2"/>
      <c r="O5468" s="53"/>
      <c r="BA5468" s="149"/>
    </row>
    <row r="5469" spans="1:53">
      <c r="A5469" s="16"/>
      <c r="B5469" s="16"/>
      <c r="N5469" s="2"/>
      <c r="O5469" s="53"/>
      <c r="BA5469" s="149"/>
    </row>
    <row r="5470" spans="1:53">
      <c r="A5470" s="16"/>
      <c r="B5470" s="16"/>
      <c r="N5470" s="2"/>
      <c r="O5470" s="53"/>
      <c r="BA5470" s="149"/>
    </row>
    <row r="5471" spans="1:53">
      <c r="A5471" s="16"/>
      <c r="B5471" s="16"/>
      <c r="N5471" s="2"/>
      <c r="O5471" s="53"/>
      <c r="BA5471" s="149"/>
    </row>
    <row r="5472" spans="1:53">
      <c r="A5472" s="16"/>
      <c r="B5472" s="16"/>
      <c r="N5472" s="2"/>
      <c r="O5472" s="53"/>
      <c r="BA5472" s="149"/>
    </row>
    <row r="5473" spans="1:53">
      <c r="A5473" s="16"/>
      <c r="B5473" s="16"/>
      <c r="N5473" s="2"/>
      <c r="O5473" s="53"/>
      <c r="BA5473" s="149"/>
    </row>
    <row r="5474" spans="1:53">
      <c r="A5474" s="16"/>
      <c r="B5474" s="16"/>
      <c r="N5474" s="2"/>
      <c r="O5474" s="53"/>
      <c r="BA5474" s="149"/>
    </row>
    <row r="5475" spans="1:53">
      <c r="A5475" s="16"/>
      <c r="B5475" s="16"/>
      <c r="N5475" s="2"/>
      <c r="O5475" s="53"/>
      <c r="BA5475" s="149"/>
    </row>
    <row r="5476" spans="1:53">
      <c r="A5476" s="16"/>
      <c r="B5476" s="16"/>
      <c r="N5476" s="2"/>
      <c r="O5476" s="53"/>
      <c r="BA5476" s="149"/>
    </row>
    <row r="5477" spans="1:53">
      <c r="A5477" s="16"/>
      <c r="B5477" s="16"/>
      <c r="N5477" s="2"/>
      <c r="O5477" s="53"/>
      <c r="BA5477" s="149"/>
    </row>
    <row r="5478" spans="1:53">
      <c r="A5478" s="16"/>
      <c r="B5478" s="16"/>
      <c r="N5478" s="2"/>
      <c r="O5478" s="53"/>
      <c r="BA5478" s="149"/>
    </row>
    <row r="5479" spans="1:53">
      <c r="A5479" s="16"/>
      <c r="B5479" s="16"/>
      <c r="N5479" s="2"/>
      <c r="O5479" s="53"/>
      <c r="BA5479" s="149"/>
    </row>
    <row r="5480" spans="1:53">
      <c r="A5480" s="16"/>
      <c r="B5480" s="16"/>
      <c r="N5480" s="2"/>
      <c r="O5480" s="53"/>
      <c r="BA5480" s="149"/>
    </row>
    <row r="5481" spans="1:53">
      <c r="A5481" s="16"/>
      <c r="B5481" s="16"/>
      <c r="N5481" s="2"/>
      <c r="O5481" s="53"/>
      <c r="BA5481" s="149"/>
    </row>
    <row r="5482" spans="1:53">
      <c r="A5482" s="16"/>
      <c r="B5482" s="16"/>
      <c r="N5482" s="2"/>
      <c r="O5482" s="53"/>
      <c r="BA5482" s="149"/>
    </row>
    <row r="5483" spans="1:53">
      <c r="A5483" s="16"/>
      <c r="B5483" s="16"/>
      <c r="N5483" s="2"/>
      <c r="O5483" s="53"/>
      <c r="BA5483" s="149"/>
    </row>
    <row r="5484" spans="1:53">
      <c r="A5484" s="16"/>
      <c r="B5484" s="16"/>
      <c r="N5484" s="2"/>
      <c r="O5484" s="53"/>
      <c r="BA5484" s="149"/>
    </row>
    <row r="5485" spans="1:53">
      <c r="A5485" s="16"/>
      <c r="B5485" s="16"/>
      <c r="N5485" s="2"/>
      <c r="O5485" s="53"/>
      <c r="BA5485" s="149"/>
    </row>
    <row r="5486" spans="1:53">
      <c r="A5486" s="16"/>
      <c r="B5486" s="16"/>
      <c r="N5486" s="2"/>
      <c r="O5486" s="53"/>
      <c r="BA5486" s="149"/>
    </row>
    <row r="5487" spans="1:53">
      <c r="A5487" s="16"/>
      <c r="B5487" s="16"/>
      <c r="N5487" s="2"/>
      <c r="O5487" s="53"/>
      <c r="BA5487" s="149"/>
    </row>
    <row r="5488" spans="1:53">
      <c r="A5488" s="16"/>
      <c r="B5488" s="16"/>
      <c r="N5488" s="2"/>
      <c r="O5488" s="53"/>
      <c r="BA5488" s="149"/>
    </row>
    <row r="5489" spans="1:53">
      <c r="A5489" s="16"/>
      <c r="B5489" s="16"/>
      <c r="N5489" s="2"/>
      <c r="O5489" s="53"/>
      <c r="BA5489" s="149"/>
    </row>
    <row r="5490" spans="1:53">
      <c r="A5490" s="16"/>
      <c r="B5490" s="16"/>
      <c r="N5490" s="2"/>
      <c r="O5490" s="53"/>
      <c r="BA5490" s="149"/>
    </row>
    <row r="5491" spans="1:53">
      <c r="A5491" s="16"/>
      <c r="B5491" s="16"/>
      <c r="N5491" s="2"/>
      <c r="O5491" s="53"/>
      <c r="BA5491" s="149"/>
    </row>
    <row r="5492" spans="1:53">
      <c r="A5492" s="16"/>
      <c r="B5492" s="16"/>
      <c r="N5492" s="2"/>
      <c r="O5492" s="53"/>
      <c r="BA5492" s="149"/>
    </row>
    <row r="5493" spans="1:53">
      <c r="A5493" s="16"/>
      <c r="B5493" s="16"/>
      <c r="N5493" s="2"/>
      <c r="O5493" s="53"/>
      <c r="BA5493" s="149"/>
    </row>
    <row r="5494" spans="1:53">
      <c r="A5494" s="16"/>
      <c r="B5494" s="16"/>
      <c r="N5494" s="2"/>
      <c r="O5494" s="53"/>
      <c r="BA5494" s="149"/>
    </row>
    <row r="5495" spans="1:53">
      <c r="A5495" s="16"/>
      <c r="B5495" s="16"/>
      <c r="N5495" s="2"/>
      <c r="O5495" s="53"/>
      <c r="BA5495" s="149"/>
    </row>
    <row r="5496" spans="1:53">
      <c r="A5496" s="16"/>
      <c r="B5496" s="16"/>
      <c r="N5496" s="2"/>
      <c r="O5496" s="53"/>
      <c r="BA5496" s="149"/>
    </row>
    <row r="5497" spans="1:53">
      <c r="A5497" s="16"/>
      <c r="B5497" s="16"/>
      <c r="N5497" s="2"/>
      <c r="O5497" s="53"/>
      <c r="BA5497" s="149"/>
    </row>
    <row r="5498" spans="1:53">
      <c r="A5498" s="16"/>
      <c r="B5498" s="16"/>
      <c r="N5498" s="2"/>
      <c r="O5498" s="53"/>
      <c r="BA5498" s="149"/>
    </row>
    <row r="5499" spans="1:53">
      <c r="A5499" s="16"/>
      <c r="B5499" s="16"/>
      <c r="N5499" s="2"/>
      <c r="O5499" s="53"/>
      <c r="BA5499" s="149"/>
    </row>
    <row r="5500" spans="1:53">
      <c r="A5500" s="16"/>
      <c r="B5500" s="16"/>
      <c r="N5500" s="2"/>
      <c r="O5500" s="53"/>
      <c r="BA5500" s="149"/>
    </row>
    <row r="5501" spans="1:53">
      <c r="A5501" s="16"/>
      <c r="B5501" s="16"/>
      <c r="N5501" s="2"/>
      <c r="O5501" s="53"/>
      <c r="BA5501" s="149"/>
    </row>
    <row r="5502" spans="1:53">
      <c r="A5502" s="16"/>
      <c r="B5502" s="16"/>
      <c r="N5502" s="2"/>
      <c r="O5502" s="53"/>
      <c r="BA5502" s="149"/>
    </row>
    <row r="5503" spans="1:53">
      <c r="A5503" s="16"/>
      <c r="B5503" s="16"/>
      <c r="N5503" s="2"/>
      <c r="O5503" s="53"/>
      <c r="BA5503" s="149"/>
    </row>
    <row r="5504" spans="1:53">
      <c r="A5504" s="16"/>
      <c r="B5504" s="16"/>
      <c r="N5504" s="2"/>
      <c r="O5504" s="53"/>
      <c r="BA5504" s="149"/>
    </row>
    <row r="5505" spans="1:53">
      <c r="A5505" s="16"/>
      <c r="B5505" s="16"/>
      <c r="N5505" s="2"/>
      <c r="O5505" s="53"/>
      <c r="BA5505" s="149"/>
    </row>
    <row r="5506" spans="1:53">
      <c r="A5506" s="16"/>
      <c r="B5506" s="16"/>
      <c r="N5506" s="2"/>
      <c r="O5506" s="53"/>
      <c r="BA5506" s="149"/>
    </row>
    <row r="5507" spans="1:53">
      <c r="A5507" s="16"/>
      <c r="B5507" s="16"/>
      <c r="N5507" s="2"/>
      <c r="O5507" s="53"/>
      <c r="BA5507" s="149"/>
    </row>
    <row r="5508" spans="1:53">
      <c r="A5508" s="16"/>
      <c r="B5508" s="16"/>
      <c r="N5508" s="2"/>
      <c r="O5508" s="53"/>
      <c r="BA5508" s="149"/>
    </row>
    <row r="5509" spans="1:53">
      <c r="A5509" s="16"/>
      <c r="B5509" s="16"/>
      <c r="N5509" s="2"/>
      <c r="O5509" s="53"/>
      <c r="BA5509" s="149"/>
    </row>
    <row r="5510" spans="1:53">
      <c r="A5510" s="16"/>
      <c r="B5510" s="16"/>
      <c r="N5510" s="2"/>
      <c r="O5510" s="53"/>
      <c r="BA5510" s="149"/>
    </row>
    <row r="5511" spans="1:53">
      <c r="A5511" s="16"/>
      <c r="B5511" s="16"/>
      <c r="N5511" s="2"/>
      <c r="O5511" s="53"/>
      <c r="BA5511" s="149"/>
    </row>
    <row r="5512" spans="1:53">
      <c r="A5512" s="16"/>
      <c r="B5512" s="16"/>
      <c r="N5512" s="2"/>
      <c r="O5512" s="53"/>
      <c r="BA5512" s="149"/>
    </row>
    <row r="5513" spans="1:53">
      <c r="A5513" s="16"/>
      <c r="B5513" s="16"/>
      <c r="N5513" s="2"/>
      <c r="O5513" s="53"/>
      <c r="BA5513" s="149"/>
    </row>
    <row r="5514" spans="1:53">
      <c r="A5514" s="16"/>
      <c r="B5514" s="16"/>
      <c r="N5514" s="2"/>
      <c r="O5514" s="53"/>
      <c r="BA5514" s="149"/>
    </row>
    <row r="5515" spans="1:53">
      <c r="A5515" s="16"/>
      <c r="B5515" s="16"/>
      <c r="N5515" s="2"/>
      <c r="O5515" s="53"/>
      <c r="BA5515" s="149"/>
    </row>
    <row r="5516" spans="1:53">
      <c r="A5516" s="16"/>
      <c r="B5516" s="16"/>
      <c r="N5516" s="2"/>
      <c r="O5516" s="53"/>
      <c r="BA5516" s="149"/>
    </row>
    <row r="5517" spans="1:53">
      <c r="A5517" s="16"/>
      <c r="B5517" s="16"/>
      <c r="N5517" s="2"/>
      <c r="O5517" s="53"/>
      <c r="BA5517" s="149"/>
    </row>
    <row r="5518" spans="1:53">
      <c r="A5518" s="16"/>
      <c r="B5518" s="16"/>
      <c r="N5518" s="2"/>
      <c r="O5518" s="53"/>
      <c r="BA5518" s="149"/>
    </row>
    <row r="5519" spans="1:53">
      <c r="A5519" s="16"/>
      <c r="B5519" s="16"/>
      <c r="N5519" s="2"/>
      <c r="O5519" s="53"/>
      <c r="BA5519" s="149"/>
    </row>
    <row r="5520" spans="1:53">
      <c r="A5520" s="16"/>
      <c r="B5520" s="16"/>
      <c r="N5520" s="2"/>
      <c r="O5520" s="53"/>
      <c r="BA5520" s="149"/>
    </row>
    <row r="5521" spans="1:53">
      <c r="A5521" s="16"/>
      <c r="B5521" s="16"/>
      <c r="N5521" s="2"/>
      <c r="O5521" s="53"/>
      <c r="BA5521" s="149"/>
    </row>
    <row r="5522" spans="1:53">
      <c r="A5522" s="16"/>
      <c r="B5522" s="16"/>
      <c r="N5522" s="2"/>
      <c r="O5522" s="53"/>
      <c r="BA5522" s="149"/>
    </row>
    <row r="5523" spans="1:53">
      <c r="A5523" s="16"/>
      <c r="B5523" s="16"/>
      <c r="N5523" s="2"/>
      <c r="O5523" s="53"/>
      <c r="BA5523" s="149"/>
    </row>
    <row r="5524" spans="1:53">
      <c r="A5524" s="16"/>
      <c r="B5524" s="16"/>
      <c r="N5524" s="2"/>
      <c r="O5524" s="53"/>
      <c r="BA5524" s="149"/>
    </row>
    <row r="5525" spans="1:53">
      <c r="A5525" s="16"/>
      <c r="B5525" s="16"/>
      <c r="N5525" s="2"/>
      <c r="O5525" s="53"/>
      <c r="BA5525" s="149"/>
    </row>
    <row r="5526" spans="1:53">
      <c r="A5526" s="16"/>
      <c r="B5526" s="16"/>
      <c r="N5526" s="2"/>
      <c r="O5526" s="53"/>
      <c r="BA5526" s="149"/>
    </row>
    <row r="5527" spans="1:53">
      <c r="A5527" s="16"/>
      <c r="B5527" s="16"/>
      <c r="N5527" s="2"/>
      <c r="O5527" s="53"/>
      <c r="BA5527" s="149"/>
    </row>
    <row r="5528" spans="1:53">
      <c r="A5528" s="16"/>
      <c r="B5528" s="16"/>
      <c r="N5528" s="2"/>
      <c r="O5528" s="53"/>
      <c r="BA5528" s="149"/>
    </row>
    <row r="5529" spans="1:53">
      <c r="A5529" s="16"/>
      <c r="B5529" s="16"/>
      <c r="N5529" s="2"/>
      <c r="O5529" s="53"/>
      <c r="BA5529" s="149"/>
    </row>
    <row r="5530" spans="1:53">
      <c r="A5530" s="16"/>
      <c r="B5530" s="16"/>
      <c r="N5530" s="2"/>
      <c r="O5530" s="53"/>
      <c r="BA5530" s="149"/>
    </row>
    <row r="5531" spans="1:53">
      <c r="A5531" s="16"/>
      <c r="B5531" s="16"/>
      <c r="N5531" s="2"/>
      <c r="O5531" s="53"/>
      <c r="BA5531" s="149"/>
    </row>
    <row r="5532" spans="1:53">
      <c r="A5532" s="16"/>
      <c r="B5532" s="16"/>
      <c r="N5532" s="2"/>
      <c r="O5532" s="53"/>
      <c r="BA5532" s="149"/>
    </row>
    <row r="5533" spans="1:53">
      <c r="A5533" s="16"/>
      <c r="B5533" s="16"/>
      <c r="N5533" s="2"/>
      <c r="O5533" s="53"/>
      <c r="BA5533" s="149"/>
    </row>
    <row r="5534" spans="1:53">
      <c r="A5534" s="16"/>
      <c r="B5534" s="16"/>
      <c r="N5534" s="2"/>
      <c r="O5534" s="53"/>
      <c r="BA5534" s="149"/>
    </row>
    <row r="5535" spans="1:53">
      <c r="A5535" s="16"/>
      <c r="B5535" s="16"/>
      <c r="N5535" s="2"/>
      <c r="O5535" s="53"/>
      <c r="BA5535" s="149"/>
    </row>
    <row r="5536" spans="1:53">
      <c r="A5536" s="16"/>
      <c r="B5536" s="16"/>
      <c r="N5536" s="2"/>
      <c r="O5536" s="53"/>
      <c r="BA5536" s="149"/>
    </row>
    <row r="5537" spans="1:53">
      <c r="A5537" s="16"/>
      <c r="B5537" s="16"/>
      <c r="N5537" s="2"/>
      <c r="O5537" s="53"/>
      <c r="BA5537" s="149"/>
    </row>
    <row r="5538" spans="1:53">
      <c r="A5538" s="16"/>
      <c r="B5538" s="16"/>
      <c r="N5538" s="2"/>
      <c r="O5538" s="53"/>
      <c r="BA5538" s="149"/>
    </row>
    <row r="5539" spans="1:53">
      <c r="A5539" s="16"/>
      <c r="B5539" s="16"/>
      <c r="N5539" s="2"/>
      <c r="O5539" s="53"/>
      <c r="BA5539" s="149"/>
    </row>
    <row r="5540" spans="1:53">
      <c r="A5540" s="16"/>
      <c r="B5540" s="16"/>
      <c r="N5540" s="2"/>
      <c r="O5540" s="53"/>
      <c r="BA5540" s="149"/>
    </row>
    <row r="5541" spans="1:53">
      <c r="A5541" s="16"/>
      <c r="B5541" s="16"/>
      <c r="N5541" s="2"/>
      <c r="O5541" s="53"/>
      <c r="BA5541" s="149"/>
    </row>
    <row r="5542" spans="1:53">
      <c r="A5542" s="16"/>
      <c r="B5542" s="16"/>
      <c r="N5542" s="2"/>
      <c r="O5542" s="53"/>
      <c r="BA5542" s="149"/>
    </row>
    <row r="5543" spans="1:53">
      <c r="A5543" s="16"/>
      <c r="B5543" s="16"/>
      <c r="N5543" s="2"/>
      <c r="O5543" s="53"/>
      <c r="BA5543" s="149"/>
    </row>
    <row r="5544" spans="1:53">
      <c r="A5544" s="16"/>
      <c r="B5544" s="16"/>
      <c r="N5544" s="2"/>
      <c r="O5544" s="53"/>
      <c r="BA5544" s="149"/>
    </row>
    <row r="5545" spans="1:53">
      <c r="A5545" s="16"/>
      <c r="B5545" s="16"/>
      <c r="N5545" s="2"/>
      <c r="O5545" s="53"/>
      <c r="BA5545" s="149"/>
    </row>
    <row r="5546" spans="1:53">
      <c r="A5546" s="16"/>
      <c r="B5546" s="16"/>
      <c r="N5546" s="2"/>
      <c r="O5546" s="53"/>
      <c r="BA5546" s="149"/>
    </row>
    <row r="5547" spans="1:53">
      <c r="A5547" s="16"/>
      <c r="B5547" s="16"/>
      <c r="N5547" s="2"/>
      <c r="O5547" s="53"/>
      <c r="BA5547" s="149"/>
    </row>
    <row r="5548" spans="1:53">
      <c r="A5548" s="16"/>
      <c r="B5548" s="16"/>
      <c r="N5548" s="2"/>
      <c r="O5548" s="53"/>
      <c r="BA5548" s="149"/>
    </row>
    <row r="5549" spans="1:53">
      <c r="A5549" s="16"/>
      <c r="B5549" s="16"/>
      <c r="N5549" s="2"/>
      <c r="O5549" s="53"/>
      <c r="BA5549" s="149"/>
    </row>
    <row r="5550" spans="1:53">
      <c r="A5550" s="16"/>
      <c r="B5550" s="16"/>
      <c r="N5550" s="2"/>
      <c r="O5550" s="53"/>
      <c r="BA5550" s="149"/>
    </row>
    <row r="5551" spans="1:53">
      <c r="A5551" s="16"/>
      <c r="B5551" s="16"/>
      <c r="N5551" s="2"/>
      <c r="O5551" s="53"/>
      <c r="BA5551" s="149"/>
    </row>
    <row r="5552" spans="1:53">
      <c r="A5552" s="16"/>
      <c r="B5552" s="16"/>
      <c r="N5552" s="2"/>
      <c r="O5552" s="53"/>
      <c r="BA5552" s="149"/>
    </row>
    <row r="5553" spans="1:53">
      <c r="A5553" s="16"/>
      <c r="B5553" s="16"/>
      <c r="N5553" s="2"/>
      <c r="O5553" s="53"/>
      <c r="BA5553" s="149"/>
    </row>
    <row r="5554" spans="1:53">
      <c r="A5554" s="16"/>
      <c r="B5554" s="16"/>
      <c r="N5554" s="2"/>
      <c r="O5554" s="53"/>
      <c r="BA5554" s="149"/>
    </row>
    <row r="5555" spans="1:53">
      <c r="A5555" s="16"/>
      <c r="B5555" s="16"/>
      <c r="N5555" s="2"/>
      <c r="O5555" s="53"/>
      <c r="BA5555" s="149"/>
    </row>
    <row r="5556" spans="1:53">
      <c r="A5556" s="16"/>
      <c r="B5556" s="16"/>
      <c r="N5556" s="2"/>
      <c r="O5556" s="53"/>
      <c r="BA5556" s="149"/>
    </row>
    <row r="5557" spans="1:53">
      <c r="A5557" s="16"/>
      <c r="B5557" s="16"/>
      <c r="N5557" s="2"/>
      <c r="O5557" s="53"/>
      <c r="BA5557" s="149"/>
    </row>
    <row r="5558" spans="1:53">
      <c r="A5558" s="16"/>
      <c r="B5558" s="16"/>
      <c r="N5558" s="2"/>
      <c r="O5558" s="53"/>
      <c r="BA5558" s="149"/>
    </row>
    <row r="5559" spans="1:53">
      <c r="A5559" s="16"/>
      <c r="B5559" s="16"/>
      <c r="N5559" s="2"/>
      <c r="O5559" s="53"/>
      <c r="BA5559" s="149"/>
    </row>
    <row r="5560" spans="1:53">
      <c r="A5560" s="16"/>
      <c r="B5560" s="16"/>
      <c r="N5560" s="2"/>
      <c r="O5560" s="53"/>
      <c r="BA5560" s="149"/>
    </row>
    <row r="5561" spans="1:53">
      <c r="A5561" s="16"/>
      <c r="B5561" s="16"/>
      <c r="N5561" s="2"/>
      <c r="O5561" s="53"/>
      <c r="BA5561" s="149"/>
    </row>
    <row r="5562" spans="1:53">
      <c r="A5562" s="16"/>
      <c r="B5562" s="16"/>
      <c r="N5562" s="2"/>
      <c r="O5562" s="53"/>
      <c r="BA5562" s="149"/>
    </row>
    <row r="5563" spans="1:53">
      <c r="A5563" s="16"/>
      <c r="B5563" s="16"/>
      <c r="N5563" s="2"/>
      <c r="O5563" s="53"/>
      <c r="BA5563" s="149"/>
    </row>
    <row r="5564" spans="1:53">
      <c r="A5564" s="16"/>
      <c r="B5564" s="16"/>
      <c r="N5564" s="2"/>
      <c r="O5564" s="53"/>
      <c r="BA5564" s="149"/>
    </row>
    <row r="5565" spans="1:53">
      <c r="A5565" s="16"/>
      <c r="B5565" s="16"/>
      <c r="N5565" s="2"/>
      <c r="O5565" s="53"/>
      <c r="BA5565" s="149"/>
    </row>
    <row r="5566" spans="1:53">
      <c r="A5566" s="16"/>
      <c r="B5566" s="16"/>
      <c r="N5566" s="2"/>
      <c r="O5566" s="53"/>
      <c r="BA5566" s="149"/>
    </row>
    <row r="5567" spans="1:53">
      <c r="A5567" s="16"/>
      <c r="B5567" s="16"/>
      <c r="N5567" s="2"/>
      <c r="O5567" s="53"/>
      <c r="BA5567" s="149"/>
    </row>
    <row r="5568" spans="1:53">
      <c r="A5568" s="16"/>
      <c r="B5568" s="16"/>
      <c r="N5568" s="2"/>
      <c r="O5568" s="53"/>
      <c r="BA5568" s="149"/>
    </row>
    <row r="5569" spans="1:53">
      <c r="A5569" s="16"/>
      <c r="B5569" s="16"/>
      <c r="N5569" s="2"/>
      <c r="O5569" s="53"/>
      <c r="BA5569" s="149"/>
    </row>
    <row r="5570" spans="1:53">
      <c r="A5570" s="16"/>
      <c r="B5570" s="16"/>
      <c r="N5570" s="2"/>
      <c r="O5570" s="53"/>
      <c r="BA5570" s="149"/>
    </row>
    <row r="5571" spans="1:53">
      <c r="A5571" s="16"/>
      <c r="B5571" s="16"/>
      <c r="N5571" s="2"/>
      <c r="O5571" s="53"/>
      <c r="BA5571" s="149"/>
    </row>
    <row r="5572" spans="1:53">
      <c r="A5572" s="16"/>
      <c r="B5572" s="16"/>
      <c r="N5572" s="2"/>
      <c r="O5572" s="53"/>
      <c r="BA5572" s="149"/>
    </row>
    <row r="5573" spans="1:53">
      <c r="A5573" s="16"/>
      <c r="B5573" s="16"/>
      <c r="N5573" s="2"/>
      <c r="O5573" s="53"/>
      <c r="BA5573" s="149"/>
    </row>
    <row r="5574" spans="1:53">
      <c r="A5574" s="16"/>
      <c r="B5574" s="16"/>
      <c r="N5574" s="2"/>
      <c r="O5574" s="53"/>
      <c r="BA5574" s="149"/>
    </row>
    <row r="5575" spans="1:53">
      <c r="A5575" s="16"/>
      <c r="B5575" s="16"/>
      <c r="N5575" s="2"/>
      <c r="O5575" s="53"/>
      <c r="BA5575" s="149"/>
    </row>
    <row r="5576" spans="1:53">
      <c r="A5576" s="16"/>
      <c r="B5576" s="16"/>
      <c r="N5576" s="2"/>
      <c r="O5576" s="53"/>
      <c r="BA5576" s="149"/>
    </row>
    <row r="5577" spans="1:53">
      <c r="A5577" s="16"/>
      <c r="B5577" s="16"/>
      <c r="N5577" s="2"/>
      <c r="O5577" s="53"/>
      <c r="BA5577" s="149"/>
    </row>
    <row r="5578" spans="1:53">
      <c r="A5578" s="16"/>
      <c r="B5578" s="16"/>
      <c r="N5578" s="2"/>
      <c r="O5578" s="53"/>
      <c r="BA5578" s="149"/>
    </row>
    <row r="5579" spans="1:53">
      <c r="A5579" s="16"/>
      <c r="B5579" s="16"/>
      <c r="N5579" s="2"/>
      <c r="O5579" s="53"/>
      <c r="BA5579" s="149"/>
    </row>
    <row r="5580" spans="1:53">
      <c r="A5580" s="16"/>
      <c r="B5580" s="16"/>
      <c r="N5580" s="2"/>
      <c r="O5580" s="53"/>
      <c r="BA5580" s="149"/>
    </row>
    <row r="5581" spans="1:53">
      <c r="A5581" s="16"/>
      <c r="B5581" s="16"/>
      <c r="N5581" s="2"/>
      <c r="O5581" s="53"/>
      <c r="BA5581" s="149"/>
    </row>
    <row r="5582" spans="1:53">
      <c r="A5582" s="16"/>
      <c r="B5582" s="16"/>
      <c r="N5582" s="2"/>
      <c r="O5582" s="53"/>
      <c r="BA5582" s="149"/>
    </row>
    <row r="5583" spans="1:53">
      <c r="A5583" s="16"/>
      <c r="B5583" s="16"/>
      <c r="N5583" s="2"/>
      <c r="O5583" s="53"/>
      <c r="BA5583" s="149"/>
    </row>
    <row r="5584" spans="1:53">
      <c r="A5584" s="16"/>
      <c r="B5584" s="16"/>
      <c r="N5584" s="2"/>
      <c r="O5584" s="53"/>
      <c r="BA5584" s="149"/>
    </row>
    <row r="5585" spans="1:53">
      <c r="A5585" s="16"/>
      <c r="B5585" s="16"/>
      <c r="N5585" s="2"/>
      <c r="O5585" s="53"/>
      <c r="BA5585" s="149"/>
    </row>
    <row r="5586" spans="1:53">
      <c r="A5586" s="16"/>
      <c r="B5586" s="16"/>
      <c r="N5586" s="2"/>
      <c r="O5586" s="53"/>
      <c r="BA5586" s="149"/>
    </row>
    <row r="5587" spans="1:53">
      <c r="A5587" s="16"/>
      <c r="B5587" s="16"/>
      <c r="N5587" s="2"/>
      <c r="O5587" s="53"/>
      <c r="BA5587" s="149"/>
    </row>
    <row r="5588" spans="1:53">
      <c r="A5588" s="16"/>
      <c r="B5588" s="16"/>
      <c r="N5588" s="2"/>
      <c r="O5588" s="53"/>
      <c r="BA5588" s="149"/>
    </row>
    <row r="5589" spans="1:53">
      <c r="A5589" s="16"/>
      <c r="B5589" s="16"/>
      <c r="N5589" s="2"/>
      <c r="O5589" s="53"/>
      <c r="BA5589" s="149"/>
    </row>
    <row r="5590" spans="1:53">
      <c r="A5590" s="16"/>
      <c r="B5590" s="16"/>
      <c r="N5590" s="2"/>
      <c r="O5590" s="53"/>
      <c r="BA5590" s="149"/>
    </row>
    <row r="5591" spans="1:53">
      <c r="A5591" s="16"/>
      <c r="B5591" s="16"/>
      <c r="N5591" s="2"/>
      <c r="O5591" s="53"/>
      <c r="BA5591" s="149"/>
    </row>
    <row r="5592" spans="1:53">
      <c r="A5592" s="16"/>
      <c r="B5592" s="16"/>
      <c r="N5592" s="2"/>
      <c r="O5592" s="53"/>
      <c r="BA5592" s="149"/>
    </row>
    <row r="5593" spans="1:53">
      <c r="A5593" s="16"/>
      <c r="B5593" s="16"/>
      <c r="N5593" s="2"/>
      <c r="O5593" s="53"/>
      <c r="BA5593" s="149"/>
    </row>
    <row r="5594" spans="1:53">
      <c r="A5594" s="16"/>
      <c r="B5594" s="16"/>
      <c r="N5594" s="2"/>
      <c r="O5594" s="53"/>
      <c r="BA5594" s="149"/>
    </row>
    <row r="5595" spans="1:53">
      <c r="A5595" s="16"/>
      <c r="B5595" s="16"/>
      <c r="N5595" s="2"/>
      <c r="O5595" s="53"/>
      <c r="BA5595" s="149"/>
    </row>
    <row r="5596" spans="1:53">
      <c r="A5596" s="16"/>
      <c r="B5596" s="16"/>
      <c r="N5596" s="2"/>
      <c r="O5596" s="53"/>
      <c r="BA5596" s="149"/>
    </row>
    <row r="5597" spans="1:53">
      <c r="A5597" s="16"/>
      <c r="B5597" s="16"/>
      <c r="N5597" s="2"/>
      <c r="O5597" s="53"/>
      <c r="BA5597" s="149"/>
    </row>
    <row r="5598" spans="1:53">
      <c r="A5598" s="16"/>
      <c r="B5598" s="16"/>
      <c r="N5598" s="2"/>
      <c r="O5598" s="53"/>
      <c r="BA5598" s="149"/>
    </row>
    <row r="5599" spans="1:53">
      <c r="A5599" s="16"/>
      <c r="B5599" s="16"/>
      <c r="N5599" s="2"/>
      <c r="O5599" s="53"/>
      <c r="BA5599" s="149"/>
    </row>
    <row r="5600" spans="1:53">
      <c r="A5600" s="16"/>
      <c r="B5600" s="16"/>
      <c r="N5600" s="2"/>
      <c r="O5600" s="53"/>
      <c r="BA5600" s="149"/>
    </row>
    <row r="5601" spans="1:53">
      <c r="A5601" s="16"/>
      <c r="B5601" s="16"/>
      <c r="N5601" s="2"/>
      <c r="O5601" s="53"/>
      <c r="BA5601" s="149"/>
    </row>
    <row r="5602" spans="1:53">
      <c r="A5602" s="16"/>
      <c r="B5602" s="16"/>
      <c r="N5602" s="2"/>
      <c r="O5602" s="53"/>
      <c r="BA5602" s="149"/>
    </row>
    <row r="5603" spans="1:53">
      <c r="A5603" s="16"/>
      <c r="B5603" s="16"/>
      <c r="N5603" s="2"/>
      <c r="O5603" s="53"/>
      <c r="BA5603" s="149"/>
    </row>
    <row r="5604" spans="1:53">
      <c r="A5604" s="16"/>
      <c r="B5604" s="16"/>
      <c r="N5604" s="2"/>
      <c r="O5604" s="53"/>
      <c r="BA5604" s="149"/>
    </row>
    <row r="5605" spans="1:53">
      <c r="A5605" s="16"/>
      <c r="B5605" s="16"/>
      <c r="N5605" s="2"/>
      <c r="O5605" s="53"/>
      <c r="BA5605" s="149"/>
    </row>
    <row r="5606" spans="1:53">
      <c r="A5606" s="16"/>
      <c r="B5606" s="16"/>
      <c r="N5606" s="2"/>
      <c r="O5606" s="53"/>
      <c r="BA5606" s="149"/>
    </row>
    <row r="5607" spans="1:53">
      <c r="A5607" s="16"/>
      <c r="B5607" s="16"/>
      <c r="N5607" s="2"/>
      <c r="O5607" s="53"/>
      <c r="BA5607" s="149"/>
    </row>
    <row r="5608" spans="1:53">
      <c r="A5608" s="16"/>
      <c r="B5608" s="16"/>
      <c r="N5608" s="2"/>
      <c r="O5608" s="53"/>
      <c r="BA5608" s="149"/>
    </row>
    <row r="5609" spans="1:53">
      <c r="A5609" s="16"/>
      <c r="B5609" s="16"/>
      <c r="N5609" s="2"/>
      <c r="O5609" s="53"/>
      <c r="BA5609" s="149"/>
    </row>
    <row r="5610" spans="1:53">
      <c r="A5610" s="16"/>
      <c r="B5610" s="16"/>
      <c r="N5610" s="2"/>
      <c r="O5610" s="53"/>
      <c r="BA5610" s="149"/>
    </row>
    <row r="5611" spans="1:53">
      <c r="A5611" s="16"/>
      <c r="B5611" s="16"/>
      <c r="N5611" s="2"/>
      <c r="O5611" s="53"/>
      <c r="BA5611" s="149"/>
    </row>
    <row r="5612" spans="1:53">
      <c r="A5612" s="16"/>
      <c r="B5612" s="16"/>
      <c r="N5612" s="2"/>
      <c r="O5612" s="53"/>
      <c r="BA5612" s="149"/>
    </row>
    <row r="5613" spans="1:53">
      <c r="A5613" s="16"/>
      <c r="B5613" s="16"/>
      <c r="N5613" s="2"/>
      <c r="O5613" s="53"/>
      <c r="BA5613" s="149"/>
    </row>
    <row r="5614" spans="1:53">
      <c r="A5614" s="16"/>
      <c r="B5614" s="16"/>
      <c r="N5614" s="2"/>
      <c r="O5614" s="53"/>
      <c r="BA5614" s="149"/>
    </row>
    <row r="5615" spans="1:53">
      <c r="A5615" s="16"/>
      <c r="B5615" s="16"/>
      <c r="N5615" s="2"/>
      <c r="O5615" s="53"/>
      <c r="BA5615" s="149"/>
    </row>
    <row r="5616" spans="1:53">
      <c r="A5616" s="16"/>
      <c r="B5616" s="16"/>
      <c r="N5616" s="2"/>
      <c r="O5616" s="53"/>
      <c r="BA5616" s="149"/>
    </row>
    <row r="5617" spans="1:53">
      <c r="A5617" s="16"/>
      <c r="B5617" s="16"/>
      <c r="N5617" s="2"/>
      <c r="O5617" s="53"/>
      <c r="BA5617" s="149"/>
    </row>
    <row r="5618" spans="1:53">
      <c r="A5618" s="16"/>
      <c r="B5618" s="16"/>
      <c r="N5618" s="2"/>
      <c r="O5618" s="53"/>
      <c r="BA5618" s="149"/>
    </row>
    <row r="5619" spans="1:53">
      <c r="A5619" s="16"/>
      <c r="B5619" s="16"/>
      <c r="N5619" s="2"/>
      <c r="O5619" s="53"/>
      <c r="BA5619" s="149"/>
    </row>
    <row r="5620" spans="1:53">
      <c r="A5620" s="16"/>
      <c r="B5620" s="16"/>
      <c r="N5620" s="2"/>
      <c r="O5620" s="53"/>
      <c r="BA5620" s="149"/>
    </row>
    <row r="5621" spans="1:53">
      <c r="A5621" s="16"/>
      <c r="B5621" s="16"/>
      <c r="N5621" s="2"/>
      <c r="O5621" s="53"/>
      <c r="BA5621" s="149"/>
    </row>
    <row r="5622" spans="1:53">
      <c r="A5622" s="16"/>
      <c r="B5622" s="16"/>
      <c r="N5622" s="2"/>
      <c r="O5622" s="53"/>
      <c r="BA5622" s="149"/>
    </row>
    <row r="5623" spans="1:53">
      <c r="A5623" s="16"/>
      <c r="B5623" s="16"/>
      <c r="N5623" s="2"/>
      <c r="O5623" s="53"/>
      <c r="BA5623" s="149"/>
    </row>
    <row r="5624" spans="1:53">
      <c r="A5624" s="16"/>
      <c r="B5624" s="16"/>
      <c r="N5624" s="2"/>
      <c r="O5624" s="53"/>
      <c r="BA5624" s="149"/>
    </row>
    <row r="5625" spans="1:53">
      <c r="A5625" s="16"/>
      <c r="B5625" s="16"/>
      <c r="N5625" s="2"/>
      <c r="O5625" s="53"/>
      <c r="BA5625" s="149"/>
    </row>
    <row r="5626" spans="1:53">
      <c r="A5626" s="16"/>
      <c r="B5626" s="16"/>
      <c r="N5626" s="2"/>
      <c r="O5626" s="53"/>
      <c r="BA5626" s="149"/>
    </row>
    <row r="5627" spans="1:53">
      <c r="A5627" s="16"/>
      <c r="B5627" s="16"/>
      <c r="N5627" s="2"/>
      <c r="O5627" s="53"/>
      <c r="BA5627" s="149"/>
    </row>
    <row r="5628" spans="1:53">
      <c r="A5628" s="16"/>
      <c r="B5628" s="16"/>
      <c r="N5628" s="2"/>
      <c r="O5628" s="53"/>
      <c r="BA5628" s="149"/>
    </row>
    <row r="5629" spans="1:53">
      <c r="A5629" s="16"/>
      <c r="B5629" s="16"/>
      <c r="N5629" s="2"/>
      <c r="O5629" s="53"/>
      <c r="BA5629" s="149"/>
    </row>
    <row r="5630" spans="1:53">
      <c r="A5630" s="16"/>
      <c r="B5630" s="16"/>
      <c r="N5630" s="2"/>
      <c r="O5630" s="53"/>
      <c r="BA5630" s="149"/>
    </row>
    <row r="5631" spans="1:53">
      <c r="A5631" s="16"/>
      <c r="B5631" s="16"/>
      <c r="N5631" s="2"/>
      <c r="O5631" s="53"/>
      <c r="BA5631" s="149"/>
    </row>
    <row r="5632" spans="1:53">
      <c r="A5632" s="16"/>
      <c r="B5632" s="16"/>
      <c r="N5632" s="2"/>
      <c r="O5632" s="53"/>
      <c r="BA5632" s="149"/>
    </row>
    <row r="5633" spans="1:53">
      <c r="A5633" s="16"/>
      <c r="B5633" s="16"/>
      <c r="N5633" s="2"/>
      <c r="O5633" s="53"/>
      <c r="BA5633" s="149"/>
    </row>
    <row r="5634" spans="1:53">
      <c r="A5634" s="16"/>
      <c r="B5634" s="16"/>
      <c r="N5634" s="2"/>
      <c r="O5634" s="53"/>
      <c r="BA5634" s="149"/>
    </row>
    <row r="5635" spans="1:53">
      <c r="A5635" s="16"/>
      <c r="B5635" s="16"/>
      <c r="N5635" s="2"/>
      <c r="O5635" s="53"/>
      <c r="BA5635" s="149"/>
    </row>
    <row r="5636" spans="1:53">
      <c r="A5636" s="16"/>
      <c r="B5636" s="16"/>
      <c r="N5636" s="2"/>
      <c r="O5636" s="53"/>
      <c r="BA5636" s="149"/>
    </row>
    <row r="5637" spans="1:53">
      <c r="A5637" s="16"/>
      <c r="B5637" s="16"/>
      <c r="N5637" s="2"/>
      <c r="O5637" s="53"/>
      <c r="BA5637" s="149"/>
    </row>
    <row r="5638" spans="1:53">
      <c r="A5638" s="16"/>
      <c r="B5638" s="16"/>
      <c r="N5638" s="2"/>
      <c r="O5638" s="53"/>
      <c r="BA5638" s="149"/>
    </row>
    <row r="5639" spans="1:53">
      <c r="A5639" s="16"/>
      <c r="B5639" s="16"/>
      <c r="N5639" s="2"/>
      <c r="O5639" s="53"/>
      <c r="BA5639" s="149"/>
    </row>
    <row r="5640" spans="1:53">
      <c r="A5640" s="16"/>
      <c r="B5640" s="16"/>
      <c r="N5640" s="2"/>
      <c r="O5640" s="53"/>
      <c r="BA5640" s="149"/>
    </row>
    <row r="5641" spans="1:53">
      <c r="A5641" s="16"/>
      <c r="B5641" s="16"/>
      <c r="N5641" s="2"/>
      <c r="O5641" s="53"/>
      <c r="BA5641" s="149"/>
    </row>
    <row r="5642" spans="1:53">
      <c r="A5642" s="16"/>
      <c r="B5642" s="16"/>
      <c r="N5642" s="2"/>
      <c r="O5642" s="53"/>
      <c r="BA5642" s="149"/>
    </row>
    <row r="5643" spans="1:53">
      <c r="A5643" s="16"/>
      <c r="B5643" s="16"/>
      <c r="N5643" s="2"/>
      <c r="O5643" s="53"/>
      <c r="BA5643" s="149"/>
    </row>
    <row r="5644" spans="1:53">
      <c r="A5644" s="16"/>
      <c r="B5644" s="16"/>
      <c r="N5644" s="2"/>
      <c r="O5644" s="53"/>
      <c r="BA5644" s="149"/>
    </row>
    <row r="5645" spans="1:53">
      <c r="A5645" s="16"/>
      <c r="B5645" s="16"/>
      <c r="N5645" s="2"/>
      <c r="O5645" s="53"/>
      <c r="BA5645" s="149"/>
    </row>
    <row r="5646" spans="1:53">
      <c r="A5646" s="16"/>
      <c r="B5646" s="16"/>
      <c r="N5646" s="2"/>
      <c r="O5646" s="53"/>
      <c r="BA5646" s="149"/>
    </row>
    <row r="5647" spans="1:53">
      <c r="A5647" s="16"/>
      <c r="B5647" s="16"/>
      <c r="N5647" s="2"/>
      <c r="O5647" s="53"/>
      <c r="BA5647" s="149"/>
    </row>
    <row r="5648" spans="1:53">
      <c r="A5648" s="16"/>
      <c r="B5648" s="16"/>
      <c r="N5648" s="2"/>
      <c r="O5648" s="53"/>
      <c r="BA5648" s="149"/>
    </row>
    <row r="5649" spans="1:53">
      <c r="A5649" s="16"/>
      <c r="B5649" s="16"/>
      <c r="N5649" s="2"/>
      <c r="O5649" s="53"/>
      <c r="BA5649" s="149"/>
    </row>
    <row r="5650" spans="1:53">
      <c r="A5650" s="16"/>
      <c r="B5650" s="16"/>
      <c r="N5650" s="2"/>
      <c r="O5650" s="53"/>
      <c r="BA5650" s="149"/>
    </row>
    <row r="5651" spans="1:53">
      <c r="A5651" s="16"/>
      <c r="B5651" s="16"/>
      <c r="N5651" s="2"/>
      <c r="O5651" s="53"/>
      <c r="BA5651" s="149"/>
    </row>
    <row r="5652" spans="1:53">
      <c r="A5652" s="16"/>
      <c r="B5652" s="16"/>
      <c r="N5652" s="2"/>
      <c r="O5652" s="53"/>
      <c r="BA5652" s="149"/>
    </row>
    <row r="5653" spans="1:53">
      <c r="A5653" s="16"/>
      <c r="B5653" s="16"/>
      <c r="N5653" s="2"/>
      <c r="O5653" s="53"/>
      <c r="BA5653" s="149"/>
    </row>
    <row r="5654" spans="1:53">
      <c r="A5654" s="16"/>
      <c r="B5654" s="16"/>
      <c r="N5654" s="2"/>
      <c r="O5654" s="53"/>
      <c r="BA5654" s="149"/>
    </row>
    <row r="5655" spans="1:53">
      <c r="A5655" s="16"/>
      <c r="B5655" s="16"/>
      <c r="N5655" s="2"/>
      <c r="O5655" s="53"/>
      <c r="BA5655" s="149"/>
    </row>
    <row r="5656" spans="1:53">
      <c r="A5656" s="16"/>
      <c r="B5656" s="16"/>
      <c r="N5656" s="2"/>
      <c r="O5656" s="53"/>
      <c r="BA5656" s="149"/>
    </row>
    <row r="5657" spans="1:53">
      <c r="A5657" s="16"/>
      <c r="B5657" s="16"/>
      <c r="N5657" s="2"/>
      <c r="O5657" s="53"/>
      <c r="BA5657" s="149"/>
    </row>
    <row r="5658" spans="1:53">
      <c r="A5658" s="16"/>
      <c r="B5658" s="16"/>
      <c r="N5658" s="2"/>
      <c r="O5658" s="53"/>
      <c r="BA5658" s="149"/>
    </row>
    <row r="5659" spans="1:53">
      <c r="A5659" s="16"/>
      <c r="B5659" s="16"/>
      <c r="N5659" s="2"/>
      <c r="O5659" s="53"/>
      <c r="BA5659" s="149"/>
    </row>
    <row r="5660" spans="1:53">
      <c r="A5660" s="16"/>
      <c r="B5660" s="16"/>
      <c r="N5660" s="2"/>
      <c r="O5660" s="53"/>
      <c r="BA5660" s="149"/>
    </row>
    <row r="5661" spans="1:53">
      <c r="A5661" s="16"/>
      <c r="B5661" s="16"/>
      <c r="N5661" s="2"/>
      <c r="O5661" s="53"/>
      <c r="BA5661" s="149"/>
    </row>
    <row r="5662" spans="1:53">
      <c r="A5662" s="16"/>
      <c r="B5662" s="16"/>
      <c r="N5662" s="2"/>
      <c r="O5662" s="53"/>
      <c r="BA5662" s="149"/>
    </row>
    <row r="5663" spans="1:53">
      <c r="A5663" s="16"/>
      <c r="B5663" s="16"/>
      <c r="N5663" s="2"/>
      <c r="O5663" s="53"/>
      <c r="BA5663" s="149"/>
    </row>
    <row r="5664" spans="1:53">
      <c r="A5664" s="16"/>
      <c r="B5664" s="16"/>
      <c r="N5664" s="2"/>
      <c r="O5664" s="53"/>
      <c r="BA5664" s="149"/>
    </row>
    <row r="5665" spans="1:53">
      <c r="A5665" s="16"/>
      <c r="B5665" s="16"/>
      <c r="N5665" s="2"/>
      <c r="O5665" s="53"/>
      <c r="BA5665" s="149"/>
    </row>
    <row r="5666" spans="1:53">
      <c r="A5666" s="16"/>
      <c r="B5666" s="16"/>
      <c r="N5666" s="2"/>
      <c r="O5666" s="53"/>
      <c r="BA5666" s="149"/>
    </row>
    <row r="5667" spans="1:53">
      <c r="A5667" s="16"/>
      <c r="B5667" s="16"/>
      <c r="N5667" s="2"/>
      <c r="O5667" s="53"/>
      <c r="BA5667" s="149"/>
    </row>
    <row r="5668" spans="1:53">
      <c r="A5668" s="16"/>
      <c r="B5668" s="16"/>
      <c r="N5668" s="2"/>
      <c r="O5668" s="53"/>
      <c r="BA5668" s="149"/>
    </row>
    <row r="5669" spans="1:53">
      <c r="A5669" s="16"/>
      <c r="B5669" s="16"/>
      <c r="N5669" s="2"/>
      <c r="O5669" s="53"/>
      <c r="BA5669" s="149"/>
    </row>
    <row r="5670" spans="1:53">
      <c r="A5670" s="16"/>
      <c r="B5670" s="16"/>
      <c r="N5670" s="2"/>
      <c r="O5670" s="53"/>
      <c r="BA5670" s="149"/>
    </row>
    <row r="5671" spans="1:53">
      <c r="A5671" s="16"/>
      <c r="B5671" s="16"/>
      <c r="N5671" s="2"/>
      <c r="O5671" s="53"/>
      <c r="BA5671" s="149"/>
    </row>
    <row r="5672" spans="1:53">
      <c r="A5672" s="16"/>
      <c r="B5672" s="16"/>
      <c r="N5672" s="2"/>
      <c r="O5672" s="53"/>
      <c r="BA5672" s="149"/>
    </row>
    <row r="5673" spans="1:53">
      <c r="A5673" s="16"/>
      <c r="B5673" s="16"/>
      <c r="N5673" s="2"/>
      <c r="O5673" s="53"/>
      <c r="BA5673" s="149"/>
    </row>
    <row r="5674" spans="1:53">
      <c r="A5674" s="16"/>
      <c r="B5674" s="16"/>
      <c r="N5674" s="2"/>
      <c r="O5674" s="53"/>
      <c r="BA5674" s="149"/>
    </row>
    <row r="5675" spans="1:53">
      <c r="A5675" s="16"/>
      <c r="B5675" s="16"/>
      <c r="N5675" s="2"/>
      <c r="O5675" s="53"/>
      <c r="BA5675" s="149"/>
    </row>
    <row r="5676" spans="1:53">
      <c r="A5676" s="16"/>
      <c r="B5676" s="16"/>
      <c r="N5676" s="2"/>
      <c r="O5676" s="53"/>
      <c r="BA5676" s="149"/>
    </row>
    <row r="5677" spans="1:53">
      <c r="A5677" s="16"/>
      <c r="B5677" s="16"/>
      <c r="N5677" s="2"/>
      <c r="O5677" s="53"/>
      <c r="BA5677" s="149"/>
    </row>
    <row r="5678" spans="1:53">
      <c r="A5678" s="16"/>
      <c r="B5678" s="16"/>
      <c r="N5678" s="2"/>
      <c r="O5678" s="53"/>
      <c r="BA5678" s="149"/>
    </row>
    <row r="5679" spans="1:53">
      <c r="A5679" s="16"/>
      <c r="B5679" s="16"/>
      <c r="N5679" s="2"/>
      <c r="O5679" s="53"/>
      <c r="BA5679" s="149"/>
    </row>
    <row r="5680" spans="1:53">
      <c r="A5680" s="16"/>
      <c r="B5680" s="16"/>
      <c r="N5680" s="2"/>
      <c r="O5680" s="53"/>
      <c r="BA5680" s="149"/>
    </row>
    <row r="5681" spans="1:53">
      <c r="A5681" s="16"/>
      <c r="B5681" s="16"/>
      <c r="N5681" s="2"/>
      <c r="O5681" s="53"/>
      <c r="BA5681" s="149"/>
    </row>
    <row r="5682" spans="1:53">
      <c r="A5682" s="16"/>
      <c r="B5682" s="16"/>
      <c r="N5682" s="2"/>
      <c r="O5682" s="53"/>
      <c r="BA5682" s="149"/>
    </row>
    <row r="5683" spans="1:53">
      <c r="A5683" s="16"/>
      <c r="B5683" s="16"/>
      <c r="N5683" s="2"/>
      <c r="O5683" s="53"/>
      <c r="BA5683" s="149"/>
    </row>
    <row r="5684" spans="1:53">
      <c r="A5684" s="16"/>
      <c r="B5684" s="16"/>
      <c r="N5684" s="2"/>
      <c r="O5684" s="53"/>
      <c r="BA5684" s="149"/>
    </row>
    <row r="5685" spans="1:53">
      <c r="A5685" s="16"/>
      <c r="B5685" s="16"/>
      <c r="N5685" s="2"/>
      <c r="O5685" s="53"/>
      <c r="BA5685" s="149"/>
    </row>
    <row r="5686" spans="1:53">
      <c r="A5686" s="16"/>
      <c r="B5686" s="16"/>
      <c r="N5686" s="2"/>
      <c r="O5686" s="53"/>
      <c r="BA5686" s="149"/>
    </row>
    <row r="5687" spans="1:53">
      <c r="A5687" s="16"/>
      <c r="B5687" s="16"/>
      <c r="N5687" s="2"/>
      <c r="O5687" s="53"/>
      <c r="BA5687" s="149"/>
    </row>
    <row r="5688" spans="1:53">
      <c r="A5688" s="16"/>
      <c r="B5688" s="16"/>
      <c r="N5688" s="2"/>
      <c r="O5688" s="53"/>
      <c r="BA5688" s="149"/>
    </row>
    <row r="5689" spans="1:53">
      <c r="A5689" s="16"/>
      <c r="B5689" s="16"/>
      <c r="N5689" s="2"/>
      <c r="O5689" s="53"/>
      <c r="BA5689" s="149"/>
    </row>
    <row r="5690" spans="1:53">
      <c r="A5690" s="16"/>
      <c r="B5690" s="16"/>
      <c r="N5690" s="2"/>
      <c r="O5690" s="53"/>
      <c r="BA5690" s="149"/>
    </row>
    <row r="5691" spans="1:53">
      <c r="A5691" s="16"/>
      <c r="B5691" s="16"/>
      <c r="N5691" s="2"/>
      <c r="O5691" s="53"/>
      <c r="BA5691" s="149"/>
    </row>
    <row r="5692" spans="1:53">
      <c r="A5692" s="16"/>
      <c r="B5692" s="16"/>
      <c r="N5692" s="2"/>
      <c r="O5692" s="53"/>
      <c r="BA5692" s="149"/>
    </row>
    <row r="5693" spans="1:53">
      <c r="A5693" s="16"/>
      <c r="B5693" s="16"/>
      <c r="N5693" s="2"/>
      <c r="O5693" s="53"/>
      <c r="BA5693" s="149"/>
    </row>
    <row r="5694" spans="1:53">
      <c r="A5694" s="16"/>
      <c r="B5694" s="16"/>
      <c r="N5694" s="2"/>
      <c r="O5694" s="53"/>
      <c r="BA5694" s="149"/>
    </row>
    <row r="5695" spans="1:53">
      <c r="A5695" s="16"/>
      <c r="B5695" s="16"/>
      <c r="N5695" s="2"/>
      <c r="O5695" s="53"/>
      <c r="BA5695" s="149"/>
    </row>
    <row r="5696" spans="1:53">
      <c r="A5696" s="16"/>
      <c r="B5696" s="16"/>
      <c r="N5696" s="2"/>
      <c r="O5696" s="53"/>
      <c r="BA5696" s="149"/>
    </row>
    <row r="5697" spans="1:53">
      <c r="A5697" s="16"/>
      <c r="B5697" s="16"/>
      <c r="N5697" s="2"/>
      <c r="O5697" s="53"/>
      <c r="BA5697" s="149"/>
    </row>
    <row r="5698" spans="1:53">
      <c r="A5698" s="16"/>
      <c r="B5698" s="16"/>
      <c r="N5698" s="2"/>
      <c r="O5698" s="53"/>
      <c r="BA5698" s="149"/>
    </row>
    <row r="5699" spans="1:53">
      <c r="A5699" s="16"/>
      <c r="B5699" s="16"/>
      <c r="N5699" s="2"/>
      <c r="O5699" s="53"/>
      <c r="BA5699" s="149"/>
    </row>
    <row r="5700" spans="1:53">
      <c r="A5700" s="16"/>
      <c r="B5700" s="16"/>
      <c r="N5700" s="2"/>
      <c r="O5700" s="53"/>
      <c r="BA5700" s="149"/>
    </row>
    <row r="5701" spans="1:53">
      <c r="A5701" s="16"/>
      <c r="B5701" s="16"/>
      <c r="N5701" s="2"/>
      <c r="O5701" s="53"/>
      <c r="BA5701" s="149"/>
    </row>
    <row r="5702" spans="1:53">
      <c r="A5702" s="16"/>
      <c r="B5702" s="16"/>
      <c r="N5702" s="2"/>
      <c r="O5702" s="53"/>
      <c r="BA5702" s="149"/>
    </row>
    <row r="5703" spans="1:53">
      <c r="A5703" s="16"/>
      <c r="B5703" s="16"/>
      <c r="N5703" s="2"/>
      <c r="O5703" s="53"/>
      <c r="BA5703" s="149"/>
    </row>
    <row r="5704" spans="1:53">
      <c r="A5704" s="16"/>
      <c r="B5704" s="16"/>
      <c r="N5704" s="2"/>
      <c r="O5704" s="53"/>
      <c r="BA5704" s="149"/>
    </row>
    <row r="5705" spans="1:53">
      <c r="A5705" s="16"/>
      <c r="B5705" s="16"/>
      <c r="N5705" s="2"/>
      <c r="O5705" s="53"/>
      <c r="BA5705" s="149"/>
    </row>
    <row r="5706" spans="1:53">
      <c r="A5706" s="16"/>
      <c r="B5706" s="16"/>
      <c r="N5706" s="2"/>
      <c r="O5706" s="53"/>
      <c r="BA5706" s="149"/>
    </row>
    <row r="5707" spans="1:53">
      <c r="A5707" s="16"/>
      <c r="B5707" s="16"/>
      <c r="N5707" s="2"/>
      <c r="O5707" s="53"/>
      <c r="BA5707" s="149"/>
    </row>
    <row r="5708" spans="1:53">
      <c r="A5708" s="16"/>
      <c r="B5708" s="16"/>
      <c r="N5708" s="2"/>
      <c r="O5708" s="53"/>
      <c r="BA5708" s="149"/>
    </row>
    <row r="5709" spans="1:53">
      <c r="A5709" s="16"/>
      <c r="B5709" s="16"/>
      <c r="N5709" s="2"/>
      <c r="O5709" s="53"/>
      <c r="BA5709" s="149"/>
    </row>
    <row r="5710" spans="1:53">
      <c r="A5710" s="16"/>
      <c r="B5710" s="16"/>
      <c r="N5710" s="2"/>
      <c r="O5710" s="53"/>
      <c r="BA5710" s="149"/>
    </row>
    <row r="5711" spans="1:53">
      <c r="A5711" s="16"/>
      <c r="B5711" s="16"/>
      <c r="N5711" s="2"/>
      <c r="O5711" s="53"/>
      <c r="BA5711" s="149"/>
    </row>
    <row r="5712" spans="1:53">
      <c r="A5712" s="16"/>
      <c r="B5712" s="16"/>
      <c r="N5712" s="2"/>
      <c r="O5712" s="53"/>
      <c r="BA5712" s="149"/>
    </row>
    <row r="5713" spans="1:53">
      <c r="A5713" s="16"/>
      <c r="B5713" s="16"/>
      <c r="N5713" s="2"/>
      <c r="O5713" s="53"/>
      <c r="BA5713" s="149"/>
    </row>
    <row r="5714" spans="1:53">
      <c r="A5714" s="16"/>
      <c r="B5714" s="16"/>
      <c r="N5714" s="2"/>
      <c r="O5714" s="53"/>
      <c r="BA5714" s="149"/>
    </row>
    <row r="5715" spans="1:53">
      <c r="A5715" s="16"/>
      <c r="B5715" s="16"/>
      <c r="N5715" s="2"/>
      <c r="O5715" s="53"/>
      <c r="BA5715" s="149"/>
    </row>
    <row r="5716" spans="1:53">
      <c r="A5716" s="16"/>
      <c r="B5716" s="16"/>
      <c r="N5716" s="2"/>
      <c r="O5716" s="53"/>
      <c r="BA5716" s="149"/>
    </row>
    <row r="5717" spans="1:53">
      <c r="A5717" s="16"/>
      <c r="B5717" s="16"/>
      <c r="N5717" s="2"/>
      <c r="O5717" s="53"/>
      <c r="BA5717" s="149"/>
    </row>
    <row r="5718" spans="1:53">
      <c r="A5718" s="16"/>
      <c r="B5718" s="16"/>
      <c r="N5718" s="2"/>
      <c r="O5718" s="53"/>
      <c r="BA5718" s="149"/>
    </row>
    <row r="5719" spans="1:53">
      <c r="A5719" s="16"/>
      <c r="B5719" s="16"/>
      <c r="N5719" s="2"/>
      <c r="O5719" s="53"/>
      <c r="BA5719" s="149"/>
    </row>
    <row r="5720" spans="1:53">
      <c r="A5720" s="16"/>
      <c r="B5720" s="16"/>
      <c r="N5720" s="2"/>
      <c r="O5720" s="53"/>
      <c r="BA5720" s="149"/>
    </row>
    <row r="5721" spans="1:53">
      <c r="A5721" s="16"/>
      <c r="B5721" s="16"/>
      <c r="N5721" s="2"/>
      <c r="O5721" s="53"/>
      <c r="BA5721" s="149"/>
    </row>
    <row r="5722" spans="1:53">
      <c r="A5722" s="16"/>
      <c r="B5722" s="16"/>
      <c r="N5722" s="2"/>
      <c r="O5722" s="53"/>
      <c r="BA5722" s="149"/>
    </row>
    <row r="5723" spans="1:53">
      <c r="A5723" s="16"/>
      <c r="B5723" s="16"/>
      <c r="N5723" s="2"/>
      <c r="O5723" s="53"/>
      <c r="BA5723" s="149"/>
    </row>
    <row r="5724" spans="1:53">
      <c r="A5724" s="16"/>
      <c r="B5724" s="16"/>
      <c r="N5724" s="2"/>
      <c r="O5724" s="53"/>
      <c r="BA5724" s="149"/>
    </row>
    <row r="5725" spans="1:53">
      <c r="A5725" s="16"/>
      <c r="B5725" s="16"/>
      <c r="N5725" s="2"/>
      <c r="O5725" s="53"/>
      <c r="BA5725" s="149"/>
    </row>
    <row r="5726" spans="1:53">
      <c r="A5726" s="16"/>
      <c r="B5726" s="16"/>
      <c r="N5726" s="2"/>
      <c r="O5726" s="53"/>
      <c r="BA5726" s="149"/>
    </row>
    <row r="5727" spans="1:53">
      <c r="A5727" s="16"/>
      <c r="B5727" s="16"/>
      <c r="N5727" s="2"/>
      <c r="O5727" s="53"/>
      <c r="BA5727" s="149"/>
    </row>
    <row r="5728" spans="1:53">
      <c r="A5728" s="16"/>
      <c r="B5728" s="16"/>
      <c r="N5728" s="2"/>
      <c r="O5728" s="53"/>
      <c r="BA5728" s="149"/>
    </row>
    <row r="5729" spans="1:53">
      <c r="A5729" s="16"/>
      <c r="B5729" s="16"/>
      <c r="N5729" s="2"/>
      <c r="O5729" s="53"/>
      <c r="BA5729" s="149"/>
    </row>
    <row r="5730" spans="1:53">
      <c r="A5730" s="16"/>
      <c r="B5730" s="16"/>
      <c r="N5730" s="2"/>
      <c r="O5730" s="53"/>
      <c r="BA5730" s="149"/>
    </row>
    <row r="5731" spans="1:53">
      <c r="A5731" s="16"/>
      <c r="B5731" s="16"/>
      <c r="N5731" s="2"/>
      <c r="O5731" s="53"/>
      <c r="BA5731" s="149"/>
    </row>
    <row r="5732" spans="1:53">
      <c r="A5732" s="16"/>
      <c r="B5732" s="16"/>
      <c r="N5732" s="2"/>
      <c r="O5732" s="53"/>
      <c r="BA5732" s="149"/>
    </row>
    <row r="5733" spans="1:53">
      <c r="A5733" s="16"/>
      <c r="B5733" s="16"/>
      <c r="N5733" s="2"/>
      <c r="O5733" s="53"/>
      <c r="BA5733" s="149"/>
    </row>
    <row r="5734" spans="1:53">
      <c r="A5734" s="16"/>
      <c r="B5734" s="16"/>
      <c r="N5734" s="2"/>
      <c r="O5734" s="53"/>
      <c r="BA5734" s="149"/>
    </row>
    <row r="5735" spans="1:53">
      <c r="A5735" s="16"/>
      <c r="B5735" s="16"/>
      <c r="N5735" s="2"/>
      <c r="O5735" s="53"/>
      <c r="BA5735" s="149"/>
    </row>
    <row r="5736" spans="1:53">
      <c r="A5736" s="16"/>
      <c r="B5736" s="16"/>
      <c r="N5736" s="2"/>
      <c r="O5736" s="53"/>
      <c r="BA5736" s="149"/>
    </row>
    <row r="5737" spans="1:53">
      <c r="A5737" s="16"/>
      <c r="B5737" s="16"/>
      <c r="N5737" s="2"/>
      <c r="O5737" s="53"/>
      <c r="BA5737" s="149"/>
    </row>
    <row r="5738" spans="1:53">
      <c r="A5738" s="16"/>
      <c r="B5738" s="16"/>
      <c r="N5738" s="2"/>
      <c r="O5738" s="53"/>
      <c r="BA5738" s="149"/>
    </row>
    <row r="5739" spans="1:53">
      <c r="A5739" s="16"/>
      <c r="B5739" s="16"/>
      <c r="N5739" s="2"/>
      <c r="O5739" s="53"/>
      <c r="BA5739" s="149"/>
    </row>
    <row r="5740" spans="1:53">
      <c r="A5740" s="16"/>
      <c r="B5740" s="16"/>
      <c r="N5740" s="2"/>
      <c r="O5740" s="53"/>
      <c r="BA5740" s="149"/>
    </row>
    <row r="5741" spans="1:53">
      <c r="A5741" s="16"/>
      <c r="B5741" s="16"/>
      <c r="N5741" s="2"/>
      <c r="O5741" s="53"/>
      <c r="BA5741" s="149"/>
    </row>
    <row r="5742" spans="1:53">
      <c r="A5742" s="16"/>
      <c r="B5742" s="16"/>
      <c r="N5742" s="2"/>
      <c r="O5742" s="53"/>
      <c r="BA5742" s="149"/>
    </row>
    <row r="5743" spans="1:53">
      <c r="A5743" s="16"/>
      <c r="B5743" s="16"/>
      <c r="N5743" s="2"/>
      <c r="O5743" s="53"/>
      <c r="BA5743" s="149"/>
    </row>
    <row r="5744" spans="1:53">
      <c r="A5744" s="16"/>
      <c r="B5744" s="16"/>
      <c r="N5744" s="2"/>
      <c r="O5744" s="53"/>
      <c r="BA5744" s="149"/>
    </row>
    <row r="5745" spans="1:53">
      <c r="A5745" s="16"/>
      <c r="B5745" s="16"/>
      <c r="N5745" s="2"/>
      <c r="O5745" s="53"/>
      <c r="BA5745" s="149"/>
    </row>
    <row r="5746" spans="1:53">
      <c r="A5746" s="16"/>
      <c r="B5746" s="16"/>
      <c r="N5746" s="2"/>
      <c r="O5746" s="53"/>
      <c r="BA5746" s="149"/>
    </row>
    <row r="5747" spans="1:53">
      <c r="A5747" s="16"/>
      <c r="B5747" s="16"/>
      <c r="N5747" s="2"/>
      <c r="O5747" s="53"/>
      <c r="BA5747" s="149"/>
    </row>
    <row r="5748" spans="1:53">
      <c r="A5748" s="16"/>
      <c r="B5748" s="16"/>
      <c r="N5748" s="2"/>
      <c r="O5748" s="53"/>
      <c r="BA5748" s="149"/>
    </row>
    <row r="5749" spans="1:53">
      <c r="A5749" s="16"/>
      <c r="B5749" s="16"/>
      <c r="N5749" s="2"/>
      <c r="O5749" s="53"/>
      <c r="BA5749" s="149"/>
    </row>
    <row r="5750" spans="1:53">
      <c r="A5750" s="16"/>
      <c r="B5750" s="16"/>
      <c r="N5750" s="2"/>
      <c r="O5750" s="53"/>
      <c r="BA5750" s="149"/>
    </row>
    <row r="5751" spans="1:53">
      <c r="A5751" s="16"/>
      <c r="B5751" s="16"/>
      <c r="N5751" s="2"/>
      <c r="O5751" s="53"/>
      <c r="BA5751" s="149"/>
    </row>
    <row r="5752" spans="1:53">
      <c r="A5752" s="16"/>
      <c r="B5752" s="16"/>
      <c r="N5752" s="2"/>
      <c r="O5752" s="53"/>
      <c r="BA5752" s="149"/>
    </row>
    <row r="5753" spans="1:53">
      <c r="A5753" s="16"/>
      <c r="B5753" s="16"/>
      <c r="N5753" s="2"/>
      <c r="O5753" s="53"/>
      <c r="BA5753" s="149"/>
    </row>
    <row r="5754" spans="1:53">
      <c r="A5754" s="16"/>
      <c r="B5754" s="16"/>
      <c r="N5754" s="2"/>
      <c r="O5754" s="53"/>
      <c r="BA5754" s="149"/>
    </row>
    <row r="5755" spans="1:53">
      <c r="A5755" s="16"/>
      <c r="B5755" s="16"/>
      <c r="N5755" s="2"/>
      <c r="O5755" s="53"/>
      <c r="BA5755" s="149"/>
    </row>
    <row r="5756" spans="1:53">
      <c r="A5756" s="16"/>
      <c r="B5756" s="16"/>
      <c r="N5756" s="2"/>
      <c r="O5756" s="53"/>
      <c r="BA5756" s="149"/>
    </row>
    <row r="5757" spans="1:53">
      <c r="A5757" s="16"/>
      <c r="B5757" s="16"/>
      <c r="N5757" s="2"/>
      <c r="O5757" s="53"/>
      <c r="BA5757" s="149"/>
    </row>
    <row r="5758" spans="1:53">
      <c r="A5758" s="16"/>
      <c r="B5758" s="16"/>
      <c r="N5758" s="2"/>
      <c r="O5758" s="53"/>
      <c r="BA5758" s="149"/>
    </row>
    <row r="5759" spans="1:53">
      <c r="A5759" s="16"/>
      <c r="B5759" s="16"/>
      <c r="N5759" s="2"/>
      <c r="O5759" s="53"/>
      <c r="BA5759" s="149"/>
    </row>
    <row r="5760" spans="1:53">
      <c r="A5760" s="16"/>
      <c r="B5760" s="16"/>
      <c r="N5760" s="2"/>
      <c r="O5760" s="53"/>
      <c r="BA5760" s="149"/>
    </row>
    <row r="5761" spans="1:53">
      <c r="A5761" s="16"/>
      <c r="B5761" s="16"/>
      <c r="N5761" s="2"/>
      <c r="O5761" s="53"/>
      <c r="BA5761" s="149"/>
    </row>
    <row r="5762" spans="1:53">
      <c r="A5762" s="16"/>
      <c r="B5762" s="16"/>
      <c r="N5762" s="2"/>
      <c r="O5762" s="53"/>
      <c r="BA5762" s="149"/>
    </row>
    <row r="5763" spans="1:53">
      <c r="A5763" s="16"/>
      <c r="B5763" s="16"/>
      <c r="N5763" s="2"/>
      <c r="O5763" s="53"/>
      <c r="BA5763" s="149"/>
    </row>
    <row r="5764" spans="1:53">
      <c r="A5764" s="16"/>
      <c r="B5764" s="16"/>
      <c r="N5764" s="2"/>
      <c r="O5764" s="53"/>
      <c r="BA5764" s="149"/>
    </row>
    <row r="5765" spans="1:53">
      <c r="A5765" s="16"/>
      <c r="B5765" s="16"/>
      <c r="N5765" s="2"/>
      <c r="O5765" s="53"/>
      <c r="BA5765" s="149"/>
    </row>
    <row r="5766" spans="1:53">
      <c r="A5766" s="16"/>
      <c r="B5766" s="16"/>
      <c r="N5766" s="2"/>
      <c r="O5766" s="53"/>
      <c r="BA5766" s="149"/>
    </row>
    <row r="5767" spans="1:53">
      <c r="A5767" s="16"/>
      <c r="B5767" s="16"/>
      <c r="N5767" s="2"/>
      <c r="O5767" s="53"/>
      <c r="BA5767" s="149"/>
    </row>
    <row r="5768" spans="1:53">
      <c r="A5768" s="16"/>
      <c r="B5768" s="16"/>
      <c r="N5768" s="2"/>
      <c r="O5768" s="53"/>
      <c r="BA5768" s="149"/>
    </row>
    <row r="5769" spans="1:53">
      <c r="A5769" s="16"/>
      <c r="B5769" s="16"/>
      <c r="N5769" s="2"/>
      <c r="O5769" s="53"/>
      <c r="BA5769" s="149"/>
    </row>
    <row r="5770" spans="1:53">
      <c r="A5770" s="16"/>
      <c r="B5770" s="16"/>
      <c r="N5770" s="2"/>
      <c r="O5770" s="53"/>
      <c r="BA5770" s="149"/>
    </row>
    <row r="5771" spans="1:53">
      <c r="A5771" s="16"/>
      <c r="B5771" s="16"/>
      <c r="N5771" s="2"/>
      <c r="O5771" s="53"/>
      <c r="BA5771" s="149"/>
    </row>
    <row r="5772" spans="1:53">
      <c r="A5772" s="16"/>
      <c r="B5772" s="16"/>
      <c r="N5772" s="2"/>
      <c r="O5772" s="53"/>
      <c r="BA5772" s="149"/>
    </row>
    <row r="5773" spans="1:53">
      <c r="A5773" s="16"/>
      <c r="B5773" s="16"/>
      <c r="N5773" s="2"/>
      <c r="O5773" s="53"/>
      <c r="BA5773" s="149"/>
    </row>
    <row r="5774" spans="1:53">
      <c r="A5774" s="16"/>
      <c r="B5774" s="16"/>
      <c r="N5774" s="2"/>
      <c r="O5774" s="53"/>
      <c r="BA5774" s="149"/>
    </row>
    <row r="5775" spans="1:53">
      <c r="A5775" s="16"/>
      <c r="B5775" s="16"/>
      <c r="N5775" s="2"/>
      <c r="O5775" s="53"/>
      <c r="BA5775" s="149"/>
    </row>
    <row r="5776" spans="1:53">
      <c r="A5776" s="16"/>
      <c r="B5776" s="16"/>
      <c r="N5776" s="2"/>
      <c r="O5776" s="53"/>
      <c r="BA5776" s="149"/>
    </row>
    <row r="5777" spans="1:53">
      <c r="A5777" s="16"/>
      <c r="B5777" s="16"/>
      <c r="N5777" s="2"/>
      <c r="O5777" s="53"/>
      <c r="BA5777" s="149"/>
    </row>
    <row r="5778" spans="1:53">
      <c r="A5778" s="16"/>
      <c r="B5778" s="16"/>
      <c r="N5778" s="2"/>
      <c r="O5778" s="53"/>
      <c r="BA5778" s="149"/>
    </row>
    <row r="5779" spans="1:53">
      <c r="A5779" s="16"/>
      <c r="B5779" s="16"/>
      <c r="N5779" s="2"/>
      <c r="O5779" s="53"/>
      <c r="BA5779" s="149"/>
    </row>
    <row r="5780" spans="1:53">
      <c r="A5780" s="16"/>
      <c r="B5780" s="16"/>
      <c r="N5780" s="2"/>
      <c r="O5780" s="53"/>
      <c r="BA5780" s="149"/>
    </row>
    <row r="5781" spans="1:53">
      <c r="A5781" s="16"/>
      <c r="B5781" s="16"/>
      <c r="N5781" s="2"/>
      <c r="O5781" s="53"/>
      <c r="BA5781" s="149"/>
    </row>
    <row r="5782" spans="1:53">
      <c r="A5782" s="16"/>
      <c r="B5782" s="16"/>
      <c r="N5782" s="2"/>
      <c r="O5782" s="53"/>
      <c r="BA5782" s="149"/>
    </row>
    <row r="5783" spans="1:53">
      <c r="A5783" s="16"/>
      <c r="B5783" s="16"/>
      <c r="N5783" s="2"/>
      <c r="O5783" s="53"/>
      <c r="BA5783" s="149"/>
    </row>
    <row r="5784" spans="1:53">
      <c r="A5784" s="16"/>
      <c r="B5784" s="16"/>
      <c r="N5784" s="2"/>
      <c r="O5784" s="53"/>
      <c r="BA5784" s="149"/>
    </row>
    <row r="5785" spans="1:53">
      <c r="A5785" s="16"/>
      <c r="B5785" s="16"/>
      <c r="N5785" s="2"/>
      <c r="O5785" s="53"/>
      <c r="BA5785" s="149"/>
    </row>
    <row r="5786" spans="1:53">
      <c r="A5786" s="16"/>
      <c r="B5786" s="16"/>
      <c r="N5786" s="2"/>
      <c r="O5786" s="53"/>
      <c r="BA5786" s="149"/>
    </row>
    <row r="5787" spans="1:53">
      <c r="A5787" s="16"/>
      <c r="B5787" s="16"/>
      <c r="N5787" s="2"/>
      <c r="O5787" s="53"/>
      <c r="BA5787" s="149"/>
    </row>
    <row r="5788" spans="1:53">
      <c r="A5788" s="16"/>
      <c r="B5788" s="16"/>
      <c r="N5788" s="2"/>
      <c r="O5788" s="53"/>
      <c r="BA5788" s="149"/>
    </row>
    <row r="5789" spans="1:53">
      <c r="A5789" s="16"/>
      <c r="B5789" s="16"/>
      <c r="N5789" s="2"/>
      <c r="O5789" s="53"/>
      <c r="BA5789" s="149"/>
    </row>
    <row r="5790" spans="1:53">
      <c r="A5790" s="16"/>
      <c r="B5790" s="16"/>
      <c r="N5790" s="2"/>
      <c r="O5790" s="53"/>
      <c r="BA5790" s="149"/>
    </row>
    <row r="5791" spans="1:53">
      <c r="A5791" s="16"/>
      <c r="B5791" s="16"/>
      <c r="N5791" s="2"/>
      <c r="O5791" s="53"/>
      <c r="BA5791" s="149"/>
    </row>
    <row r="5792" spans="1:53">
      <c r="A5792" s="16"/>
      <c r="B5792" s="16"/>
      <c r="N5792" s="2"/>
      <c r="O5792" s="53"/>
      <c r="BA5792" s="149"/>
    </row>
    <row r="5793" spans="1:53">
      <c r="A5793" s="16"/>
      <c r="B5793" s="16"/>
      <c r="N5793" s="2"/>
      <c r="O5793" s="53"/>
      <c r="BA5793" s="149"/>
    </row>
    <row r="5794" spans="1:53">
      <c r="A5794" s="16"/>
      <c r="B5794" s="16"/>
      <c r="N5794" s="2"/>
      <c r="O5794" s="53"/>
      <c r="BA5794" s="149"/>
    </row>
    <row r="5795" spans="1:53">
      <c r="A5795" s="16"/>
      <c r="B5795" s="16"/>
      <c r="N5795" s="2"/>
      <c r="O5795" s="53"/>
      <c r="BA5795" s="149"/>
    </row>
    <row r="5796" spans="1:53">
      <c r="A5796" s="16"/>
      <c r="B5796" s="16"/>
      <c r="N5796" s="2"/>
      <c r="O5796" s="53"/>
      <c r="BA5796" s="149"/>
    </row>
    <row r="5797" spans="1:53">
      <c r="A5797" s="16"/>
      <c r="B5797" s="16"/>
      <c r="N5797" s="2"/>
      <c r="O5797" s="53"/>
      <c r="BA5797" s="149"/>
    </row>
    <row r="5798" spans="1:53">
      <c r="A5798" s="16"/>
      <c r="B5798" s="16"/>
      <c r="N5798" s="2"/>
      <c r="O5798" s="53"/>
      <c r="BA5798" s="149"/>
    </row>
    <row r="5799" spans="1:53">
      <c r="A5799" s="16"/>
      <c r="B5799" s="16"/>
      <c r="N5799" s="2"/>
      <c r="O5799" s="53"/>
      <c r="BA5799" s="149"/>
    </row>
    <row r="5800" spans="1:53">
      <c r="A5800" s="16"/>
      <c r="B5800" s="16"/>
      <c r="N5800" s="2"/>
      <c r="O5800" s="53"/>
      <c r="BA5800" s="149"/>
    </row>
    <row r="5801" spans="1:53">
      <c r="A5801" s="16"/>
      <c r="B5801" s="16"/>
      <c r="N5801" s="2"/>
      <c r="O5801" s="53"/>
      <c r="BA5801" s="149"/>
    </row>
    <row r="5802" spans="1:53">
      <c r="A5802" s="16"/>
      <c r="B5802" s="16"/>
      <c r="N5802" s="2"/>
      <c r="O5802" s="53"/>
      <c r="BA5802" s="149"/>
    </row>
    <row r="5803" spans="1:53">
      <c r="A5803" s="16"/>
      <c r="B5803" s="16"/>
      <c r="N5803" s="2"/>
      <c r="O5803" s="53"/>
      <c r="BA5803" s="149"/>
    </row>
    <row r="5804" spans="1:53">
      <c r="A5804" s="16"/>
      <c r="B5804" s="16"/>
      <c r="N5804" s="2"/>
      <c r="O5804" s="53"/>
      <c r="BA5804" s="149"/>
    </row>
    <row r="5805" spans="1:53">
      <c r="A5805" s="16"/>
      <c r="B5805" s="16"/>
      <c r="N5805" s="2"/>
      <c r="O5805" s="53"/>
      <c r="BA5805" s="149"/>
    </row>
    <row r="5806" spans="1:53">
      <c r="A5806" s="16"/>
      <c r="B5806" s="16"/>
      <c r="N5806" s="2"/>
      <c r="O5806" s="53"/>
      <c r="BA5806" s="149"/>
    </row>
    <row r="5807" spans="1:53">
      <c r="A5807" s="16"/>
      <c r="B5807" s="16"/>
      <c r="N5807" s="2"/>
      <c r="O5807" s="53"/>
      <c r="BA5807" s="149"/>
    </row>
    <row r="5808" spans="1:53">
      <c r="A5808" s="16"/>
      <c r="B5808" s="16"/>
      <c r="N5808" s="2"/>
      <c r="O5808" s="53"/>
      <c r="BA5808" s="149"/>
    </row>
    <row r="5809" spans="1:53">
      <c r="A5809" s="16"/>
      <c r="B5809" s="16"/>
      <c r="N5809" s="2"/>
      <c r="O5809" s="53"/>
      <c r="BA5809" s="149"/>
    </row>
    <row r="5810" spans="1:53">
      <c r="A5810" s="16"/>
      <c r="B5810" s="16"/>
      <c r="N5810" s="2"/>
      <c r="O5810" s="53"/>
      <c r="BA5810" s="149"/>
    </row>
    <row r="5811" spans="1:53">
      <c r="A5811" s="16"/>
      <c r="B5811" s="16"/>
      <c r="N5811" s="2"/>
      <c r="O5811" s="53"/>
      <c r="BA5811" s="149"/>
    </row>
    <row r="5812" spans="1:53">
      <c r="A5812" s="16"/>
      <c r="B5812" s="16"/>
      <c r="N5812" s="2"/>
      <c r="O5812" s="53"/>
      <c r="BA5812" s="149"/>
    </row>
    <row r="5813" spans="1:53">
      <c r="A5813" s="16"/>
      <c r="B5813" s="16"/>
      <c r="N5813" s="2"/>
      <c r="O5813" s="53"/>
      <c r="BA5813" s="149"/>
    </row>
    <row r="5814" spans="1:53">
      <c r="A5814" s="16"/>
      <c r="B5814" s="16"/>
      <c r="N5814" s="2"/>
      <c r="O5814" s="53"/>
      <c r="BA5814" s="149"/>
    </row>
    <row r="5815" spans="1:53">
      <c r="A5815" s="16"/>
      <c r="B5815" s="16"/>
      <c r="N5815" s="2"/>
      <c r="O5815" s="53"/>
      <c r="BA5815" s="149"/>
    </row>
    <row r="5816" spans="1:53">
      <c r="A5816" s="16"/>
      <c r="B5816" s="16"/>
      <c r="N5816" s="2"/>
      <c r="O5816" s="53"/>
      <c r="BA5816" s="149"/>
    </row>
    <row r="5817" spans="1:53">
      <c r="A5817" s="16"/>
      <c r="B5817" s="16"/>
      <c r="N5817" s="2"/>
      <c r="O5817" s="53"/>
      <c r="BA5817" s="149"/>
    </row>
    <row r="5818" spans="1:53">
      <c r="A5818" s="16"/>
      <c r="B5818" s="16"/>
      <c r="N5818" s="2"/>
      <c r="O5818" s="53"/>
      <c r="BA5818" s="149"/>
    </row>
    <row r="5819" spans="1:53">
      <c r="A5819" s="16"/>
      <c r="B5819" s="16"/>
      <c r="N5819" s="2"/>
      <c r="O5819" s="53"/>
      <c r="BA5819" s="149"/>
    </row>
    <row r="5820" spans="1:53">
      <c r="A5820" s="16"/>
      <c r="B5820" s="16"/>
      <c r="N5820" s="2"/>
      <c r="O5820" s="53"/>
      <c r="BA5820" s="149"/>
    </row>
    <row r="5821" spans="1:53">
      <c r="A5821" s="16"/>
      <c r="B5821" s="16"/>
      <c r="N5821" s="2"/>
      <c r="O5821" s="53"/>
      <c r="BA5821" s="149"/>
    </row>
    <row r="5822" spans="1:53">
      <c r="A5822" s="16"/>
      <c r="B5822" s="16"/>
      <c r="N5822" s="2"/>
      <c r="O5822" s="53"/>
      <c r="BA5822" s="149"/>
    </row>
    <row r="5823" spans="1:53">
      <c r="A5823" s="16"/>
      <c r="B5823" s="16"/>
      <c r="N5823" s="2"/>
      <c r="O5823" s="53"/>
      <c r="BA5823" s="149"/>
    </row>
    <row r="5824" spans="1:53">
      <c r="A5824" s="16"/>
      <c r="B5824" s="16"/>
      <c r="N5824" s="2"/>
      <c r="O5824" s="53"/>
      <c r="BA5824" s="149"/>
    </row>
    <row r="5825" spans="1:53">
      <c r="A5825" s="16"/>
      <c r="B5825" s="16"/>
      <c r="N5825" s="2"/>
      <c r="O5825" s="53"/>
      <c r="BA5825" s="149"/>
    </row>
    <row r="5826" spans="1:53">
      <c r="A5826" s="16"/>
      <c r="B5826" s="16"/>
      <c r="N5826" s="2"/>
      <c r="O5826" s="53"/>
      <c r="BA5826" s="149"/>
    </row>
    <row r="5827" spans="1:53">
      <c r="A5827" s="16"/>
      <c r="B5827" s="16"/>
      <c r="N5827" s="2"/>
      <c r="O5827" s="53"/>
      <c r="BA5827" s="149"/>
    </row>
    <row r="5828" spans="1:53">
      <c r="A5828" s="16"/>
      <c r="B5828" s="16"/>
      <c r="N5828" s="2"/>
      <c r="O5828" s="53"/>
      <c r="BA5828" s="149"/>
    </row>
    <row r="5829" spans="1:53">
      <c r="A5829" s="16"/>
      <c r="B5829" s="16"/>
      <c r="N5829" s="2"/>
      <c r="O5829" s="53"/>
      <c r="BA5829" s="149"/>
    </row>
    <row r="5830" spans="1:53">
      <c r="A5830" s="16"/>
      <c r="B5830" s="16"/>
      <c r="N5830" s="2"/>
      <c r="O5830" s="53"/>
      <c r="BA5830" s="149"/>
    </row>
    <row r="5831" spans="1:53">
      <c r="A5831" s="16"/>
      <c r="B5831" s="16"/>
      <c r="N5831" s="2"/>
      <c r="O5831" s="53"/>
      <c r="BA5831" s="149"/>
    </row>
    <row r="5832" spans="1:53">
      <c r="A5832" s="16"/>
      <c r="B5832" s="16"/>
      <c r="N5832" s="2"/>
      <c r="O5832" s="53"/>
      <c r="BA5832" s="149"/>
    </row>
    <row r="5833" spans="1:53">
      <c r="A5833" s="16"/>
      <c r="B5833" s="16"/>
      <c r="N5833" s="2"/>
      <c r="O5833" s="53"/>
      <c r="BA5833" s="149"/>
    </row>
    <row r="5834" spans="1:53">
      <c r="A5834" s="16"/>
      <c r="B5834" s="16"/>
      <c r="N5834" s="2"/>
      <c r="O5834" s="53"/>
      <c r="BA5834" s="149"/>
    </row>
    <row r="5835" spans="1:53">
      <c r="A5835" s="16"/>
      <c r="B5835" s="16"/>
      <c r="N5835" s="2"/>
      <c r="O5835" s="53"/>
      <c r="BA5835" s="149"/>
    </row>
    <row r="5836" spans="1:53">
      <c r="A5836" s="16"/>
      <c r="B5836" s="16"/>
      <c r="N5836" s="2"/>
      <c r="O5836" s="53"/>
      <c r="BA5836" s="149"/>
    </row>
    <row r="5837" spans="1:53">
      <c r="A5837" s="16"/>
      <c r="B5837" s="16"/>
      <c r="N5837" s="2"/>
      <c r="O5837" s="53"/>
      <c r="BA5837" s="149"/>
    </row>
    <row r="5838" spans="1:53">
      <c r="A5838" s="16"/>
      <c r="B5838" s="16"/>
      <c r="N5838" s="2"/>
      <c r="O5838" s="53"/>
      <c r="BA5838" s="149"/>
    </row>
    <row r="5839" spans="1:53">
      <c r="A5839" s="16"/>
      <c r="B5839" s="16"/>
      <c r="N5839" s="2"/>
      <c r="O5839" s="53"/>
      <c r="BA5839" s="149"/>
    </row>
    <row r="5840" spans="1:53">
      <c r="A5840" s="16"/>
      <c r="B5840" s="16"/>
      <c r="N5840" s="2"/>
      <c r="O5840" s="53"/>
      <c r="BA5840" s="149"/>
    </row>
    <row r="5841" spans="1:53">
      <c r="A5841" s="16"/>
      <c r="B5841" s="16"/>
      <c r="N5841" s="2"/>
      <c r="O5841" s="53"/>
      <c r="BA5841" s="149"/>
    </row>
    <row r="5842" spans="1:53">
      <c r="A5842" s="16"/>
      <c r="B5842" s="16"/>
      <c r="N5842" s="2"/>
      <c r="O5842" s="53"/>
      <c r="BA5842" s="149"/>
    </row>
    <row r="5843" spans="1:53">
      <c r="A5843" s="16"/>
      <c r="B5843" s="16"/>
      <c r="N5843" s="2"/>
      <c r="O5843" s="53"/>
      <c r="BA5843" s="149"/>
    </row>
    <row r="5844" spans="1:53">
      <c r="A5844" s="16"/>
      <c r="B5844" s="16"/>
      <c r="N5844" s="2"/>
      <c r="O5844" s="53"/>
      <c r="BA5844" s="149"/>
    </row>
    <row r="5845" spans="1:53">
      <c r="A5845" s="16"/>
      <c r="B5845" s="16"/>
      <c r="N5845" s="2"/>
      <c r="O5845" s="53"/>
      <c r="BA5845" s="149"/>
    </row>
    <row r="5846" spans="1:53">
      <c r="A5846" s="16"/>
      <c r="B5846" s="16"/>
      <c r="N5846" s="2"/>
      <c r="O5846" s="53"/>
      <c r="BA5846" s="149"/>
    </row>
    <row r="5847" spans="1:53">
      <c r="A5847" s="16"/>
      <c r="B5847" s="16"/>
      <c r="N5847" s="2"/>
      <c r="O5847" s="53"/>
      <c r="BA5847" s="149"/>
    </row>
    <row r="5848" spans="1:53">
      <c r="A5848" s="16"/>
      <c r="B5848" s="16"/>
      <c r="N5848" s="2"/>
      <c r="O5848" s="53"/>
      <c r="BA5848" s="149"/>
    </row>
    <row r="5849" spans="1:53">
      <c r="A5849" s="16"/>
      <c r="B5849" s="16"/>
      <c r="N5849" s="2"/>
      <c r="O5849" s="53"/>
      <c r="BA5849" s="149"/>
    </row>
    <row r="5850" spans="1:53">
      <c r="A5850" s="16"/>
      <c r="B5850" s="16"/>
      <c r="N5850" s="2"/>
      <c r="O5850" s="53"/>
      <c r="BA5850" s="149"/>
    </row>
    <row r="5851" spans="1:53">
      <c r="A5851" s="16"/>
      <c r="B5851" s="16"/>
      <c r="N5851" s="2"/>
      <c r="O5851" s="53"/>
      <c r="BA5851" s="149"/>
    </row>
    <row r="5852" spans="1:53">
      <c r="A5852" s="16"/>
      <c r="B5852" s="16"/>
      <c r="N5852" s="2"/>
      <c r="O5852" s="53"/>
      <c r="BA5852" s="149"/>
    </row>
    <row r="5853" spans="1:53">
      <c r="A5853" s="16"/>
      <c r="B5853" s="16"/>
      <c r="N5853" s="2"/>
      <c r="O5853" s="53"/>
      <c r="BA5853" s="149"/>
    </row>
    <row r="5854" spans="1:53">
      <c r="A5854" s="16"/>
      <c r="B5854" s="16"/>
      <c r="N5854" s="2"/>
      <c r="O5854" s="53"/>
      <c r="BA5854" s="149"/>
    </row>
    <row r="5855" spans="1:53">
      <c r="A5855" s="16"/>
      <c r="B5855" s="16"/>
      <c r="N5855" s="2"/>
      <c r="O5855" s="53"/>
      <c r="BA5855" s="149"/>
    </row>
    <row r="5856" spans="1:53">
      <c r="A5856" s="16"/>
      <c r="B5856" s="16"/>
      <c r="N5856" s="2"/>
      <c r="O5856" s="53"/>
      <c r="BA5856" s="149"/>
    </row>
    <row r="5857" spans="1:53">
      <c r="A5857" s="16"/>
      <c r="B5857" s="16"/>
      <c r="N5857" s="2"/>
      <c r="O5857" s="53"/>
      <c r="BA5857" s="149"/>
    </row>
    <row r="5858" spans="1:53">
      <c r="A5858" s="16"/>
      <c r="B5858" s="16"/>
      <c r="N5858" s="2"/>
      <c r="O5858" s="53"/>
      <c r="BA5858" s="149"/>
    </row>
    <row r="5859" spans="1:53">
      <c r="A5859" s="16"/>
      <c r="B5859" s="16"/>
      <c r="N5859" s="2"/>
      <c r="O5859" s="53"/>
      <c r="BA5859" s="149"/>
    </row>
    <row r="5860" spans="1:53">
      <c r="A5860" s="16"/>
      <c r="B5860" s="16"/>
      <c r="N5860" s="2"/>
      <c r="O5860" s="53"/>
      <c r="BA5860" s="149"/>
    </row>
    <row r="5861" spans="1:53">
      <c r="A5861" s="16"/>
      <c r="B5861" s="16"/>
      <c r="N5861" s="2"/>
      <c r="O5861" s="53"/>
      <c r="BA5861" s="149"/>
    </row>
    <row r="5862" spans="1:53">
      <c r="A5862" s="16"/>
      <c r="B5862" s="16"/>
      <c r="N5862" s="2"/>
      <c r="O5862" s="53"/>
      <c r="BA5862" s="149"/>
    </row>
    <row r="5863" spans="1:53">
      <c r="A5863" s="16"/>
      <c r="B5863" s="16"/>
      <c r="N5863" s="2"/>
      <c r="O5863" s="53"/>
      <c r="BA5863" s="149"/>
    </row>
    <row r="5864" spans="1:53">
      <c r="A5864" s="16"/>
      <c r="B5864" s="16"/>
      <c r="N5864" s="2"/>
      <c r="O5864" s="53"/>
      <c r="BA5864" s="149"/>
    </row>
    <row r="5865" spans="1:53">
      <c r="A5865" s="16"/>
      <c r="B5865" s="16"/>
      <c r="N5865" s="2"/>
      <c r="O5865" s="53"/>
      <c r="BA5865" s="149"/>
    </row>
    <row r="5866" spans="1:53">
      <c r="A5866" s="16"/>
      <c r="B5866" s="16"/>
      <c r="N5866" s="2"/>
      <c r="O5866" s="53"/>
      <c r="BA5866" s="149"/>
    </row>
    <row r="5867" spans="1:53">
      <c r="A5867" s="16"/>
      <c r="B5867" s="16"/>
      <c r="N5867" s="2"/>
      <c r="O5867" s="53"/>
      <c r="BA5867" s="149"/>
    </row>
    <row r="5868" spans="1:53">
      <c r="A5868" s="16"/>
      <c r="B5868" s="16"/>
      <c r="N5868" s="2"/>
      <c r="O5868" s="53"/>
      <c r="BA5868" s="149"/>
    </row>
    <row r="5869" spans="1:53">
      <c r="A5869" s="16"/>
      <c r="B5869" s="16"/>
      <c r="N5869" s="2"/>
      <c r="O5869" s="53"/>
      <c r="BA5869" s="149"/>
    </row>
    <row r="5870" spans="1:53">
      <c r="A5870" s="16"/>
      <c r="B5870" s="16"/>
      <c r="N5870" s="2"/>
      <c r="O5870" s="53"/>
      <c r="BA5870" s="149"/>
    </row>
    <row r="5871" spans="1:53">
      <c r="A5871" s="16"/>
      <c r="B5871" s="16"/>
      <c r="N5871" s="2"/>
      <c r="O5871" s="53"/>
      <c r="BA5871" s="149"/>
    </row>
    <row r="5872" spans="1:53">
      <c r="A5872" s="16"/>
      <c r="B5872" s="16"/>
      <c r="N5872" s="2"/>
      <c r="O5872" s="53"/>
      <c r="BA5872" s="149"/>
    </row>
    <row r="5873" spans="1:53">
      <c r="A5873" s="16"/>
      <c r="B5873" s="16"/>
      <c r="N5873" s="2"/>
      <c r="O5873" s="53"/>
      <c r="BA5873" s="149"/>
    </row>
    <row r="5874" spans="1:53">
      <c r="A5874" s="16"/>
      <c r="B5874" s="16"/>
      <c r="N5874" s="2"/>
      <c r="O5874" s="53"/>
      <c r="BA5874" s="149"/>
    </row>
    <row r="5875" spans="1:53">
      <c r="A5875" s="16"/>
      <c r="B5875" s="16"/>
      <c r="N5875" s="2"/>
      <c r="O5875" s="53"/>
      <c r="BA5875" s="149"/>
    </row>
    <row r="5876" spans="1:53">
      <c r="A5876" s="16"/>
      <c r="B5876" s="16"/>
      <c r="N5876" s="2"/>
      <c r="O5876" s="53"/>
      <c r="BA5876" s="149"/>
    </row>
    <row r="5877" spans="1:53">
      <c r="A5877" s="16"/>
      <c r="B5877" s="16"/>
      <c r="N5877" s="2"/>
      <c r="O5877" s="53"/>
      <c r="BA5877" s="149"/>
    </row>
    <row r="5878" spans="1:53">
      <c r="A5878" s="16"/>
      <c r="B5878" s="16"/>
      <c r="N5878" s="2"/>
      <c r="O5878" s="53"/>
      <c r="BA5878" s="149"/>
    </row>
    <row r="5879" spans="1:53">
      <c r="A5879" s="16"/>
      <c r="B5879" s="16"/>
      <c r="N5879" s="2"/>
      <c r="O5879" s="53"/>
      <c r="BA5879" s="149"/>
    </row>
    <row r="5880" spans="1:53">
      <c r="A5880" s="16"/>
      <c r="B5880" s="16"/>
      <c r="N5880" s="2"/>
      <c r="O5880" s="53"/>
      <c r="BA5880" s="149"/>
    </row>
    <row r="5881" spans="1:53">
      <c r="A5881" s="16"/>
      <c r="B5881" s="16"/>
      <c r="N5881" s="2"/>
      <c r="O5881" s="53"/>
      <c r="BA5881" s="149"/>
    </row>
    <row r="5882" spans="1:53">
      <c r="A5882" s="16"/>
      <c r="B5882" s="16"/>
      <c r="N5882" s="2"/>
      <c r="O5882" s="53"/>
      <c r="BA5882" s="149"/>
    </row>
    <row r="5883" spans="1:53">
      <c r="A5883" s="16"/>
      <c r="B5883" s="16"/>
      <c r="N5883" s="2"/>
      <c r="O5883" s="53"/>
      <c r="BA5883" s="149"/>
    </row>
    <row r="5884" spans="1:53">
      <c r="A5884" s="16"/>
      <c r="B5884" s="16"/>
      <c r="N5884" s="2"/>
      <c r="O5884" s="53"/>
      <c r="BA5884" s="149"/>
    </row>
    <row r="5885" spans="1:53">
      <c r="A5885" s="16"/>
      <c r="B5885" s="16"/>
      <c r="N5885" s="2"/>
      <c r="O5885" s="53"/>
      <c r="BA5885" s="149"/>
    </row>
    <row r="5886" spans="1:53">
      <c r="A5886" s="16"/>
      <c r="B5886" s="16"/>
      <c r="N5886" s="2"/>
      <c r="O5886" s="53"/>
      <c r="BA5886" s="149"/>
    </row>
    <row r="5887" spans="1:53">
      <c r="A5887" s="16"/>
      <c r="B5887" s="16"/>
      <c r="N5887" s="2"/>
      <c r="O5887" s="53"/>
      <c r="BA5887" s="149"/>
    </row>
    <row r="5888" spans="1:53">
      <c r="A5888" s="16"/>
      <c r="B5888" s="16"/>
      <c r="N5888" s="2"/>
      <c r="O5888" s="53"/>
      <c r="BA5888" s="149"/>
    </row>
    <row r="5889" spans="1:53">
      <c r="A5889" s="16"/>
      <c r="B5889" s="16"/>
      <c r="N5889" s="2"/>
      <c r="O5889" s="53"/>
      <c r="BA5889" s="149"/>
    </row>
    <row r="5890" spans="1:53">
      <c r="A5890" s="16"/>
      <c r="B5890" s="16"/>
      <c r="N5890" s="2"/>
      <c r="O5890" s="53"/>
      <c r="BA5890" s="149"/>
    </row>
    <row r="5891" spans="1:53">
      <c r="A5891" s="16"/>
      <c r="B5891" s="16"/>
      <c r="N5891" s="2"/>
      <c r="O5891" s="53"/>
      <c r="BA5891" s="149"/>
    </row>
    <row r="5892" spans="1:53">
      <c r="A5892" s="16"/>
      <c r="B5892" s="16"/>
      <c r="N5892" s="2"/>
      <c r="O5892" s="53"/>
      <c r="BA5892" s="149"/>
    </row>
    <row r="5893" spans="1:53">
      <c r="A5893" s="16"/>
      <c r="B5893" s="16"/>
      <c r="N5893" s="2"/>
      <c r="O5893" s="53"/>
      <c r="BA5893" s="149"/>
    </row>
    <row r="5894" spans="1:53">
      <c r="A5894" s="16"/>
      <c r="B5894" s="16"/>
      <c r="N5894" s="2"/>
      <c r="O5894" s="53"/>
      <c r="BA5894" s="149"/>
    </row>
    <row r="5895" spans="1:53">
      <c r="A5895" s="16"/>
      <c r="B5895" s="16"/>
      <c r="N5895" s="2"/>
      <c r="O5895" s="53"/>
      <c r="BA5895" s="149"/>
    </row>
    <row r="5896" spans="1:53">
      <c r="A5896" s="16"/>
      <c r="B5896" s="16"/>
      <c r="N5896" s="2"/>
      <c r="O5896" s="53"/>
      <c r="BA5896" s="149"/>
    </row>
    <row r="5897" spans="1:53">
      <c r="A5897" s="16"/>
      <c r="B5897" s="16"/>
      <c r="N5897" s="2"/>
      <c r="O5897" s="53"/>
      <c r="BA5897" s="149"/>
    </row>
    <row r="5898" spans="1:53">
      <c r="A5898" s="16"/>
      <c r="B5898" s="16"/>
      <c r="N5898" s="2"/>
      <c r="O5898" s="53"/>
      <c r="BA5898" s="149"/>
    </row>
    <row r="5899" spans="1:53">
      <c r="A5899" s="16"/>
      <c r="B5899" s="16"/>
      <c r="N5899" s="2"/>
      <c r="O5899" s="53"/>
      <c r="BA5899" s="149"/>
    </row>
    <row r="5900" spans="1:53">
      <c r="A5900" s="16"/>
      <c r="B5900" s="16"/>
      <c r="N5900" s="2"/>
      <c r="O5900" s="53"/>
      <c r="BA5900" s="149"/>
    </row>
    <row r="5901" spans="1:53">
      <c r="A5901" s="16"/>
      <c r="B5901" s="16"/>
      <c r="N5901" s="2"/>
      <c r="O5901" s="53"/>
      <c r="BA5901" s="149"/>
    </row>
    <row r="5902" spans="1:53">
      <c r="A5902" s="16"/>
      <c r="B5902" s="16"/>
      <c r="N5902" s="2"/>
      <c r="O5902" s="53"/>
      <c r="BA5902" s="149"/>
    </row>
    <row r="5903" spans="1:53">
      <c r="A5903" s="16"/>
      <c r="B5903" s="16"/>
      <c r="N5903" s="2"/>
      <c r="O5903" s="53"/>
      <c r="BA5903" s="149"/>
    </row>
    <row r="5904" spans="1:53">
      <c r="A5904" s="16"/>
      <c r="B5904" s="16"/>
      <c r="N5904" s="2"/>
      <c r="O5904" s="53"/>
      <c r="BA5904" s="149"/>
    </row>
    <row r="5905" spans="1:53">
      <c r="A5905" s="16"/>
      <c r="B5905" s="16"/>
      <c r="N5905" s="2"/>
      <c r="O5905" s="53"/>
      <c r="BA5905" s="149"/>
    </row>
    <row r="5906" spans="1:53">
      <c r="A5906" s="16"/>
      <c r="B5906" s="16"/>
      <c r="N5906" s="2"/>
      <c r="O5906" s="53"/>
      <c r="BA5906" s="149"/>
    </row>
    <row r="5907" spans="1:53">
      <c r="A5907" s="16"/>
      <c r="B5907" s="16"/>
      <c r="N5907" s="2"/>
      <c r="O5907" s="53"/>
      <c r="BA5907" s="149"/>
    </row>
    <row r="5908" spans="1:53">
      <c r="A5908" s="16"/>
      <c r="B5908" s="16"/>
      <c r="N5908" s="2"/>
      <c r="O5908" s="53"/>
      <c r="BA5908" s="149"/>
    </row>
    <row r="5909" spans="1:53">
      <c r="A5909" s="16"/>
      <c r="B5909" s="16"/>
      <c r="N5909" s="2"/>
      <c r="O5909" s="53"/>
      <c r="BA5909" s="149"/>
    </row>
    <row r="5910" spans="1:53">
      <c r="A5910" s="16"/>
      <c r="B5910" s="16"/>
      <c r="N5910" s="2"/>
      <c r="O5910" s="53"/>
      <c r="BA5910" s="149"/>
    </row>
    <row r="5911" spans="1:53">
      <c r="A5911" s="16"/>
      <c r="B5911" s="16"/>
      <c r="N5911" s="2"/>
      <c r="O5911" s="53"/>
      <c r="BA5911" s="149"/>
    </row>
    <row r="5912" spans="1:53">
      <c r="A5912" s="16"/>
      <c r="B5912" s="16"/>
      <c r="N5912" s="2"/>
      <c r="O5912" s="53"/>
      <c r="BA5912" s="149"/>
    </row>
    <row r="5913" spans="1:53">
      <c r="A5913" s="16"/>
      <c r="B5913" s="16"/>
      <c r="N5913" s="2"/>
      <c r="O5913" s="53"/>
      <c r="BA5913" s="149"/>
    </row>
    <row r="5914" spans="1:53">
      <c r="A5914" s="16"/>
      <c r="B5914" s="16"/>
      <c r="N5914" s="2"/>
      <c r="O5914" s="53"/>
      <c r="BA5914" s="149"/>
    </row>
    <row r="5915" spans="1:53">
      <c r="A5915" s="16"/>
      <c r="B5915" s="16"/>
      <c r="N5915" s="2"/>
      <c r="O5915" s="53"/>
      <c r="BA5915" s="149"/>
    </row>
    <row r="5916" spans="1:53">
      <c r="A5916" s="16"/>
      <c r="B5916" s="16"/>
      <c r="N5916" s="2"/>
      <c r="O5916" s="53"/>
      <c r="BA5916" s="149"/>
    </row>
    <row r="5917" spans="1:53">
      <c r="A5917" s="16"/>
      <c r="B5917" s="16"/>
      <c r="N5917" s="2"/>
      <c r="O5917" s="53"/>
      <c r="BA5917" s="149"/>
    </row>
    <row r="5918" spans="1:53">
      <c r="A5918" s="16"/>
      <c r="B5918" s="16"/>
      <c r="N5918" s="2"/>
      <c r="O5918" s="53"/>
      <c r="BA5918" s="149"/>
    </row>
    <row r="5919" spans="1:53">
      <c r="A5919" s="16"/>
      <c r="B5919" s="16"/>
      <c r="N5919" s="2"/>
      <c r="O5919" s="53"/>
      <c r="BA5919" s="149"/>
    </row>
    <row r="5920" spans="1:53">
      <c r="A5920" s="16"/>
      <c r="B5920" s="16"/>
      <c r="N5920" s="2"/>
      <c r="O5920" s="53"/>
      <c r="BA5920" s="149"/>
    </row>
    <row r="5921" spans="1:53">
      <c r="A5921" s="16"/>
      <c r="B5921" s="16"/>
      <c r="N5921" s="2"/>
      <c r="O5921" s="53"/>
      <c r="BA5921" s="149"/>
    </row>
    <row r="5922" spans="1:53">
      <c r="A5922" s="16"/>
      <c r="B5922" s="16"/>
      <c r="N5922" s="2"/>
      <c r="O5922" s="53"/>
      <c r="BA5922" s="149"/>
    </row>
    <row r="5923" spans="1:53">
      <c r="A5923" s="16"/>
      <c r="B5923" s="16"/>
      <c r="N5923" s="2"/>
      <c r="O5923" s="53"/>
      <c r="BA5923" s="149"/>
    </row>
    <row r="5924" spans="1:53">
      <c r="A5924" s="16"/>
      <c r="B5924" s="16"/>
      <c r="N5924" s="2"/>
      <c r="O5924" s="53"/>
      <c r="BA5924" s="149"/>
    </row>
    <row r="5925" spans="1:53">
      <c r="A5925" s="16"/>
      <c r="B5925" s="16"/>
      <c r="N5925" s="2"/>
      <c r="O5925" s="53"/>
      <c r="BA5925" s="149"/>
    </row>
    <row r="5926" spans="1:53">
      <c r="A5926" s="16"/>
      <c r="B5926" s="16"/>
      <c r="N5926" s="2"/>
      <c r="O5926" s="53"/>
      <c r="BA5926" s="149"/>
    </row>
    <row r="5927" spans="1:53">
      <c r="A5927" s="16"/>
      <c r="B5927" s="16"/>
      <c r="N5927" s="2"/>
      <c r="O5927" s="53"/>
      <c r="BA5927" s="149"/>
    </row>
    <row r="5928" spans="1:53">
      <c r="A5928" s="16"/>
      <c r="B5928" s="16"/>
      <c r="N5928" s="2"/>
      <c r="O5928" s="53"/>
      <c r="BA5928" s="149"/>
    </row>
    <row r="5929" spans="1:53">
      <c r="A5929" s="16"/>
      <c r="B5929" s="16"/>
      <c r="N5929" s="2"/>
      <c r="O5929" s="53"/>
      <c r="BA5929" s="149"/>
    </row>
    <row r="5930" spans="1:53">
      <c r="A5930" s="16"/>
      <c r="B5930" s="16"/>
      <c r="N5930" s="2"/>
      <c r="O5930" s="53"/>
      <c r="BA5930" s="149"/>
    </row>
    <row r="5931" spans="1:53">
      <c r="A5931" s="16"/>
      <c r="B5931" s="16"/>
      <c r="N5931" s="2"/>
      <c r="O5931" s="53"/>
      <c r="BA5931" s="149"/>
    </row>
    <row r="5932" spans="1:53">
      <c r="A5932" s="16"/>
      <c r="B5932" s="16"/>
      <c r="N5932" s="2"/>
      <c r="O5932" s="53"/>
      <c r="BA5932" s="149"/>
    </row>
    <row r="5933" spans="1:53">
      <c r="A5933" s="16"/>
      <c r="B5933" s="16"/>
      <c r="N5933" s="2"/>
      <c r="O5933" s="53"/>
      <c r="BA5933" s="149"/>
    </row>
    <row r="5934" spans="1:53">
      <c r="A5934" s="16"/>
      <c r="B5934" s="16"/>
      <c r="N5934" s="2"/>
      <c r="O5934" s="53"/>
      <c r="BA5934" s="149"/>
    </row>
    <row r="5935" spans="1:53">
      <c r="A5935" s="16"/>
      <c r="B5935" s="16"/>
      <c r="N5935" s="2"/>
      <c r="O5935" s="53"/>
      <c r="BA5935" s="149"/>
    </row>
    <row r="5936" spans="1:53">
      <c r="A5936" s="16"/>
      <c r="B5936" s="16"/>
      <c r="N5936" s="2"/>
      <c r="O5936" s="53"/>
      <c r="BA5936" s="149"/>
    </row>
    <row r="5937" spans="1:53">
      <c r="A5937" s="16"/>
      <c r="B5937" s="16"/>
      <c r="N5937" s="2"/>
      <c r="O5937" s="53"/>
      <c r="BA5937" s="149"/>
    </row>
    <row r="5938" spans="1:53">
      <c r="A5938" s="16"/>
      <c r="B5938" s="16"/>
      <c r="N5938" s="2"/>
      <c r="O5938" s="53"/>
      <c r="BA5938" s="149"/>
    </row>
    <row r="5939" spans="1:53">
      <c r="A5939" s="16"/>
      <c r="B5939" s="16"/>
      <c r="N5939" s="2"/>
      <c r="O5939" s="53"/>
      <c r="BA5939" s="149"/>
    </row>
    <row r="5940" spans="1:53">
      <c r="A5940" s="16"/>
      <c r="B5940" s="16"/>
      <c r="N5940" s="2"/>
      <c r="O5940" s="53"/>
      <c r="BA5940" s="149"/>
    </row>
    <row r="5941" spans="1:53">
      <c r="A5941" s="16"/>
      <c r="B5941" s="16"/>
      <c r="N5941" s="2"/>
      <c r="O5941" s="53"/>
      <c r="BA5941" s="149"/>
    </row>
    <row r="5942" spans="1:53">
      <c r="A5942" s="16"/>
      <c r="B5942" s="16"/>
      <c r="N5942" s="2"/>
      <c r="O5942" s="53"/>
      <c r="BA5942" s="149"/>
    </row>
    <row r="5943" spans="1:53">
      <c r="A5943" s="16"/>
      <c r="B5943" s="16"/>
      <c r="N5943" s="2"/>
      <c r="O5943" s="53"/>
      <c r="BA5943" s="149"/>
    </row>
    <row r="5944" spans="1:53">
      <c r="A5944" s="16"/>
      <c r="B5944" s="16"/>
      <c r="N5944" s="2"/>
      <c r="O5944" s="53"/>
      <c r="BA5944" s="149"/>
    </row>
    <row r="5945" spans="1:53">
      <c r="A5945" s="16"/>
      <c r="B5945" s="16"/>
      <c r="N5945" s="2"/>
      <c r="O5945" s="53"/>
      <c r="BA5945" s="149"/>
    </row>
    <row r="5946" spans="1:53">
      <c r="A5946" s="16"/>
      <c r="B5946" s="16"/>
      <c r="N5946" s="2"/>
      <c r="O5946" s="53"/>
      <c r="BA5946" s="149"/>
    </row>
    <row r="5947" spans="1:53">
      <c r="A5947" s="16"/>
      <c r="B5947" s="16"/>
      <c r="N5947" s="2"/>
      <c r="O5947" s="53"/>
      <c r="BA5947" s="149"/>
    </row>
    <row r="5948" spans="1:53">
      <c r="A5948" s="16"/>
      <c r="B5948" s="16"/>
      <c r="N5948" s="2"/>
      <c r="O5948" s="53"/>
      <c r="BA5948" s="149"/>
    </row>
    <row r="5949" spans="1:53">
      <c r="A5949" s="16"/>
      <c r="B5949" s="16"/>
      <c r="N5949" s="2"/>
      <c r="O5949" s="53"/>
      <c r="BA5949" s="149"/>
    </row>
    <row r="5950" spans="1:53">
      <c r="A5950" s="16"/>
      <c r="B5950" s="16"/>
      <c r="N5950" s="2"/>
      <c r="O5950" s="53"/>
      <c r="BA5950" s="149"/>
    </row>
    <row r="5951" spans="1:53">
      <c r="A5951" s="16"/>
      <c r="B5951" s="16"/>
      <c r="N5951" s="2"/>
      <c r="O5951" s="53"/>
      <c r="BA5951" s="149"/>
    </row>
    <row r="5952" spans="1:53">
      <c r="A5952" s="16"/>
      <c r="B5952" s="16"/>
      <c r="N5952" s="2"/>
      <c r="O5952" s="53"/>
      <c r="BA5952" s="149"/>
    </row>
    <row r="5953" spans="1:53">
      <c r="A5953" s="16"/>
      <c r="B5953" s="16"/>
      <c r="N5953" s="2"/>
      <c r="O5953" s="53"/>
      <c r="BA5953" s="149"/>
    </row>
    <row r="5954" spans="1:53">
      <c r="A5954" s="16"/>
      <c r="B5954" s="16"/>
      <c r="N5954" s="2"/>
      <c r="O5954" s="53"/>
      <c r="BA5954" s="149"/>
    </row>
    <row r="5955" spans="1:53">
      <c r="A5955" s="16"/>
      <c r="B5955" s="16"/>
      <c r="N5955" s="2"/>
      <c r="O5955" s="53"/>
      <c r="BA5955" s="149"/>
    </row>
    <row r="5956" spans="1:53">
      <c r="A5956" s="16"/>
      <c r="B5956" s="16"/>
      <c r="N5956" s="2"/>
      <c r="O5956" s="53"/>
      <c r="BA5956" s="149"/>
    </row>
    <row r="5957" spans="1:53">
      <c r="A5957" s="16"/>
      <c r="B5957" s="16"/>
      <c r="N5957" s="2"/>
      <c r="O5957" s="53"/>
      <c r="BA5957" s="149"/>
    </row>
    <row r="5958" spans="1:53">
      <c r="A5958" s="16"/>
      <c r="B5958" s="16"/>
      <c r="N5958" s="2"/>
      <c r="O5958" s="53"/>
      <c r="BA5958" s="149"/>
    </row>
    <row r="5959" spans="1:53">
      <c r="A5959" s="16"/>
      <c r="B5959" s="16"/>
      <c r="N5959" s="2"/>
      <c r="O5959" s="53"/>
      <c r="BA5959" s="149"/>
    </row>
    <row r="5960" spans="1:53">
      <c r="A5960" s="16"/>
      <c r="B5960" s="16"/>
      <c r="N5960" s="2"/>
      <c r="O5960" s="53"/>
      <c r="BA5960" s="149"/>
    </row>
    <row r="5961" spans="1:53">
      <c r="A5961" s="16"/>
      <c r="B5961" s="16"/>
      <c r="N5961" s="2"/>
      <c r="O5961" s="53"/>
      <c r="BA5961" s="149"/>
    </row>
    <row r="5962" spans="1:53">
      <c r="A5962" s="16"/>
      <c r="B5962" s="16"/>
      <c r="N5962" s="2"/>
      <c r="O5962" s="53"/>
      <c r="BA5962" s="149"/>
    </row>
    <row r="5963" spans="1:53">
      <c r="A5963" s="16"/>
      <c r="B5963" s="16"/>
      <c r="N5963" s="2"/>
      <c r="O5963" s="53"/>
      <c r="BA5963" s="149"/>
    </row>
    <row r="5964" spans="1:53">
      <c r="A5964" s="16"/>
      <c r="B5964" s="16"/>
      <c r="N5964" s="2"/>
      <c r="O5964" s="53"/>
      <c r="BA5964" s="149"/>
    </row>
    <row r="5965" spans="1:53">
      <c r="A5965" s="16"/>
      <c r="B5965" s="16"/>
      <c r="N5965" s="2"/>
      <c r="O5965" s="53"/>
      <c r="BA5965" s="149"/>
    </row>
    <row r="5966" spans="1:53">
      <c r="A5966" s="16"/>
      <c r="B5966" s="16"/>
      <c r="N5966" s="2"/>
      <c r="O5966" s="53"/>
      <c r="BA5966" s="149"/>
    </row>
    <row r="5967" spans="1:53">
      <c r="A5967" s="16"/>
      <c r="B5967" s="16"/>
      <c r="N5967" s="2"/>
      <c r="O5967" s="53"/>
      <c r="BA5967" s="149"/>
    </row>
    <row r="5968" spans="1:53">
      <c r="A5968" s="16"/>
      <c r="B5968" s="16"/>
      <c r="N5968" s="2"/>
      <c r="O5968" s="53"/>
      <c r="BA5968" s="149"/>
    </row>
    <row r="5969" spans="1:53">
      <c r="A5969" s="16"/>
      <c r="B5969" s="16"/>
      <c r="N5969" s="2"/>
      <c r="O5969" s="53"/>
      <c r="BA5969" s="149"/>
    </row>
    <row r="5970" spans="1:53">
      <c r="A5970" s="16"/>
      <c r="B5970" s="16"/>
      <c r="N5970" s="2"/>
      <c r="O5970" s="53"/>
      <c r="BA5970" s="149"/>
    </row>
    <row r="5971" spans="1:53">
      <c r="A5971" s="16"/>
      <c r="B5971" s="16"/>
      <c r="N5971" s="2"/>
      <c r="O5971" s="53"/>
      <c r="BA5971" s="149"/>
    </row>
    <row r="5972" spans="1:53">
      <c r="A5972" s="16"/>
      <c r="B5972" s="16"/>
      <c r="N5972" s="2"/>
      <c r="O5972" s="53"/>
      <c r="BA5972" s="149"/>
    </row>
    <row r="5973" spans="1:53">
      <c r="A5973" s="16"/>
      <c r="B5973" s="16"/>
      <c r="N5973" s="2"/>
      <c r="O5973" s="53"/>
      <c r="BA5973" s="149"/>
    </row>
    <row r="5974" spans="1:53">
      <c r="A5974" s="16"/>
      <c r="B5974" s="16"/>
      <c r="N5974" s="2"/>
      <c r="O5974" s="53"/>
      <c r="BA5974" s="149"/>
    </row>
    <row r="5975" spans="1:53">
      <c r="A5975" s="16"/>
      <c r="B5975" s="16"/>
      <c r="N5975" s="2"/>
      <c r="O5975" s="53"/>
      <c r="BA5975" s="149"/>
    </row>
    <row r="5976" spans="1:53">
      <c r="A5976" s="16"/>
      <c r="B5976" s="16"/>
      <c r="N5976" s="2"/>
      <c r="O5976" s="53"/>
      <c r="BA5976" s="149"/>
    </row>
    <row r="5977" spans="1:53">
      <c r="A5977" s="16"/>
      <c r="B5977" s="16"/>
      <c r="N5977" s="2"/>
      <c r="O5977" s="53"/>
      <c r="BA5977" s="149"/>
    </row>
    <row r="5978" spans="1:53">
      <c r="A5978" s="16"/>
      <c r="B5978" s="16"/>
      <c r="N5978" s="2"/>
      <c r="O5978" s="53"/>
      <c r="BA5978" s="149"/>
    </row>
    <row r="5979" spans="1:53">
      <c r="A5979" s="16"/>
      <c r="B5979" s="16"/>
      <c r="N5979" s="2"/>
      <c r="O5979" s="53"/>
      <c r="BA5979" s="149"/>
    </row>
    <row r="5980" spans="1:53">
      <c r="A5980" s="16"/>
      <c r="B5980" s="16"/>
      <c r="N5980" s="2"/>
      <c r="O5980" s="53"/>
      <c r="BA5980" s="149"/>
    </row>
    <row r="5981" spans="1:53">
      <c r="A5981" s="16"/>
      <c r="B5981" s="16"/>
      <c r="N5981" s="2"/>
      <c r="O5981" s="53"/>
      <c r="BA5981" s="149"/>
    </row>
    <row r="5982" spans="1:53">
      <c r="A5982" s="16"/>
      <c r="B5982" s="16"/>
      <c r="N5982" s="2"/>
      <c r="O5982" s="53"/>
      <c r="BA5982" s="149"/>
    </row>
    <row r="5983" spans="1:53">
      <c r="A5983" s="16"/>
      <c r="B5983" s="16"/>
      <c r="N5983" s="2"/>
      <c r="O5983" s="53"/>
      <c r="BA5983" s="149"/>
    </row>
    <row r="5984" spans="1:53">
      <c r="A5984" s="16"/>
      <c r="B5984" s="16"/>
      <c r="N5984" s="2"/>
      <c r="O5984" s="53"/>
      <c r="BA5984" s="149"/>
    </row>
    <row r="5985" spans="1:53">
      <c r="A5985" s="16"/>
      <c r="B5985" s="16"/>
      <c r="N5985" s="2"/>
      <c r="O5985" s="53"/>
      <c r="BA5985" s="149"/>
    </row>
    <row r="5986" spans="1:53">
      <c r="A5986" s="16"/>
      <c r="B5986" s="16"/>
      <c r="N5986" s="2"/>
      <c r="O5986" s="53"/>
      <c r="BA5986" s="149"/>
    </row>
    <row r="5987" spans="1:53">
      <c r="A5987" s="16"/>
      <c r="B5987" s="16"/>
      <c r="N5987" s="2"/>
      <c r="O5987" s="53"/>
      <c r="BA5987" s="149"/>
    </row>
    <row r="5988" spans="1:53">
      <c r="A5988" s="16"/>
      <c r="B5988" s="16"/>
      <c r="N5988" s="2"/>
      <c r="O5988" s="53"/>
      <c r="BA5988" s="149"/>
    </row>
    <row r="5989" spans="1:53">
      <c r="A5989" s="16"/>
      <c r="B5989" s="16"/>
      <c r="N5989" s="2"/>
      <c r="O5989" s="53"/>
      <c r="BA5989" s="149"/>
    </row>
    <row r="5990" spans="1:53">
      <c r="A5990" s="16"/>
      <c r="B5990" s="16"/>
      <c r="N5990" s="2"/>
      <c r="O5990" s="53"/>
      <c r="BA5990" s="149"/>
    </row>
    <row r="5991" spans="1:53">
      <c r="A5991" s="16"/>
      <c r="B5991" s="16"/>
      <c r="N5991" s="2"/>
      <c r="O5991" s="53"/>
      <c r="BA5991" s="149"/>
    </row>
    <row r="5992" spans="1:53">
      <c r="A5992" s="16"/>
      <c r="B5992" s="16"/>
      <c r="N5992" s="2"/>
      <c r="O5992" s="53"/>
      <c r="BA5992" s="149"/>
    </row>
    <row r="5993" spans="1:53">
      <c r="A5993" s="16"/>
      <c r="B5993" s="16"/>
      <c r="N5993" s="2"/>
      <c r="O5993" s="53"/>
      <c r="BA5993" s="149"/>
    </row>
    <row r="5994" spans="1:53">
      <c r="A5994" s="16"/>
      <c r="B5994" s="16"/>
      <c r="N5994" s="2"/>
      <c r="O5994" s="53"/>
      <c r="BA5994" s="149"/>
    </row>
    <row r="5995" spans="1:53">
      <c r="A5995" s="16"/>
      <c r="B5995" s="16"/>
      <c r="N5995" s="2"/>
      <c r="O5995" s="53"/>
      <c r="BA5995" s="149"/>
    </row>
    <row r="5996" spans="1:53">
      <c r="A5996" s="16"/>
      <c r="B5996" s="16"/>
      <c r="N5996" s="2"/>
      <c r="O5996" s="53"/>
      <c r="BA5996" s="149"/>
    </row>
    <row r="5997" spans="1:53">
      <c r="A5997" s="16"/>
      <c r="B5997" s="16"/>
      <c r="N5997" s="2"/>
      <c r="O5997" s="53"/>
      <c r="BA5997" s="149"/>
    </row>
    <row r="5998" spans="1:53">
      <c r="A5998" s="16"/>
      <c r="B5998" s="16"/>
      <c r="N5998" s="2"/>
      <c r="O5998" s="53"/>
      <c r="BA5998" s="149"/>
    </row>
    <row r="5999" spans="1:53">
      <c r="A5999" s="16"/>
      <c r="B5999" s="16"/>
      <c r="N5999" s="2"/>
      <c r="O5999" s="53"/>
      <c r="BA5999" s="149"/>
    </row>
    <row r="6000" spans="1:53">
      <c r="A6000" s="16"/>
      <c r="B6000" s="16"/>
      <c r="N6000" s="2"/>
      <c r="O6000" s="53"/>
      <c r="BA6000" s="149"/>
    </row>
    <row r="6001" spans="1:53">
      <c r="A6001" s="16"/>
      <c r="B6001" s="16"/>
      <c r="N6001" s="2"/>
      <c r="O6001" s="53"/>
      <c r="BA6001" s="149"/>
    </row>
    <row r="6002" spans="1:53">
      <c r="A6002" s="16"/>
      <c r="B6002" s="16"/>
      <c r="N6002" s="2"/>
      <c r="O6002" s="53"/>
      <c r="BA6002" s="149"/>
    </row>
    <row r="6003" spans="1:53">
      <c r="A6003" s="16"/>
      <c r="B6003" s="16"/>
      <c r="N6003" s="2"/>
      <c r="O6003" s="53"/>
      <c r="BA6003" s="149"/>
    </row>
    <row r="6004" spans="1:53">
      <c r="A6004" s="16"/>
      <c r="B6004" s="16"/>
      <c r="N6004" s="2"/>
      <c r="O6004" s="53"/>
      <c r="BA6004" s="149"/>
    </row>
    <row r="6005" spans="1:53">
      <c r="A6005" s="16"/>
      <c r="B6005" s="16"/>
      <c r="N6005" s="2"/>
      <c r="O6005" s="53"/>
      <c r="BA6005" s="149"/>
    </row>
    <row r="6006" spans="1:53">
      <c r="A6006" s="16"/>
      <c r="B6006" s="16"/>
      <c r="N6006" s="2"/>
      <c r="O6006" s="53"/>
      <c r="BA6006" s="149"/>
    </row>
    <row r="6007" spans="1:53">
      <c r="A6007" s="16"/>
      <c r="B6007" s="16"/>
      <c r="N6007" s="2"/>
      <c r="O6007" s="53"/>
      <c r="BA6007" s="149"/>
    </row>
    <row r="6008" spans="1:53">
      <c r="A6008" s="16"/>
      <c r="B6008" s="16"/>
      <c r="N6008" s="2"/>
      <c r="O6008" s="53"/>
      <c r="BA6008" s="149"/>
    </row>
    <row r="6009" spans="1:53">
      <c r="A6009" s="16"/>
      <c r="B6009" s="16"/>
      <c r="N6009" s="2"/>
      <c r="O6009" s="53"/>
      <c r="BA6009" s="149"/>
    </row>
    <row r="6010" spans="1:53">
      <c r="A6010" s="16"/>
      <c r="B6010" s="16"/>
      <c r="N6010" s="2"/>
      <c r="O6010" s="53"/>
      <c r="BA6010" s="149"/>
    </row>
    <row r="6011" spans="1:53">
      <c r="A6011" s="16"/>
      <c r="B6011" s="16"/>
      <c r="N6011" s="2"/>
      <c r="O6011" s="53"/>
      <c r="BA6011" s="149"/>
    </row>
    <row r="6012" spans="1:53">
      <c r="A6012" s="16"/>
      <c r="B6012" s="16"/>
      <c r="N6012" s="2"/>
      <c r="O6012" s="53"/>
      <c r="BA6012" s="149"/>
    </row>
    <row r="6013" spans="1:53">
      <c r="A6013" s="16"/>
      <c r="B6013" s="16"/>
      <c r="N6013" s="2"/>
      <c r="O6013" s="53"/>
      <c r="BA6013" s="149"/>
    </row>
    <row r="6014" spans="1:53">
      <c r="A6014" s="16"/>
      <c r="B6014" s="16"/>
      <c r="N6014" s="2"/>
      <c r="O6014" s="53"/>
      <c r="BA6014" s="149"/>
    </row>
    <row r="6015" spans="1:53">
      <c r="A6015" s="16"/>
      <c r="B6015" s="16"/>
      <c r="N6015" s="2"/>
      <c r="O6015" s="53"/>
      <c r="BA6015" s="149"/>
    </row>
    <row r="6016" spans="1:53">
      <c r="A6016" s="16"/>
      <c r="B6016" s="16"/>
      <c r="N6016" s="2"/>
      <c r="O6016" s="53"/>
      <c r="BA6016" s="149"/>
    </row>
    <row r="6017" spans="1:53">
      <c r="A6017" s="16"/>
      <c r="B6017" s="16"/>
      <c r="N6017" s="2"/>
      <c r="O6017" s="53"/>
      <c r="BA6017" s="149"/>
    </row>
    <row r="6018" spans="1:53">
      <c r="A6018" s="16"/>
      <c r="B6018" s="16"/>
      <c r="N6018" s="2"/>
      <c r="O6018" s="53"/>
      <c r="BA6018" s="149"/>
    </row>
    <row r="6019" spans="1:53">
      <c r="A6019" s="16"/>
      <c r="B6019" s="16"/>
      <c r="N6019" s="2"/>
      <c r="O6019" s="53"/>
      <c r="BA6019" s="149"/>
    </row>
    <row r="6020" spans="1:53">
      <c r="A6020" s="16"/>
      <c r="B6020" s="16"/>
      <c r="N6020" s="2"/>
      <c r="O6020" s="53"/>
      <c r="BA6020" s="149"/>
    </row>
    <row r="6021" spans="1:53">
      <c r="A6021" s="16"/>
      <c r="B6021" s="16"/>
      <c r="N6021" s="2"/>
      <c r="O6021" s="53"/>
      <c r="BA6021" s="149"/>
    </row>
    <row r="6022" spans="1:53">
      <c r="A6022" s="16"/>
      <c r="B6022" s="16"/>
      <c r="N6022" s="2"/>
      <c r="O6022" s="53"/>
      <c r="BA6022" s="149"/>
    </row>
    <row r="6023" spans="1:53">
      <c r="A6023" s="16"/>
      <c r="B6023" s="16"/>
      <c r="N6023" s="2"/>
      <c r="O6023" s="53"/>
      <c r="BA6023" s="149"/>
    </row>
    <row r="6024" spans="1:53">
      <c r="A6024" s="16"/>
      <c r="B6024" s="16"/>
      <c r="N6024" s="2"/>
      <c r="O6024" s="53"/>
      <c r="BA6024" s="149"/>
    </row>
    <row r="6025" spans="1:53">
      <c r="A6025" s="16"/>
      <c r="B6025" s="16"/>
      <c r="N6025" s="2"/>
      <c r="O6025" s="53"/>
      <c r="BA6025" s="149"/>
    </row>
    <row r="6026" spans="1:53">
      <c r="A6026" s="16"/>
      <c r="B6026" s="16"/>
      <c r="N6026" s="2"/>
      <c r="O6026" s="53"/>
      <c r="BA6026" s="149"/>
    </row>
    <row r="6027" spans="1:53">
      <c r="A6027" s="16"/>
      <c r="B6027" s="16"/>
      <c r="N6027" s="2"/>
      <c r="O6027" s="53"/>
      <c r="BA6027" s="149"/>
    </row>
    <row r="6028" spans="1:53">
      <c r="A6028" s="16"/>
      <c r="B6028" s="16"/>
      <c r="N6028" s="2"/>
      <c r="O6028" s="53"/>
      <c r="BA6028" s="149"/>
    </row>
    <row r="6029" spans="1:53">
      <c r="A6029" s="16"/>
      <c r="B6029" s="16"/>
      <c r="N6029" s="2"/>
      <c r="O6029" s="53"/>
      <c r="BA6029" s="149"/>
    </row>
    <row r="6030" spans="1:53">
      <c r="A6030" s="16"/>
      <c r="B6030" s="16"/>
      <c r="N6030" s="2"/>
      <c r="O6030" s="53"/>
      <c r="BA6030" s="149"/>
    </row>
    <row r="6031" spans="1:53">
      <c r="A6031" s="16"/>
      <c r="B6031" s="16"/>
      <c r="N6031" s="2"/>
      <c r="O6031" s="53"/>
      <c r="BA6031" s="149"/>
    </row>
    <row r="6032" spans="1:53">
      <c r="A6032" s="16"/>
      <c r="B6032" s="16"/>
      <c r="N6032" s="2"/>
      <c r="O6032" s="53"/>
      <c r="BA6032" s="149"/>
    </row>
    <row r="6033" spans="1:53">
      <c r="A6033" s="16"/>
      <c r="B6033" s="16"/>
      <c r="N6033" s="2"/>
      <c r="O6033" s="53"/>
      <c r="BA6033" s="149"/>
    </row>
    <row r="6034" spans="1:53">
      <c r="A6034" s="16"/>
      <c r="B6034" s="16"/>
      <c r="N6034" s="2"/>
      <c r="O6034" s="53"/>
      <c r="BA6034" s="149"/>
    </row>
    <row r="6035" spans="1:53">
      <c r="A6035" s="16"/>
      <c r="B6035" s="16"/>
      <c r="N6035" s="2"/>
      <c r="O6035" s="53"/>
      <c r="BA6035" s="149"/>
    </row>
    <row r="6036" spans="1:53">
      <c r="A6036" s="16"/>
      <c r="B6036" s="16"/>
      <c r="N6036" s="2"/>
      <c r="O6036" s="53"/>
      <c r="BA6036" s="149"/>
    </row>
    <row r="6037" spans="1:53">
      <c r="A6037" s="16"/>
      <c r="B6037" s="16"/>
      <c r="N6037" s="2"/>
      <c r="O6037" s="53"/>
      <c r="BA6037" s="149"/>
    </row>
    <row r="6038" spans="1:53">
      <c r="A6038" s="16"/>
      <c r="B6038" s="16"/>
      <c r="N6038" s="2"/>
      <c r="O6038" s="53"/>
      <c r="BA6038" s="149"/>
    </row>
    <row r="6039" spans="1:53">
      <c r="A6039" s="16"/>
      <c r="B6039" s="16"/>
      <c r="N6039" s="2"/>
      <c r="O6039" s="53"/>
      <c r="BA6039" s="149"/>
    </row>
    <row r="6040" spans="1:53">
      <c r="A6040" s="16"/>
      <c r="B6040" s="16"/>
      <c r="N6040" s="2"/>
      <c r="O6040" s="53"/>
      <c r="BA6040" s="149"/>
    </row>
    <row r="6041" spans="1:53">
      <c r="A6041" s="16"/>
      <c r="B6041" s="16"/>
      <c r="N6041" s="2"/>
      <c r="O6041" s="53"/>
      <c r="BA6041" s="149"/>
    </row>
    <row r="6042" spans="1:53">
      <c r="A6042" s="16"/>
      <c r="B6042" s="16"/>
      <c r="N6042" s="2"/>
      <c r="O6042" s="53"/>
      <c r="BA6042" s="149"/>
    </row>
    <row r="6043" spans="1:53">
      <c r="A6043" s="16"/>
      <c r="B6043" s="16"/>
      <c r="N6043" s="2"/>
      <c r="O6043" s="53"/>
      <c r="BA6043" s="149"/>
    </row>
    <row r="6044" spans="1:53">
      <c r="A6044" s="16"/>
      <c r="B6044" s="16"/>
      <c r="N6044" s="2"/>
      <c r="O6044" s="53"/>
      <c r="BA6044" s="149"/>
    </row>
    <row r="6045" spans="1:53">
      <c r="A6045" s="16"/>
      <c r="B6045" s="16"/>
      <c r="N6045" s="2"/>
      <c r="O6045" s="53"/>
      <c r="BA6045" s="149"/>
    </row>
    <row r="6046" spans="1:53">
      <c r="A6046" s="16"/>
      <c r="B6046" s="16"/>
      <c r="N6046" s="2"/>
      <c r="O6046" s="53"/>
      <c r="BA6046" s="149"/>
    </row>
    <row r="6047" spans="1:53">
      <c r="A6047" s="16"/>
      <c r="B6047" s="16"/>
      <c r="N6047" s="2"/>
      <c r="O6047" s="53"/>
      <c r="BA6047" s="149"/>
    </row>
    <row r="6048" spans="1:53">
      <c r="A6048" s="16"/>
      <c r="B6048" s="16"/>
      <c r="N6048" s="2"/>
      <c r="O6048" s="53"/>
      <c r="BA6048" s="149"/>
    </row>
    <row r="6049" spans="1:53">
      <c r="A6049" s="16"/>
      <c r="B6049" s="16"/>
      <c r="N6049" s="2"/>
      <c r="O6049" s="53"/>
      <c r="BA6049" s="149"/>
    </row>
    <row r="6050" spans="1:53">
      <c r="A6050" s="16"/>
      <c r="B6050" s="16"/>
      <c r="N6050" s="2"/>
      <c r="O6050" s="53"/>
      <c r="BA6050" s="149"/>
    </row>
    <row r="6051" spans="1:53">
      <c r="A6051" s="16"/>
      <c r="B6051" s="16"/>
      <c r="N6051" s="2"/>
      <c r="O6051" s="53"/>
      <c r="BA6051" s="149"/>
    </row>
    <row r="6052" spans="1:53">
      <c r="A6052" s="16"/>
      <c r="B6052" s="16"/>
      <c r="N6052" s="2"/>
      <c r="O6052" s="53"/>
      <c r="BA6052" s="149"/>
    </row>
    <row r="6053" spans="1:53">
      <c r="A6053" s="16"/>
      <c r="B6053" s="16"/>
      <c r="N6053" s="2"/>
      <c r="O6053" s="53"/>
      <c r="BA6053" s="149"/>
    </row>
    <row r="6054" spans="1:53">
      <c r="A6054" s="16"/>
      <c r="B6054" s="16"/>
      <c r="N6054" s="2"/>
      <c r="O6054" s="53"/>
      <c r="BA6054" s="149"/>
    </row>
    <row r="6055" spans="1:53">
      <c r="A6055" s="16"/>
      <c r="B6055" s="16"/>
      <c r="N6055" s="2"/>
      <c r="O6055" s="53"/>
      <c r="BA6055" s="149"/>
    </row>
    <row r="6056" spans="1:53">
      <c r="A6056" s="16"/>
      <c r="B6056" s="16"/>
      <c r="N6056" s="2"/>
      <c r="O6056" s="53"/>
      <c r="BA6056" s="149"/>
    </row>
    <row r="6057" spans="1:53">
      <c r="A6057" s="16"/>
      <c r="B6057" s="16"/>
      <c r="N6057" s="2"/>
      <c r="O6057" s="53"/>
      <c r="BA6057" s="149"/>
    </row>
    <row r="6058" spans="1:53">
      <c r="A6058" s="16"/>
      <c r="B6058" s="16"/>
      <c r="N6058" s="2"/>
      <c r="O6058" s="53"/>
      <c r="BA6058" s="149"/>
    </row>
    <row r="6059" spans="1:53">
      <c r="A6059" s="16"/>
      <c r="B6059" s="16"/>
      <c r="N6059" s="2"/>
      <c r="O6059" s="53"/>
      <c r="BA6059" s="149"/>
    </row>
    <row r="6060" spans="1:53">
      <c r="A6060" s="16"/>
      <c r="B6060" s="16"/>
      <c r="N6060" s="2"/>
      <c r="O6060" s="53"/>
      <c r="BA6060" s="149"/>
    </row>
    <row r="6061" spans="1:53">
      <c r="A6061" s="16"/>
      <c r="B6061" s="16"/>
      <c r="N6061" s="2"/>
      <c r="O6061" s="53"/>
      <c r="BA6061" s="149"/>
    </row>
    <row r="6062" spans="1:53">
      <c r="A6062" s="16"/>
      <c r="B6062" s="16"/>
      <c r="N6062" s="2"/>
      <c r="O6062" s="53"/>
      <c r="BA6062" s="149"/>
    </row>
    <row r="6063" spans="1:53">
      <c r="A6063" s="16"/>
      <c r="B6063" s="16"/>
      <c r="N6063" s="2"/>
      <c r="O6063" s="53"/>
      <c r="BA6063" s="149"/>
    </row>
    <row r="6064" spans="1:53">
      <c r="A6064" s="16"/>
      <c r="B6064" s="16"/>
      <c r="N6064" s="2"/>
      <c r="O6064" s="53"/>
      <c r="BA6064" s="149"/>
    </row>
    <row r="6065" spans="1:53">
      <c r="A6065" s="16"/>
      <c r="B6065" s="16"/>
      <c r="N6065" s="2"/>
      <c r="O6065" s="53"/>
      <c r="BA6065" s="149"/>
    </row>
    <row r="6066" spans="1:53">
      <c r="A6066" s="16"/>
      <c r="B6066" s="16"/>
      <c r="N6066" s="2"/>
      <c r="O6066" s="53"/>
      <c r="BA6066" s="149"/>
    </row>
    <row r="6067" spans="1:53">
      <c r="A6067" s="16"/>
      <c r="B6067" s="16"/>
      <c r="N6067" s="2"/>
      <c r="O6067" s="53"/>
      <c r="BA6067" s="149"/>
    </row>
    <row r="6068" spans="1:53">
      <c r="A6068" s="16"/>
      <c r="B6068" s="16"/>
      <c r="N6068" s="2"/>
      <c r="O6068" s="53"/>
      <c r="BA6068" s="149"/>
    </row>
    <row r="6069" spans="1:53">
      <c r="A6069" s="16"/>
      <c r="B6069" s="16"/>
      <c r="N6069" s="2"/>
      <c r="O6069" s="53"/>
      <c r="BA6069" s="149"/>
    </row>
    <row r="6070" spans="1:53">
      <c r="A6070" s="16"/>
      <c r="B6070" s="16"/>
      <c r="N6070" s="2"/>
      <c r="O6070" s="53"/>
      <c r="BA6070" s="149"/>
    </row>
    <row r="6071" spans="1:53">
      <c r="A6071" s="16"/>
      <c r="B6071" s="16"/>
      <c r="N6071" s="2"/>
      <c r="O6071" s="53"/>
      <c r="BA6071" s="149"/>
    </row>
    <row r="6072" spans="1:53">
      <c r="A6072" s="16"/>
      <c r="B6072" s="16"/>
      <c r="N6072" s="2"/>
      <c r="O6072" s="53"/>
      <c r="BA6072" s="149"/>
    </row>
    <row r="6073" spans="1:53">
      <c r="A6073" s="16"/>
      <c r="B6073" s="16"/>
      <c r="N6073" s="2"/>
      <c r="O6073" s="53"/>
      <c r="BA6073" s="149"/>
    </row>
    <row r="6074" spans="1:53">
      <c r="A6074" s="16"/>
      <c r="B6074" s="16"/>
      <c r="N6074" s="2"/>
      <c r="O6074" s="53"/>
      <c r="BA6074" s="149"/>
    </row>
    <row r="6075" spans="1:53">
      <c r="A6075" s="16"/>
      <c r="B6075" s="16"/>
      <c r="N6075" s="2"/>
      <c r="O6075" s="53"/>
      <c r="BA6075" s="149"/>
    </row>
    <row r="6076" spans="1:53">
      <c r="A6076" s="16"/>
      <c r="B6076" s="16"/>
      <c r="N6076" s="2"/>
      <c r="O6076" s="53"/>
      <c r="BA6076" s="149"/>
    </row>
    <row r="6077" spans="1:53">
      <c r="A6077" s="16"/>
      <c r="B6077" s="16"/>
      <c r="N6077" s="2"/>
      <c r="O6077" s="53"/>
      <c r="BA6077" s="149"/>
    </row>
    <row r="6078" spans="1:53">
      <c r="A6078" s="16"/>
      <c r="B6078" s="16"/>
      <c r="N6078" s="2"/>
      <c r="O6078" s="53"/>
      <c r="BA6078" s="149"/>
    </row>
    <row r="6079" spans="1:53">
      <c r="A6079" s="16"/>
      <c r="B6079" s="16"/>
      <c r="N6079" s="2"/>
      <c r="O6079" s="53"/>
      <c r="BA6079" s="149"/>
    </row>
    <row r="6080" spans="1:53">
      <c r="A6080" s="16"/>
      <c r="B6080" s="16"/>
      <c r="N6080" s="2"/>
      <c r="O6080" s="53"/>
      <c r="BA6080" s="149"/>
    </row>
    <row r="6081" spans="1:53">
      <c r="A6081" s="16"/>
      <c r="B6081" s="16"/>
      <c r="N6081" s="2"/>
      <c r="O6081" s="53"/>
      <c r="BA6081" s="149"/>
    </row>
    <row r="6082" spans="1:53">
      <c r="A6082" s="16"/>
      <c r="B6082" s="16"/>
      <c r="N6082" s="2"/>
      <c r="O6082" s="53"/>
      <c r="BA6082" s="149"/>
    </row>
    <row r="6083" spans="1:53">
      <c r="A6083" s="16"/>
      <c r="B6083" s="16"/>
      <c r="N6083" s="2"/>
      <c r="O6083" s="53"/>
      <c r="BA6083" s="149"/>
    </row>
    <row r="6084" spans="1:53">
      <c r="A6084" s="16"/>
      <c r="B6084" s="16"/>
      <c r="N6084" s="2"/>
      <c r="O6084" s="53"/>
      <c r="BA6084" s="149"/>
    </row>
    <row r="6085" spans="1:53">
      <c r="A6085" s="16"/>
      <c r="B6085" s="16"/>
      <c r="N6085" s="2"/>
      <c r="O6085" s="53"/>
      <c r="BA6085" s="149"/>
    </row>
    <row r="6086" spans="1:53">
      <c r="A6086" s="16"/>
      <c r="B6086" s="16"/>
      <c r="N6086" s="2"/>
      <c r="O6086" s="53"/>
      <c r="BA6086" s="149"/>
    </row>
    <row r="6087" spans="1:53">
      <c r="A6087" s="16"/>
      <c r="B6087" s="16"/>
      <c r="N6087" s="2"/>
      <c r="O6087" s="53"/>
      <c r="BA6087" s="149"/>
    </row>
    <row r="6088" spans="1:53">
      <c r="A6088" s="16"/>
      <c r="B6088" s="16"/>
      <c r="N6088" s="2"/>
      <c r="O6088" s="53"/>
      <c r="BA6088" s="149"/>
    </row>
    <row r="6089" spans="1:53">
      <c r="A6089" s="16"/>
      <c r="B6089" s="16"/>
      <c r="N6089" s="2"/>
      <c r="O6089" s="53"/>
      <c r="BA6089" s="149"/>
    </row>
    <row r="6090" spans="1:53">
      <c r="A6090" s="16"/>
      <c r="B6090" s="16"/>
      <c r="N6090" s="2"/>
      <c r="O6090" s="53"/>
      <c r="BA6090" s="149"/>
    </row>
    <row r="6091" spans="1:53">
      <c r="A6091" s="16"/>
      <c r="B6091" s="16"/>
      <c r="N6091" s="2"/>
      <c r="O6091" s="53"/>
      <c r="BA6091" s="149"/>
    </row>
    <row r="6092" spans="1:53">
      <c r="A6092" s="16"/>
      <c r="B6092" s="16"/>
      <c r="N6092" s="2"/>
      <c r="O6092" s="53"/>
      <c r="BA6092" s="149"/>
    </row>
    <row r="6093" spans="1:53">
      <c r="A6093" s="16"/>
      <c r="B6093" s="16"/>
      <c r="N6093" s="2"/>
      <c r="O6093" s="53"/>
      <c r="BA6093" s="149"/>
    </row>
    <row r="6094" spans="1:53">
      <c r="A6094" s="16"/>
      <c r="B6094" s="16"/>
      <c r="N6094" s="2"/>
      <c r="O6094" s="53"/>
      <c r="BA6094" s="149"/>
    </row>
    <row r="6095" spans="1:53">
      <c r="A6095" s="16"/>
      <c r="B6095" s="16"/>
      <c r="N6095" s="2"/>
      <c r="O6095" s="53"/>
      <c r="BA6095" s="149"/>
    </row>
    <row r="6096" spans="1:53">
      <c r="A6096" s="16"/>
      <c r="B6096" s="16"/>
      <c r="N6096" s="2"/>
      <c r="O6096" s="53"/>
      <c r="BA6096" s="149"/>
    </row>
    <row r="6097" spans="1:53">
      <c r="A6097" s="16"/>
      <c r="B6097" s="16"/>
      <c r="N6097" s="2"/>
      <c r="O6097" s="53"/>
      <c r="BA6097" s="149"/>
    </row>
    <row r="6098" spans="1:53">
      <c r="A6098" s="16"/>
      <c r="B6098" s="16"/>
      <c r="N6098" s="2"/>
      <c r="O6098" s="53"/>
      <c r="BA6098" s="149"/>
    </row>
    <row r="6099" spans="1:53">
      <c r="A6099" s="16"/>
      <c r="B6099" s="16"/>
      <c r="N6099" s="2"/>
      <c r="O6099" s="53"/>
      <c r="BA6099" s="149"/>
    </row>
    <row r="6100" spans="1:53">
      <c r="A6100" s="16"/>
      <c r="B6100" s="16"/>
      <c r="N6100" s="2"/>
      <c r="O6100" s="53"/>
      <c r="BA6100" s="149"/>
    </row>
    <row r="6101" spans="1:53">
      <c r="A6101" s="16"/>
      <c r="B6101" s="16"/>
      <c r="N6101" s="2"/>
      <c r="O6101" s="53"/>
      <c r="BA6101" s="149"/>
    </row>
    <row r="6102" spans="1:53">
      <c r="A6102" s="16"/>
      <c r="B6102" s="16"/>
      <c r="N6102" s="2"/>
      <c r="O6102" s="53"/>
      <c r="BA6102" s="149"/>
    </row>
    <row r="6103" spans="1:53">
      <c r="A6103" s="16"/>
      <c r="B6103" s="16"/>
      <c r="N6103" s="2"/>
      <c r="O6103" s="53"/>
      <c r="BA6103" s="149"/>
    </row>
    <row r="6104" spans="1:53">
      <c r="A6104" s="16"/>
      <c r="B6104" s="16"/>
      <c r="N6104" s="2"/>
      <c r="O6104" s="53"/>
      <c r="BA6104" s="149"/>
    </row>
    <row r="6105" spans="1:53">
      <c r="A6105" s="16"/>
      <c r="B6105" s="16"/>
      <c r="N6105" s="2"/>
      <c r="O6105" s="53"/>
      <c r="BA6105" s="149"/>
    </row>
    <row r="6106" spans="1:53">
      <c r="A6106" s="16"/>
      <c r="B6106" s="16"/>
      <c r="N6106" s="2"/>
      <c r="O6106" s="53"/>
      <c r="BA6106" s="149"/>
    </row>
    <row r="6107" spans="1:53">
      <c r="A6107" s="16"/>
      <c r="B6107" s="16"/>
      <c r="N6107" s="2"/>
      <c r="O6107" s="53"/>
      <c r="BA6107" s="149"/>
    </row>
    <row r="6108" spans="1:53">
      <c r="A6108" s="16"/>
      <c r="B6108" s="16"/>
      <c r="N6108" s="2"/>
      <c r="O6108" s="53"/>
      <c r="BA6108" s="149"/>
    </row>
    <row r="6109" spans="1:53">
      <c r="A6109" s="16"/>
      <c r="B6109" s="16"/>
      <c r="N6109" s="2"/>
      <c r="O6109" s="53"/>
      <c r="BA6109" s="149"/>
    </row>
    <row r="6110" spans="1:53">
      <c r="A6110" s="16"/>
      <c r="B6110" s="16"/>
      <c r="N6110" s="2"/>
      <c r="O6110" s="53"/>
      <c r="BA6110" s="149"/>
    </row>
    <row r="6111" spans="1:53">
      <c r="A6111" s="16"/>
      <c r="B6111" s="16"/>
      <c r="N6111" s="2"/>
      <c r="O6111" s="53"/>
      <c r="BA6111" s="149"/>
    </row>
    <row r="6112" spans="1:53">
      <c r="A6112" s="16"/>
      <c r="B6112" s="16"/>
      <c r="N6112" s="2"/>
      <c r="O6112" s="53"/>
      <c r="BA6112" s="149"/>
    </row>
    <row r="6113" spans="1:53">
      <c r="A6113" s="16"/>
      <c r="B6113" s="16"/>
      <c r="N6113" s="2"/>
      <c r="O6113" s="53"/>
      <c r="BA6113" s="149"/>
    </row>
    <row r="6114" spans="1:53">
      <c r="A6114" s="16"/>
      <c r="B6114" s="16"/>
      <c r="N6114" s="2"/>
      <c r="O6114" s="53"/>
      <c r="BA6114" s="149"/>
    </row>
    <row r="6115" spans="1:53">
      <c r="A6115" s="16"/>
      <c r="B6115" s="16"/>
      <c r="N6115" s="2"/>
      <c r="O6115" s="53"/>
      <c r="BA6115" s="149"/>
    </row>
    <row r="6116" spans="1:53">
      <c r="A6116" s="16"/>
      <c r="B6116" s="16"/>
      <c r="N6116" s="2"/>
      <c r="O6116" s="53"/>
      <c r="BA6116" s="149"/>
    </row>
    <row r="6117" spans="1:53">
      <c r="A6117" s="16"/>
      <c r="B6117" s="16"/>
      <c r="N6117" s="2"/>
      <c r="O6117" s="53"/>
      <c r="BA6117" s="149"/>
    </row>
    <row r="6118" spans="1:53">
      <c r="A6118" s="16"/>
      <c r="B6118" s="16"/>
      <c r="N6118" s="2"/>
      <c r="O6118" s="53"/>
      <c r="BA6118" s="149"/>
    </row>
    <row r="6119" spans="1:53">
      <c r="A6119" s="16"/>
      <c r="B6119" s="16"/>
      <c r="N6119" s="2"/>
      <c r="O6119" s="53"/>
      <c r="BA6119" s="149"/>
    </row>
    <row r="6120" spans="1:53">
      <c r="A6120" s="16"/>
      <c r="B6120" s="16"/>
      <c r="N6120" s="2"/>
      <c r="O6120" s="53"/>
      <c r="BA6120" s="149"/>
    </row>
    <row r="6121" spans="1:53">
      <c r="A6121" s="16"/>
      <c r="B6121" s="16"/>
      <c r="N6121" s="2"/>
      <c r="O6121" s="53"/>
      <c r="BA6121" s="149"/>
    </row>
    <row r="6122" spans="1:53">
      <c r="A6122" s="16"/>
      <c r="B6122" s="16"/>
      <c r="N6122" s="2"/>
      <c r="O6122" s="53"/>
      <c r="BA6122" s="149"/>
    </row>
    <row r="6123" spans="1:53">
      <c r="A6123" s="16"/>
      <c r="B6123" s="16"/>
      <c r="N6123" s="2"/>
      <c r="O6123" s="53"/>
      <c r="BA6123" s="149"/>
    </row>
    <row r="6124" spans="1:53">
      <c r="A6124" s="16"/>
      <c r="B6124" s="16"/>
      <c r="N6124" s="2"/>
      <c r="O6124" s="53"/>
      <c r="BA6124" s="149"/>
    </row>
    <row r="6125" spans="1:53">
      <c r="A6125" s="16"/>
      <c r="B6125" s="16"/>
      <c r="N6125" s="2"/>
      <c r="O6125" s="53"/>
      <c r="BA6125" s="149"/>
    </row>
    <row r="6126" spans="1:53">
      <c r="A6126" s="16"/>
      <c r="B6126" s="16"/>
      <c r="N6126" s="2"/>
      <c r="O6126" s="53"/>
      <c r="BA6126" s="149"/>
    </row>
    <row r="6127" spans="1:53">
      <c r="A6127" s="16"/>
      <c r="B6127" s="16"/>
      <c r="N6127" s="2"/>
      <c r="O6127" s="53"/>
      <c r="BA6127" s="149"/>
    </row>
    <row r="6128" spans="1:53">
      <c r="A6128" s="16"/>
      <c r="B6128" s="16"/>
      <c r="N6128" s="2"/>
      <c r="O6128" s="53"/>
      <c r="BA6128" s="149"/>
    </row>
    <row r="6129" spans="1:53">
      <c r="A6129" s="16"/>
      <c r="B6129" s="16"/>
      <c r="N6129" s="2"/>
      <c r="O6129" s="53"/>
      <c r="BA6129" s="149"/>
    </row>
    <row r="6130" spans="1:53">
      <c r="A6130" s="16"/>
      <c r="B6130" s="16"/>
      <c r="N6130" s="2"/>
      <c r="O6130" s="53"/>
      <c r="BA6130" s="149"/>
    </row>
    <row r="6131" spans="1:53">
      <c r="A6131" s="16"/>
      <c r="B6131" s="16"/>
      <c r="N6131" s="2"/>
      <c r="O6131" s="53"/>
      <c r="BA6131" s="149"/>
    </row>
    <row r="6132" spans="1:53">
      <c r="A6132" s="16"/>
      <c r="B6132" s="16"/>
      <c r="N6132" s="2"/>
      <c r="O6132" s="53"/>
      <c r="BA6132" s="149"/>
    </row>
    <row r="6133" spans="1:53">
      <c r="A6133" s="16"/>
      <c r="B6133" s="16"/>
      <c r="N6133" s="2"/>
      <c r="O6133" s="53"/>
      <c r="BA6133" s="149"/>
    </row>
    <row r="6134" spans="1:53">
      <c r="A6134" s="16"/>
      <c r="B6134" s="16"/>
      <c r="N6134" s="2"/>
      <c r="O6134" s="53"/>
      <c r="BA6134" s="149"/>
    </row>
    <row r="6135" spans="1:53">
      <c r="A6135" s="16"/>
      <c r="B6135" s="16"/>
      <c r="N6135" s="2"/>
      <c r="O6135" s="53"/>
      <c r="BA6135" s="149"/>
    </row>
    <row r="6136" spans="1:53">
      <c r="A6136" s="16"/>
      <c r="B6136" s="16"/>
      <c r="N6136" s="2"/>
      <c r="O6136" s="53"/>
      <c r="BA6136" s="149"/>
    </row>
    <row r="6137" spans="1:53">
      <c r="A6137" s="16"/>
      <c r="B6137" s="16"/>
      <c r="N6137" s="2"/>
      <c r="O6137" s="53"/>
      <c r="BA6137" s="149"/>
    </row>
    <row r="6138" spans="1:53">
      <c r="A6138" s="16"/>
      <c r="B6138" s="16"/>
      <c r="N6138" s="2"/>
      <c r="O6138" s="53"/>
      <c r="BA6138" s="149"/>
    </row>
    <row r="6139" spans="1:53">
      <c r="A6139" s="16"/>
      <c r="B6139" s="16"/>
      <c r="N6139" s="2"/>
      <c r="O6139" s="53"/>
      <c r="BA6139" s="149"/>
    </row>
    <row r="6140" spans="1:53">
      <c r="A6140" s="16"/>
      <c r="B6140" s="16"/>
      <c r="N6140" s="2"/>
      <c r="O6140" s="53"/>
      <c r="BA6140" s="149"/>
    </row>
    <row r="6141" spans="1:53">
      <c r="A6141" s="16"/>
      <c r="B6141" s="16"/>
      <c r="N6141" s="2"/>
      <c r="O6141" s="53"/>
      <c r="BA6141" s="149"/>
    </row>
    <row r="6142" spans="1:53">
      <c r="A6142" s="16"/>
      <c r="B6142" s="16"/>
      <c r="N6142" s="2"/>
      <c r="O6142" s="53"/>
      <c r="BA6142" s="149"/>
    </row>
    <row r="6143" spans="1:53">
      <c r="A6143" s="16"/>
      <c r="B6143" s="16"/>
      <c r="N6143" s="2"/>
      <c r="O6143" s="53"/>
      <c r="BA6143" s="149"/>
    </row>
    <row r="6144" spans="1:53">
      <c r="A6144" s="16"/>
      <c r="B6144" s="16"/>
      <c r="N6144" s="2"/>
      <c r="O6144" s="53"/>
      <c r="BA6144" s="149"/>
    </row>
    <row r="6145" spans="1:53">
      <c r="A6145" s="16"/>
      <c r="B6145" s="16"/>
      <c r="N6145" s="2"/>
      <c r="O6145" s="53"/>
      <c r="BA6145" s="149"/>
    </row>
    <row r="6146" spans="1:53">
      <c r="A6146" s="16"/>
      <c r="B6146" s="16"/>
      <c r="N6146" s="2"/>
      <c r="O6146" s="53"/>
      <c r="BA6146" s="149"/>
    </row>
    <row r="6147" spans="1:53">
      <c r="A6147" s="16"/>
      <c r="B6147" s="16"/>
      <c r="N6147" s="2"/>
      <c r="O6147" s="53"/>
      <c r="BA6147" s="149"/>
    </row>
    <row r="6148" spans="1:53">
      <c r="A6148" s="16"/>
      <c r="B6148" s="16"/>
      <c r="N6148" s="2"/>
      <c r="O6148" s="53"/>
      <c r="BA6148" s="149"/>
    </row>
    <row r="6149" spans="1:53">
      <c r="A6149" s="16"/>
      <c r="B6149" s="16"/>
      <c r="N6149" s="2"/>
      <c r="O6149" s="53"/>
      <c r="BA6149" s="149"/>
    </row>
    <row r="6150" spans="1:53">
      <c r="A6150" s="16"/>
      <c r="B6150" s="16"/>
      <c r="N6150" s="2"/>
      <c r="O6150" s="53"/>
      <c r="BA6150" s="149"/>
    </row>
    <row r="6151" spans="1:53">
      <c r="A6151" s="16"/>
      <c r="B6151" s="16"/>
      <c r="N6151" s="2"/>
      <c r="O6151" s="53"/>
      <c r="BA6151" s="149"/>
    </row>
    <row r="6152" spans="1:53">
      <c r="A6152" s="16"/>
      <c r="B6152" s="16"/>
      <c r="N6152" s="2"/>
      <c r="O6152" s="53"/>
      <c r="BA6152" s="149"/>
    </row>
    <row r="6153" spans="1:53">
      <c r="A6153" s="16"/>
      <c r="B6153" s="16"/>
      <c r="N6153" s="2"/>
      <c r="O6153" s="53"/>
      <c r="BA6153" s="149"/>
    </row>
    <row r="6154" spans="1:53">
      <c r="A6154" s="16"/>
      <c r="B6154" s="16"/>
      <c r="N6154" s="2"/>
      <c r="O6154" s="53"/>
      <c r="BA6154" s="149"/>
    </row>
    <row r="6155" spans="1:53">
      <c r="A6155" s="16"/>
      <c r="B6155" s="16"/>
      <c r="N6155" s="2"/>
      <c r="O6155" s="53"/>
      <c r="BA6155" s="149"/>
    </row>
    <row r="6156" spans="1:53">
      <c r="A6156" s="16"/>
      <c r="B6156" s="16"/>
      <c r="N6156" s="2"/>
      <c r="O6156" s="53"/>
      <c r="BA6156" s="149"/>
    </row>
    <row r="6157" spans="1:53">
      <c r="A6157" s="16"/>
      <c r="B6157" s="16"/>
      <c r="N6157" s="2"/>
      <c r="O6157" s="53"/>
      <c r="BA6157" s="149"/>
    </row>
    <row r="6158" spans="1:53">
      <c r="A6158" s="16"/>
      <c r="B6158" s="16"/>
      <c r="N6158" s="2"/>
      <c r="O6158" s="53"/>
      <c r="BA6158" s="149"/>
    </row>
    <row r="6159" spans="1:53">
      <c r="A6159" s="16"/>
      <c r="B6159" s="16"/>
      <c r="N6159" s="2"/>
      <c r="O6159" s="53"/>
      <c r="BA6159" s="149"/>
    </row>
    <row r="6160" spans="1:53">
      <c r="A6160" s="16"/>
      <c r="B6160" s="16"/>
      <c r="N6160" s="2"/>
      <c r="O6160" s="53"/>
      <c r="BA6160" s="149"/>
    </row>
    <row r="6161" spans="1:53">
      <c r="A6161" s="16"/>
      <c r="B6161" s="16"/>
      <c r="N6161" s="2"/>
      <c r="O6161" s="53"/>
      <c r="BA6161" s="149"/>
    </row>
    <row r="6162" spans="1:53">
      <c r="A6162" s="16"/>
      <c r="B6162" s="16"/>
      <c r="N6162" s="2"/>
      <c r="O6162" s="53"/>
      <c r="BA6162" s="149"/>
    </row>
    <row r="6163" spans="1:53">
      <c r="A6163" s="16"/>
      <c r="B6163" s="16"/>
      <c r="N6163" s="2"/>
      <c r="O6163" s="53"/>
      <c r="BA6163" s="149"/>
    </row>
    <row r="6164" spans="1:53">
      <c r="A6164" s="16"/>
      <c r="B6164" s="16"/>
      <c r="N6164" s="2"/>
      <c r="O6164" s="53"/>
      <c r="BA6164" s="149"/>
    </row>
    <row r="6165" spans="1:53">
      <c r="A6165" s="16"/>
      <c r="B6165" s="16"/>
      <c r="N6165" s="2"/>
      <c r="O6165" s="53"/>
      <c r="BA6165" s="149"/>
    </row>
    <row r="6166" spans="1:53">
      <c r="A6166" s="16"/>
      <c r="B6166" s="16"/>
      <c r="N6166" s="2"/>
      <c r="O6166" s="53"/>
      <c r="BA6166" s="149"/>
    </row>
    <row r="6167" spans="1:53">
      <c r="A6167" s="16"/>
      <c r="B6167" s="16"/>
      <c r="N6167" s="2"/>
      <c r="O6167" s="53"/>
      <c r="BA6167" s="149"/>
    </row>
    <row r="6168" spans="1:53">
      <c r="A6168" s="16"/>
      <c r="B6168" s="16"/>
      <c r="N6168" s="2"/>
      <c r="O6168" s="53"/>
      <c r="BA6168" s="149"/>
    </row>
    <row r="6169" spans="1:53">
      <c r="A6169" s="16"/>
      <c r="B6169" s="16"/>
      <c r="N6169" s="2"/>
      <c r="O6169" s="53"/>
      <c r="BA6169" s="149"/>
    </row>
    <row r="6170" spans="1:53">
      <c r="A6170" s="16"/>
      <c r="B6170" s="16"/>
      <c r="N6170" s="2"/>
      <c r="O6170" s="53"/>
      <c r="BA6170" s="149"/>
    </row>
    <row r="6171" spans="1:53">
      <c r="A6171" s="16"/>
      <c r="B6171" s="16"/>
      <c r="N6171" s="2"/>
      <c r="O6171" s="53"/>
      <c r="BA6171" s="149"/>
    </row>
    <row r="6172" spans="1:53">
      <c r="A6172" s="16"/>
      <c r="B6172" s="16"/>
      <c r="N6172" s="2"/>
      <c r="O6172" s="53"/>
      <c r="BA6172" s="149"/>
    </row>
    <row r="6173" spans="1:53">
      <c r="A6173" s="16"/>
      <c r="B6173" s="16"/>
      <c r="N6173" s="2"/>
      <c r="O6173" s="53"/>
      <c r="BA6173" s="149"/>
    </row>
    <row r="6174" spans="1:53">
      <c r="A6174" s="16"/>
      <c r="B6174" s="16"/>
      <c r="N6174" s="2"/>
      <c r="O6174" s="53"/>
      <c r="BA6174" s="149"/>
    </row>
    <row r="6175" spans="1:53">
      <c r="A6175" s="16"/>
      <c r="B6175" s="16"/>
      <c r="N6175" s="2"/>
      <c r="O6175" s="53"/>
      <c r="BA6175" s="149"/>
    </row>
    <row r="6176" spans="1:53">
      <c r="A6176" s="16"/>
      <c r="B6176" s="16"/>
      <c r="N6176" s="2"/>
      <c r="O6176" s="53"/>
      <c r="BA6176" s="149"/>
    </row>
    <row r="6177" spans="1:53">
      <c r="A6177" s="16"/>
      <c r="B6177" s="16"/>
      <c r="N6177" s="2"/>
      <c r="O6177" s="53"/>
      <c r="BA6177" s="149"/>
    </row>
    <row r="6178" spans="1:53">
      <c r="A6178" s="16"/>
      <c r="B6178" s="16"/>
      <c r="N6178" s="2"/>
      <c r="O6178" s="53"/>
      <c r="BA6178" s="149"/>
    </row>
    <row r="6179" spans="1:53">
      <c r="A6179" s="16"/>
      <c r="B6179" s="16"/>
      <c r="N6179" s="2"/>
      <c r="O6179" s="53"/>
      <c r="BA6179" s="149"/>
    </row>
    <row r="6180" spans="1:53">
      <c r="A6180" s="16"/>
      <c r="B6180" s="16"/>
      <c r="N6180" s="2"/>
      <c r="O6180" s="53"/>
      <c r="BA6180" s="149"/>
    </row>
    <row r="6181" spans="1:53">
      <c r="A6181" s="16"/>
      <c r="B6181" s="16"/>
      <c r="N6181" s="2"/>
      <c r="O6181" s="53"/>
      <c r="BA6181" s="149"/>
    </row>
    <row r="6182" spans="1:53">
      <c r="A6182" s="16"/>
      <c r="B6182" s="16"/>
      <c r="N6182" s="2"/>
      <c r="O6182" s="53"/>
      <c r="BA6182" s="149"/>
    </row>
    <row r="6183" spans="1:53">
      <c r="A6183" s="16"/>
      <c r="B6183" s="16"/>
      <c r="N6183" s="2"/>
      <c r="O6183" s="53"/>
      <c r="BA6183" s="149"/>
    </row>
    <row r="6184" spans="1:53">
      <c r="A6184" s="16"/>
      <c r="B6184" s="16"/>
      <c r="N6184" s="2"/>
      <c r="O6184" s="53"/>
      <c r="BA6184" s="149"/>
    </row>
    <row r="6185" spans="1:53">
      <c r="A6185" s="16"/>
      <c r="B6185" s="16"/>
      <c r="N6185" s="2"/>
      <c r="O6185" s="53"/>
      <c r="BA6185" s="149"/>
    </row>
    <row r="6186" spans="1:53">
      <c r="A6186" s="16"/>
      <c r="B6186" s="16"/>
      <c r="N6186" s="2"/>
      <c r="O6186" s="53"/>
      <c r="BA6186" s="149"/>
    </row>
    <row r="6187" spans="1:53">
      <c r="A6187" s="16"/>
      <c r="B6187" s="16"/>
      <c r="N6187" s="2"/>
      <c r="O6187" s="53"/>
      <c r="BA6187" s="149"/>
    </row>
    <row r="6188" spans="1:53">
      <c r="A6188" s="16"/>
      <c r="B6188" s="16"/>
      <c r="N6188" s="2"/>
      <c r="O6188" s="53"/>
      <c r="BA6188" s="149"/>
    </row>
    <row r="6189" spans="1:53">
      <c r="A6189" s="16"/>
      <c r="B6189" s="16"/>
      <c r="N6189" s="2"/>
      <c r="O6189" s="53"/>
      <c r="BA6189" s="149"/>
    </row>
    <row r="6190" spans="1:53">
      <c r="A6190" s="16"/>
      <c r="B6190" s="16"/>
      <c r="N6190" s="2"/>
      <c r="O6190" s="53"/>
      <c r="BA6190" s="149"/>
    </row>
    <row r="6191" spans="1:53">
      <c r="A6191" s="16"/>
      <c r="B6191" s="16"/>
      <c r="N6191" s="2"/>
      <c r="O6191" s="53"/>
      <c r="BA6191" s="149"/>
    </row>
    <row r="6192" spans="1:53">
      <c r="A6192" s="16"/>
      <c r="B6192" s="16"/>
      <c r="N6192" s="2"/>
      <c r="O6192" s="53"/>
      <c r="BA6192" s="149"/>
    </row>
    <row r="6193" spans="1:53">
      <c r="A6193" s="16"/>
      <c r="B6193" s="16"/>
      <c r="N6193" s="2"/>
      <c r="O6193" s="53"/>
      <c r="BA6193" s="149"/>
    </row>
    <row r="6194" spans="1:53">
      <c r="A6194" s="16"/>
      <c r="B6194" s="16"/>
      <c r="N6194" s="2"/>
      <c r="O6194" s="53"/>
      <c r="BA6194" s="149"/>
    </row>
    <row r="6195" spans="1:53">
      <c r="A6195" s="16"/>
      <c r="B6195" s="16"/>
      <c r="N6195" s="2"/>
      <c r="O6195" s="53"/>
      <c r="BA6195" s="149"/>
    </row>
    <row r="6196" spans="1:53">
      <c r="A6196" s="16"/>
      <c r="B6196" s="16"/>
      <c r="N6196" s="2"/>
      <c r="O6196" s="53"/>
      <c r="BA6196" s="149"/>
    </row>
    <row r="6197" spans="1:53">
      <c r="A6197" s="16"/>
      <c r="B6197" s="16"/>
      <c r="N6197" s="2"/>
      <c r="O6197" s="53"/>
      <c r="BA6197" s="149"/>
    </row>
    <row r="6198" spans="1:53">
      <c r="A6198" s="16"/>
      <c r="B6198" s="16"/>
      <c r="N6198" s="2"/>
      <c r="O6198" s="53"/>
      <c r="BA6198" s="149"/>
    </row>
    <row r="6199" spans="1:53">
      <c r="A6199" s="16"/>
      <c r="B6199" s="16"/>
      <c r="N6199" s="2"/>
      <c r="O6199" s="53"/>
      <c r="BA6199" s="149"/>
    </row>
    <row r="6200" spans="1:53">
      <c r="A6200" s="16"/>
      <c r="B6200" s="16"/>
      <c r="N6200" s="2"/>
      <c r="O6200" s="53"/>
      <c r="BA6200" s="149"/>
    </row>
    <row r="6201" spans="1:53">
      <c r="A6201" s="16"/>
      <c r="B6201" s="16"/>
      <c r="N6201" s="2"/>
      <c r="O6201" s="53"/>
      <c r="BA6201" s="149"/>
    </row>
    <row r="6202" spans="1:53">
      <c r="A6202" s="16"/>
      <c r="B6202" s="16"/>
      <c r="N6202" s="2"/>
      <c r="O6202" s="53"/>
      <c r="BA6202" s="149"/>
    </row>
    <row r="6203" spans="1:53">
      <c r="A6203" s="16"/>
      <c r="B6203" s="16"/>
      <c r="N6203" s="2"/>
      <c r="O6203" s="53"/>
      <c r="BA6203" s="149"/>
    </row>
    <row r="6204" spans="1:53">
      <c r="A6204" s="16"/>
      <c r="B6204" s="16"/>
      <c r="N6204" s="2"/>
      <c r="O6204" s="53"/>
      <c r="BA6204" s="149"/>
    </row>
    <row r="6205" spans="1:53">
      <c r="A6205" s="16"/>
      <c r="B6205" s="16"/>
      <c r="N6205" s="2"/>
      <c r="O6205" s="53"/>
      <c r="BA6205" s="149"/>
    </row>
    <row r="6206" spans="1:53">
      <c r="A6206" s="16"/>
      <c r="B6206" s="16"/>
      <c r="N6206" s="2"/>
      <c r="O6206" s="53"/>
      <c r="BA6206" s="149"/>
    </row>
    <row r="6207" spans="1:53">
      <c r="A6207" s="16"/>
      <c r="B6207" s="16"/>
      <c r="N6207" s="2"/>
      <c r="O6207" s="53"/>
      <c r="BA6207" s="149"/>
    </row>
    <row r="6208" spans="1:53">
      <c r="A6208" s="16"/>
      <c r="B6208" s="16"/>
      <c r="N6208" s="2"/>
      <c r="O6208" s="53"/>
      <c r="BA6208" s="149"/>
    </row>
    <row r="6209" spans="1:53">
      <c r="A6209" s="16"/>
      <c r="B6209" s="16"/>
      <c r="N6209" s="2"/>
      <c r="O6209" s="53"/>
      <c r="BA6209" s="149"/>
    </row>
    <row r="6210" spans="1:53">
      <c r="A6210" s="16"/>
      <c r="B6210" s="16"/>
      <c r="N6210" s="2"/>
      <c r="O6210" s="53"/>
      <c r="BA6210" s="149"/>
    </row>
    <row r="6211" spans="1:53">
      <c r="A6211" s="16"/>
      <c r="B6211" s="16"/>
      <c r="N6211" s="2"/>
      <c r="O6211" s="53"/>
      <c r="BA6211" s="149"/>
    </row>
    <row r="6212" spans="1:53">
      <c r="A6212" s="16"/>
      <c r="B6212" s="16"/>
      <c r="N6212" s="2"/>
      <c r="O6212" s="53"/>
      <c r="BA6212" s="149"/>
    </row>
    <row r="6213" spans="1:53">
      <c r="A6213" s="16"/>
      <c r="B6213" s="16"/>
      <c r="N6213" s="2"/>
      <c r="O6213" s="53"/>
      <c r="BA6213" s="149"/>
    </row>
    <row r="6214" spans="1:53">
      <c r="A6214" s="16"/>
      <c r="B6214" s="16"/>
      <c r="N6214" s="2"/>
      <c r="O6214" s="53"/>
      <c r="BA6214" s="149"/>
    </row>
    <row r="6215" spans="1:53">
      <c r="A6215" s="16"/>
      <c r="B6215" s="16"/>
      <c r="N6215" s="2"/>
      <c r="O6215" s="53"/>
      <c r="BA6215" s="149"/>
    </row>
    <row r="6216" spans="1:53">
      <c r="A6216" s="16"/>
      <c r="B6216" s="16"/>
      <c r="N6216" s="2"/>
      <c r="O6216" s="53"/>
      <c r="BA6216" s="149"/>
    </row>
    <row r="6217" spans="1:53">
      <c r="A6217" s="16"/>
      <c r="B6217" s="16"/>
      <c r="N6217" s="2"/>
      <c r="O6217" s="53"/>
      <c r="BA6217" s="149"/>
    </row>
    <row r="6218" spans="1:53">
      <c r="A6218" s="16"/>
      <c r="B6218" s="16"/>
      <c r="N6218" s="2"/>
      <c r="O6218" s="53"/>
      <c r="BA6218" s="149"/>
    </row>
    <row r="6219" spans="1:53">
      <c r="A6219" s="16"/>
      <c r="B6219" s="16"/>
      <c r="N6219" s="2"/>
      <c r="O6219" s="53"/>
      <c r="BA6219" s="149"/>
    </row>
    <row r="6220" spans="1:53">
      <c r="A6220" s="16"/>
      <c r="B6220" s="16"/>
      <c r="N6220" s="2"/>
      <c r="O6220" s="53"/>
      <c r="BA6220" s="149"/>
    </row>
    <row r="6221" spans="1:53">
      <c r="A6221" s="16"/>
      <c r="B6221" s="16"/>
      <c r="N6221" s="2"/>
      <c r="O6221" s="53"/>
      <c r="BA6221" s="149"/>
    </row>
    <row r="6222" spans="1:53">
      <c r="A6222" s="16"/>
      <c r="B6222" s="16"/>
      <c r="N6222" s="2"/>
      <c r="O6222" s="53"/>
      <c r="BA6222" s="149"/>
    </row>
    <row r="6223" spans="1:53">
      <c r="A6223" s="16"/>
      <c r="B6223" s="16"/>
      <c r="N6223" s="2"/>
      <c r="O6223" s="53"/>
      <c r="BA6223" s="149"/>
    </row>
    <row r="6224" spans="1:53">
      <c r="A6224" s="16"/>
      <c r="B6224" s="16"/>
      <c r="N6224" s="2"/>
      <c r="O6224" s="53"/>
      <c r="BA6224" s="149"/>
    </row>
    <row r="6225" spans="1:53">
      <c r="A6225" s="16"/>
      <c r="B6225" s="16"/>
      <c r="N6225" s="2"/>
      <c r="O6225" s="53"/>
      <c r="BA6225" s="149"/>
    </row>
    <row r="6226" spans="1:53">
      <c r="A6226" s="16"/>
      <c r="B6226" s="16"/>
      <c r="N6226" s="2"/>
      <c r="O6226" s="53"/>
      <c r="BA6226" s="149"/>
    </row>
    <row r="6227" spans="1:53">
      <c r="A6227" s="16"/>
      <c r="B6227" s="16"/>
      <c r="N6227" s="2"/>
      <c r="O6227" s="53"/>
      <c r="BA6227" s="149"/>
    </row>
    <row r="6228" spans="1:53">
      <c r="A6228" s="16"/>
      <c r="B6228" s="16"/>
      <c r="N6228" s="2"/>
      <c r="O6228" s="53"/>
      <c r="BA6228" s="149"/>
    </row>
    <row r="6229" spans="1:53">
      <c r="A6229" s="16"/>
      <c r="B6229" s="16"/>
      <c r="N6229" s="2"/>
      <c r="O6229" s="53"/>
      <c r="BA6229" s="149"/>
    </row>
    <row r="6230" spans="1:53">
      <c r="A6230" s="16"/>
      <c r="B6230" s="16"/>
      <c r="N6230" s="2"/>
      <c r="O6230" s="53"/>
      <c r="BA6230" s="149"/>
    </row>
    <row r="6231" spans="1:53">
      <c r="A6231" s="16"/>
      <c r="B6231" s="16"/>
      <c r="N6231" s="2"/>
      <c r="O6231" s="53"/>
      <c r="BA6231" s="149"/>
    </row>
    <row r="6232" spans="1:53">
      <c r="A6232" s="16"/>
      <c r="B6232" s="16"/>
      <c r="N6232" s="2"/>
      <c r="O6232" s="53"/>
      <c r="BA6232" s="149"/>
    </row>
    <row r="6233" spans="1:53">
      <c r="A6233" s="16"/>
      <c r="B6233" s="16"/>
      <c r="N6233" s="2"/>
      <c r="O6233" s="53"/>
      <c r="BA6233" s="149"/>
    </row>
    <row r="6234" spans="1:53">
      <c r="A6234" s="16"/>
      <c r="B6234" s="16"/>
      <c r="N6234" s="2"/>
      <c r="O6234" s="53"/>
      <c r="BA6234" s="149"/>
    </row>
    <row r="6235" spans="1:53">
      <c r="A6235" s="16"/>
      <c r="B6235" s="16"/>
      <c r="N6235" s="2"/>
      <c r="O6235" s="53"/>
      <c r="BA6235" s="149"/>
    </row>
    <row r="6236" spans="1:53">
      <c r="A6236" s="16"/>
      <c r="B6236" s="16"/>
      <c r="N6236" s="2"/>
      <c r="O6236" s="53"/>
      <c r="BA6236" s="149"/>
    </row>
    <row r="6237" spans="1:53">
      <c r="A6237" s="16"/>
      <c r="B6237" s="16"/>
      <c r="N6237" s="2"/>
      <c r="O6237" s="53"/>
      <c r="BA6237" s="149"/>
    </row>
    <row r="6238" spans="1:53">
      <c r="A6238" s="16"/>
      <c r="B6238" s="16"/>
      <c r="N6238" s="2"/>
      <c r="O6238" s="53"/>
      <c r="BA6238" s="149"/>
    </row>
    <row r="6239" spans="1:53">
      <c r="A6239" s="16"/>
      <c r="B6239" s="16"/>
      <c r="N6239" s="2"/>
      <c r="O6239" s="53"/>
      <c r="BA6239" s="149"/>
    </row>
    <row r="6240" spans="1:53">
      <c r="A6240" s="16"/>
      <c r="B6240" s="16"/>
      <c r="N6240" s="2"/>
      <c r="O6240" s="53"/>
      <c r="BA6240" s="149"/>
    </row>
    <row r="6241" spans="1:53">
      <c r="A6241" s="16"/>
      <c r="B6241" s="16"/>
      <c r="N6241" s="2"/>
      <c r="O6241" s="53"/>
      <c r="BA6241" s="149"/>
    </row>
    <row r="6242" spans="1:53">
      <c r="A6242" s="16"/>
      <c r="B6242" s="16"/>
      <c r="N6242" s="2"/>
      <c r="O6242" s="53"/>
      <c r="BA6242" s="149"/>
    </row>
    <row r="6243" spans="1:53">
      <c r="A6243" s="16"/>
      <c r="B6243" s="16"/>
      <c r="N6243" s="2"/>
      <c r="O6243" s="53"/>
      <c r="BA6243" s="149"/>
    </row>
    <row r="6244" spans="1:53">
      <c r="A6244" s="16"/>
      <c r="B6244" s="16"/>
      <c r="N6244" s="2"/>
      <c r="O6244" s="53"/>
      <c r="BA6244" s="149"/>
    </row>
    <row r="6245" spans="1:53">
      <c r="A6245" s="16"/>
      <c r="B6245" s="16"/>
      <c r="N6245" s="2"/>
      <c r="O6245" s="53"/>
      <c r="BA6245" s="149"/>
    </row>
    <row r="6246" spans="1:53">
      <c r="A6246" s="16"/>
      <c r="B6246" s="16"/>
      <c r="N6246" s="2"/>
      <c r="O6246" s="53"/>
      <c r="BA6246" s="149"/>
    </row>
    <row r="6247" spans="1:53">
      <c r="A6247" s="16"/>
      <c r="B6247" s="16"/>
      <c r="N6247" s="2"/>
      <c r="O6247" s="53"/>
      <c r="BA6247" s="149"/>
    </row>
    <row r="6248" spans="1:53">
      <c r="A6248" s="16"/>
      <c r="B6248" s="16"/>
      <c r="N6248" s="2"/>
      <c r="O6248" s="53"/>
      <c r="BA6248" s="149"/>
    </row>
    <row r="6249" spans="1:53">
      <c r="A6249" s="16"/>
      <c r="B6249" s="16"/>
      <c r="N6249" s="2"/>
      <c r="O6249" s="53"/>
      <c r="BA6249" s="149"/>
    </row>
    <row r="6250" spans="1:53">
      <c r="A6250" s="16"/>
      <c r="B6250" s="16"/>
      <c r="N6250" s="2"/>
      <c r="O6250" s="53"/>
      <c r="BA6250" s="149"/>
    </row>
    <row r="6251" spans="1:53">
      <c r="A6251" s="16"/>
      <c r="B6251" s="16"/>
      <c r="N6251" s="2"/>
      <c r="O6251" s="53"/>
      <c r="BA6251" s="149"/>
    </row>
    <row r="6252" spans="1:53">
      <c r="A6252" s="16"/>
      <c r="B6252" s="16"/>
      <c r="N6252" s="2"/>
      <c r="O6252" s="53"/>
      <c r="BA6252" s="149"/>
    </row>
    <row r="6253" spans="1:53">
      <c r="A6253" s="16"/>
      <c r="B6253" s="16"/>
      <c r="N6253" s="2"/>
      <c r="O6253" s="53"/>
      <c r="BA6253" s="149"/>
    </row>
    <row r="6254" spans="1:53">
      <c r="A6254" s="16"/>
      <c r="B6254" s="16"/>
      <c r="N6254" s="2"/>
      <c r="O6254" s="53"/>
      <c r="BA6254" s="149"/>
    </row>
    <row r="6255" spans="1:53">
      <c r="A6255" s="16"/>
      <c r="B6255" s="16"/>
      <c r="N6255" s="2"/>
      <c r="O6255" s="53"/>
      <c r="BA6255" s="149"/>
    </row>
    <row r="6256" spans="1:53">
      <c r="A6256" s="16"/>
      <c r="B6256" s="16"/>
      <c r="N6256" s="2"/>
      <c r="O6256" s="53"/>
      <c r="BA6256" s="149"/>
    </row>
    <row r="6257" spans="1:53">
      <c r="A6257" s="16"/>
      <c r="B6257" s="16"/>
      <c r="N6257" s="2"/>
      <c r="O6257" s="53"/>
      <c r="BA6257" s="149"/>
    </row>
    <row r="6258" spans="1:53">
      <c r="A6258" s="16"/>
      <c r="B6258" s="16"/>
      <c r="N6258" s="2"/>
      <c r="O6258" s="53"/>
      <c r="BA6258" s="149"/>
    </row>
    <row r="6259" spans="1:53">
      <c r="A6259" s="16"/>
      <c r="B6259" s="16"/>
      <c r="N6259" s="2"/>
      <c r="O6259" s="53"/>
      <c r="BA6259" s="149"/>
    </row>
    <row r="6260" spans="1:53">
      <c r="A6260" s="16"/>
      <c r="B6260" s="16"/>
      <c r="N6260" s="2"/>
      <c r="O6260" s="53"/>
      <c r="BA6260" s="149"/>
    </row>
    <row r="6261" spans="1:53">
      <c r="A6261" s="16"/>
      <c r="B6261" s="16"/>
      <c r="N6261" s="2"/>
      <c r="O6261" s="53"/>
      <c r="BA6261" s="149"/>
    </row>
    <row r="6262" spans="1:53">
      <c r="A6262" s="16"/>
      <c r="B6262" s="16"/>
      <c r="N6262" s="2"/>
      <c r="O6262" s="53"/>
      <c r="BA6262" s="149"/>
    </row>
    <row r="6263" spans="1:53">
      <c r="A6263" s="16"/>
      <c r="B6263" s="16"/>
      <c r="N6263" s="2"/>
      <c r="O6263" s="53"/>
      <c r="BA6263" s="149"/>
    </row>
    <row r="6264" spans="1:53">
      <c r="A6264" s="16"/>
      <c r="B6264" s="16"/>
      <c r="N6264" s="2"/>
      <c r="O6264" s="53"/>
      <c r="BA6264" s="149"/>
    </row>
    <row r="6265" spans="1:53">
      <c r="A6265" s="16"/>
      <c r="B6265" s="16"/>
      <c r="N6265" s="2"/>
      <c r="O6265" s="53"/>
      <c r="BA6265" s="149"/>
    </row>
    <row r="6266" spans="1:53">
      <c r="A6266" s="16"/>
      <c r="B6266" s="16"/>
      <c r="N6266" s="2"/>
      <c r="O6266" s="53"/>
      <c r="BA6266" s="149"/>
    </row>
    <row r="6267" spans="1:53">
      <c r="A6267" s="16"/>
      <c r="B6267" s="16"/>
      <c r="N6267" s="2"/>
      <c r="O6267" s="53"/>
      <c r="BA6267" s="149"/>
    </row>
    <row r="6268" spans="1:53">
      <c r="A6268" s="16"/>
      <c r="B6268" s="16"/>
      <c r="N6268" s="2"/>
      <c r="O6268" s="53"/>
      <c r="BA6268" s="149"/>
    </row>
    <row r="6269" spans="1:53">
      <c r="A6269" s="16"/>
      <c r="B6269" s="16"/>
      <c r="N6269" s="2"/>
      <c r="O6269" s="53"/>
      <c r="BA6269" s="149"/>
    </row>
    <row r="6270" spans="1:53">
      <c r="A6270" s="16"/>
      <c r="B6270" s="16"/>
      <c r="N6270" s="2"/>
      <c r="O6270" s="53"/>
      <c r="BA6270" s="149"/>
    </row>
    <row r="6271" spans="1:53">
      <c r="A6271" s="16"/>
      <c r="B6271" s="16"/>
      <c r="N6271" s="2"/>
      <c r="O6271" s="53"/>
      <c r="BA6271" s="149"/>
    </row>
    <row r="6272" spans="1:53">
      <c r="A6272" s="16"/>
      <c r="B6272" s="16"/>
      <c r="N6272" s="2"/>
      <c r="O6272" s="53"/>
      <c r="BA6272" s="149"/>
    </row>
    <row r="6273" spans="1:53">
      <c r="A6273" s="16"/>
      <c r="B6273" s="16"/>
      <c r="N6273" s="2"/>
      <c r="O6273" s="53"/>
      <c r="BA6273" s="149"/>
    </row>
    <row r="6274" spans="1:53">
      <c r="A6274" s="16"/>
      <c r="B6274" s="16"/>
      <c r="N6274" s="2"/>
      <c r="O6274" s="53"/>
      <c r="BA6274" s="149"/>
    </row>
    <row r="6275" spans="1:53">
      <c r="A6275" s="16"/>
      <c r="B6275" s="16"/>
      <c r="N6275" s="2"/>
      <c r="O6275" s="53"/>
      <c r="BA6275" s="149"/>
    </row>
    <row r="6276" spans="1:53">
      <c r="A6276" s="16"/>
      <c r="B6276" s="16"/>
      <c r="N6276" s="2"/>
      <c r="O6276" s="53"/>
      <c r="BA6276" s="149"/>
    </row>
    <row r="6277" spans="1:53">
      <c r="A6277" s="16"/>
      <c r="B6277" s="16"/>
      <c r="N6277" s="2"/>
      <c r="O6277" s="53"/>
      <c r="BA6277" s="149"/>
    </row>
    <row r="6278" spans="1:53">
      <c r="A6278" s="16"/>
      <c r="B6278" s="16"/>
      <c r="N6278" s="2"/>
      <c r="O6278" s="53"/>
      <c r="BA6278" s="149"/>
    </row>
    <row r="6279" spans="1:53">
      <c r="A6279" s="16"/>
      <c r="B6279" s="16"/>
      <c r="N6279" s="2"/>
      <c r="O6279" s="53"/>
      <c r="BA6279" s="149"/>
    </row>
    <row r="6280" spans="1:53">
      <c r="A6280" s="16"/>
      <c r="B6280" s="16"/>
      <c r="N6280" s="2"/>
      <c r="O6280" s="53"/>
      <c r="BA6280" s="149"/>
    </row>
    <row r="6281" spans="1:53">
      <c r="A6281" s="16"/>
      <c r="B6281" s="16"/>
      <c r="N6281" s="2"/>
      <c r="O6281" s="53"/>
      <c r="BA6281" s="149"/>
    </row>
    <row r="6282" spans="1:53">
      <c r="A6282" s="16"/>
      <c r="B6282" s="16"/>
      <c r="N6282" s="2"/>
      <c r="O6282" s="53"/>
      <c r="BA6282" s="149"/>
    </row>
    <row r="6283" spans="1:53">
      <c r="A6283" s="16"/>
      <c r="B6283" s="16"/>
      <c r="N6283" s="2"/>
      <c r="O6283" s="53"/>
      <c r="BA6283" s="149"/>
    </row>
    <row r="6284" spans="1:53">
      <c r="A6284" s="16"/>
      <c r="B6284" s="16"/>
      <c r="N6284" s="2"/>
      <c r="O6284" s="53"/>
      <c r="BA6284" s="149"/>
    </row>
    <row r="6285" spans="1:53">
      <c r="A6285" s="16"/>
      <c r="B6285" s="16"/>
      <c r="N6285" s="2"/>
      <c r="O6285" s="53"/>
      <c r="BA6285" s="149"/>
    </row>
    <row r="6286" spans="1:53">
      <c r="A6286" s="16"/>
      <c r="B6286" s="16"/>
      <c r="N6286" s="2"/>
      <c r="O6286" s="53"/>
      <c r="BA6286" s="149"/>
    </row>
    <row r="6287" spans="1:53">
      <c r="A6287" s="16"/>
      <c r="B6287" s="16"/>
      <c r="N6287" s="2"/>
      <c r="O6287" s="53"/>
      <c r="BA6287" s="149"/>
    </row>
    <row r="6288" spans="1:53">
      <c r="A6288" s="16"/>
      <c r="B6288" s="16"/>
      <c r="N6288" s="2"/>
      <c r="O6288" s="53"/>
      <c r="BA6288" s="149"/>
    </row>
    <row r="6289" spans="1:53">
      <c r="A6289" s="16"/>
      <c r="B6289" s="16"/>
      <c r="N6289" s="2"/>
      <c r="O6289" s="53"/>
      <c r="BA6289" s="149"/>
    </row>
    <row r="6290" spans="1:53">
      <c r="A6290" s="16"/>
      <c r="B6290" s="16"/>
      <c r="N6290" s="2"/>
      <c r="O6290" s="53"/>
      <c r="BA6290" s="149"/>
    </row>
    <row r="6291" spans="1:53">
      <c r="A6291" s="16"/>
      <c r="B6291" s="16"/>
      <c r="N6291" s="2"/>
      <c r="O6291" s="53"/>
      <c r="BA6291" s="149"/>
    </row>
    <row r="6292" spans="1:53">
      <c r="A6292" s="16"/>
      <c r="B6292" s="16"/>
      <c r="N6292" s="2"/>
      <c r="O6292" s="53"/>
      <c r="BA6292" s="149"/>
    </row>
    <row r="6293" spans="1:53">
      <c r="A6293" s="16"/>
      <c r="B6293" s="16"/>
      <c r="N6293" s="2"/>
      <c r="O6293" s="53"/>
      <c r="BA6293" s="149"/>
    </row>
    <row r="6294" spans="1:53">
      <c r="A6294" s="16"/>
      <c r="B6294" s="16"/>
      <c r="N6294" s="2"/>
      <c r="O6294" s="53"/>
      <c r="BA6294" s="149"/>
    </row>
    <row r="6295" spans="1:53">
      <c r="A6295" s="16"/>
      <c r="B6295" s="16"/>
      <c r="N6295" s="2"/>
      <c r="O6295" s="53"/>
      <c r="BA6295" s="149"/>
    </row>
    <row r="6296" spans="1:53">
      <c r="A6296" s="16"/>
      <c r="B6296" s="16"/>
      <c r="N6296" s="2"/>
      <c r="O6296" s="53"/>
      <c r="BA6296" s="149"/>
    </row>
    <row r="6297" spans="1:53">
      <c r="A6297" s="16"/>
      <c r="B6297" s="16"/>
      <c r="N6297" s="2"/>
      <c r="O6297" s="53"/>
      <c r="BA6297" s="149"/>
    </row>
    <row r="6298" spans="1:53">
      <c r="A6298" s="16"/>
      <c r="B6298" s="16"/>
      <c r="N6298" s="2"/>
      <c r="O6298" s="53"/>
      <c r="BA6298" s="149"/>
    </row>
    <row r="6299" spans="1:53">
      <c r="A6299" s="16"/>
      <c r="B6299" s="16"/>
      <c r="N6299" s="2"/>
      <c r="O6299" s="53"/>
      <c r="BA6299" s="149"/>
    </row>
    <row r="6300" spans="1:53">
      <c r="A6300" s="16"/>
      <c r="B6300" s="16"/>
      <c r="N6300" s="2"/>
      <c r="O6300" s="53"/>
      <c r="BA6300" s="149"/>
    </row>
    <row r="6301" spans="1:53">
      <c r="A6301" s="16"/>
      <c r="B6301" s="16"/>
      <c r="N6301" s="2"/>
      <c r="O6301" s="53"/>
      <c r="BA6301" s="149"/>
    </row>
    <row r="6302" spans="1:53">
      <c r="A6302" s="16"/>
      <c r="B6302" s="16"/>
      <c r="N6302" s="2"/>
      <c r="O6302" s="53"/>
      <c r="BA6302" s="149"/>
    </row>
    <row r="6303" spans="1:53">
      <c r="A6303" s="16"/>
      <c r="B6303" s="16"/>
      <c r="N6303" s="2"/>
      <c r="O6303" s="53"/>
      <c r="BA6303" s="149"/>
    </row>
    <row r="6304" spans="1:53">
      <c r="A6304" s="16"/>
      <c r="B6304" s="16"/>
      <c r="N6304" s="2"/>
      <c r="O6304" s="53"/>
      <c r="BA6304" s="149"/>
    </row>
    <row r="6305" spans="1:53">
      <c r="A6305" s="16"/>
      <c r="B6305" s="16"/>
      <c r="N6305" s="2"/>
      <c r="O6305" s="53"/>
      <c r="BA6305" s="149"/>
    </row>
    <row r="6306" spans="1:53">
      <c r="A6306" s="16"/>
      <c r="B6306" s="16"/>
      <c r="N6306" s="2"/>
      <c r="O6306" s="53"/>
      <c r="BA6306" s="149"/>
    </row>
    <row r="6307" spans="1:53">
      <c r="A6307" s="16"/>
      <c r="B6307" s="16"/>
      <c r="N6307" s="2"/>
      <c r="O6307" s="53"/>
      <c r="BA6307" s="149"/>
    </row>
    <row r="6308" spans="1:53">
      <c r="A6308" s="16"/>
      <c r="B6308" s="16"/>
      <c r="N6308" s="2"/>
      <c r="O6308" s="53"/>
      <c r="BA6308" s="149"/>
    </row>
    <row r="6309" spans="1:53">
      <c r="A6309" s="16"/>
      <c r="B6309" s="16"/>
      <c r="N6309" s="2"/>
      <c r="O6309" s="53"/>
      <c r="BA6309" s="149"/>
    </row>
    <row r="6310" spans="1:53">
      <c r="A6310" s="16"/>
      <c r="B6310" s="16"/>
      <c r="N6310" s="2"/>
      <c r="O6310" s="53"/>
      <c r="BA6310" s="149"/>
    </row>
    <row r="6311" spans="1:53">
      <c r="A6311" s="16"/>
      <c r="B6311" s="16"/>
      <c r="N6311" s="2"/>
      <c r="O6311" s="53"/>
      <c r="BA6311" s="149"/>
    </row>
    <row r="6312" spans="1:53">
      <c r="A6312" s="16"/>
      <c r="B6312" s="16"/>
      <c r="N6312" s="2"/>
      <c r="O6312" s="53"/>
      <c r="BA6312" s="149"/>
    </row>
    <row r="6313" spans="1:53">
      <c r="A6313" s="16"/>
      <c r="B6313" s="16"/>
      <c r="N6313" s="2"/>
      <c r="O6313" s="53"/>
      <c r="BA6313" s="149"/>
    </row>
    <row r="6314" spans="1:53">
      <c r="A6314" s="16"/>
      <c r="B6314" s="16"/>
      <c r="N6314" s="2"/>
      <c r="O6314" s="53"/>
      <c r="BA6314" s="149"/>
    </row>
    <row r="6315" spans="1:53">
      <c r="A6315" s="16"/>
      <c r="B6315" s="16"/>
      <c r="N6315" s="2"/>
      <c r="O6315" s="53"/>
      <c r="BA6315" s="149"/>
    </row>
    <row r="6316" spans="1:53">
      <c r="A6316" s="16"/>
      <c r="B6316" s="16"/>
      <c r="N6316" s="2"/>
      <c r="O6316" s="53"/>
      <c r="BA6316" s="149"/>
    </row>
    <row r="6317" spans="1:53">
      <c r="A6317" s="16"/>
      <c r="B6317" s="16"/>
      <c r="N6317" s="2"/>
      <c r="O6317" s="53"/>
      <c r="BA6317" s="149"/>
    </row>
    <row r="6318" spans="1:53">
      <c r="A6318" s="16"/>
      <c r="B6318" s="16"/>
      <c r="N6318" s="2"/>
      <c r="O6318" s="53"/>
      <c r="BA6318" s="149"/>
    </row>
    <row r="6319" spans="1:53">
      <c r="A6319" s="16"/>
      <c r="B6319" s="16"/>
      <c r="N6319" s="2"/>
      <c r="O6319" s="53"/>
      <c r="BA6319" s="149"/>
    </row>
    <row r="6320" spans="1:53">
      <c r="A6320" s="16"/>
      <c r="B6320" s="16"/>
      <c r="N6320" s="2"/>
      <c r="O6320" s="53"/>
      <c r="BA6320" s="149"/>
    </row>
    <row r="6321" spans="1:53">
      <c r="A6321" s="16"/>
      <c r="B6321" s="16"/>
      <c r="N6321" s="2"/>
      <c r="O6321" s="53"/>
      <c r="BA6321" s="149"/>
    </row>
    <row r="6322" spans="1:53">
      <c r="A6322" s="16"/>
      <c r="B6322" s="16"/>
      <c r="N6322" s="2"/>
      <c r="O6322" s="53"/>
      <c r="BA6322" s="149"/>
    </row>
    <row r="6323" spans="1:53">
      <c r="A6323" s="16"/>
      <c r="B6323" s="16"/>
      <c r="N6323" s="2"/>
      <c r="O6323" s="53"/>
      <c r="BA6323" s="149"/>
    </row>
    <row r="6324" spans="1:53">
      <c r="A6324" s="16"/>
      <c r="B6324" s="16"/>
      <c r="N6324" s="2"/>
      <c r="O6324" s="53"/>
      <c r="BA6324" s="149"/>
    </row>
    <row r="6325" spans="1:53">
      <c r="A6325" s="16"/>
      <c r="B6325" s="16"/>
      <c r="N6325" s="2"/>
      <c r="O6325" s="53"/>
      <c r="BA6325" s="149"/>
    </row>
    <row r="6326" spans="1:53">
      <c r="A6326" s="16"/>
      <c r="B6326" s="16"/>
      <c r="N6326" s="2"/>
      <c r="O6326" s="53"/>
      <c r="BA6326" s="149"/>
    </row>
    <row r="6327" spans="1:53">
      <c r="A6327" s="16"/>
      <c r="B6327" s="16"/>
      <c r="N6327" s="2"/>
      <c r="O6327" s="53"/>
      <c r="BA6327" s="149"/>
    </row>
    <row r="6328" spans="1:53">
      <c r="A6328" s="16"/>
      <c r="B6328" s="16"/>
      <c r="N6328" s="2"/>
      <c r="O6328" s="53"/>
      <c r="BA6328" s="149"/>
    </row>
    <row r="6329" spans="1:53">
      <c r="A6329" s="16"/>
      <c r="B6329" s="16"/>
      <c r="N6329" s="2"/>
      <c r="O6329" s="53"/>
      <c r="BA6329" s="149"/>
    </row>
    <row r="6330" spans="1:53">
      <c r="A6330" s="16"/>
      <c r="B6330" s="16"/>
      <c r="N6330" s="2"/>
      <c r="O6330" s="53"/>
      <c r="BA6330" s="149"/>
    </row>
    <row r="6331" spans="1:53">
      <c r="A6331" s="16"/>
      <c r="B6331" s="16"/>
      <c r="N6331" s="2"/>
      <c r="O6331" s="53"/>
      <c r="BA6331" s="149"/>
    </row>
    <row r="6332" spans="1:53">
      <c r="A6332" s="16"/>
      <c r="B6332" s="16"/>
      <c r="N6332" s="2"/>
      <c r="O6332" s="53"/>
      <c r="BA6332" s="149"/>
    </row>
    <row r="6333" spans="1:53">
      <c r="A6333" s="16"/>
      <c r="B6333" s="16"/>
      <c r="N6333" s="2"/>
      <c r="O6333" s="53"/>
      <c r="BA6333" s="149"/>
    </row>
    <row r="6334" spans="1:53">
      <c r="A6334" s="16"/>
      <c r="B6334" s="16"/>
      <c r="N6334" s="2"/>
      <c r="O6334" s="53"/>
      <c r="BA6334" s="149"/>
    </row>
    <row r="6335" spans="1:53">
      <c r="A6335" s="16"/>
      <c r="B6335" s="16"/>
      <c r="N6335" s="2"/>
      <c r="O6335" s="53"/>
      <c r="BA6335" s="149"/>
    </row>
    <row r="6336" spans="1:53">
      <c r="A6336" s="16"/>
      <c r="B6336" s="16"/>
      <c r="N6336" s="2"/>
      <c r="O6336" s="53"/>
      <c r="BA6336" s="149"/>
    </row>
    <row r="6337" spans="1:53">
      <c r="A6337" s="16"/>
      <c r="B6337" s="16"/>
      <c r="N6337" s="2"/>
      <c r="O6337" s="53"/>
      <c r="BA6337" s="149"/>
    </row>
    <row r="6338" spans="1:53">
      <c r="A6338" s="16"/>
      <c r="B6338" s="16"/>
      <c r="N6338" s="2"/>
      <c r="O6338" s="53"/>
      <c r="BA6338" s="149"/>
    </row>
    <row r="6339" spans="1:53">
      <c r="A6339" s="16"/>
      <c r="B6339" s="16"/>
      <c r="N6339" s="2"/>
      <c r="O6339" s="53"/>
      <c r="BA6339" s="149"/>
    </row>
    <row r="6340" spans="1:53">
      <c r="A6340" s="16"/>
      <c r="B6340" s="16"/>
      <c r="N6340" s="2"/>
      <c r="O6340" s="53"/>
      <c r="BA6340" s="149"/>
    </row>
    <row r="6341" spans="1:53">
      <c r="A6341" s="16"/>
      <c r="B6341" s="16"/>
      <c r="N6341" s="2"/>
      <c r="O6341" s="53"/>
      <c r="BA6341" s="149"/>
    </row>
    <row r="6342" spans="1:53">
      <c r="A6342" s="16"/>
      <c r="B6342" s="16"/>
      <c r="N6342" s="2"/>
      <c r="O6342" s="53"/>
      <c r="BA6342" s="149"/>
    </row>
    <row r="6343" spans="1:53">
      <c r="A6343" s="16"/>
      <c r="B6343" s="16"/>
      <c r="N6343" s="2"/>
      <c r="O6343" s="53"/>
      <c r="BA6343" s="149"/>
    </row>
    <row r="6344" spans="1:53">
      <c r="A6344" s="16"/>
      <c r="B6344" s="16"/>
      <c r="N6344" s="2"/>
      <c r="O6344" s="53"/>
      <c r="BA6344" s="149"/>
    </row>
    <row r="6345" spans="1:53">
      <c r="A6345" s="16"/>
      <c r="B6345" s="16"/>
      <c r="N6345" s="2"/>
      <c r="O6345" s="53"/>
      <c r="BA6345" s="149"/>
    </row>
    <row r="6346" spans="1:53">
      <c r="A6346" s="16"/>
      <c r="B6346" s="16"/>
      <c r="N6346" s="2"/>
      <c r="O6346" s="53"/>
      <c r="BA6346" s="149"/>
    </row>
    <row r="6347" spans="1:53">
      <c r="A6347" s="16"/>
      <c r="B6347" s="16"/>
      <c r="N6347" s="2"/>
      <c r="O6347" s="53"/>
      <c r="BA6347" s="149"/>
    </row>
    <row r="6348" spans="1:53">
      <c r="A6348" s="16"/>
      <c r="B6348" s="16"/>
      <c r="N6348" s="2"/>
      <c r="O6348" s="53"/>
      <c r="BA6348" s="149"/>
    </row>
    <row r="6349" spans="1:53">
      <c r="A6349" s="16"/>
      <c r="B6349" s="16"/>
      <c r="N6349" s="2"/>
      <c r="O6349" s="53"/>
      <c r="BA6349" s="149"/>
    </row>
    <row r="6350" spans="1:53">
      <c r="A6350" s="16"/>
      <c r="B6350" s="16"/>
      <c r="N6350" s="2"/>
      <c r="O6350" s="53"/>
      <c r="BA6350" s="149"/>
    </row>
    <row r="6351" spans="1:53">
      <c r="A6351" s="16"/>
      <c r="B6351" s="16"/>
      <c r="N6351" s="2"/>
      <c r="O6351" s="53"/>
      <c r="BA6351" s="149"/>
    </row>
    <row r="6352" spans="1:53">
      <c r="A6352" s="16"/>
      <c r="B6352" s="16"/>
      <c r="N6352" s="2"/>
      <c r="O6352" s="53"/>
      <c r="BA6352" s="149"/>
    </row>
    <row r="6353" spans="1:53">
      <c r="A6353" s="16"/>
      <c r="B6353" s="16"/>
      <c r="N6353" s="2"/>
      <c r="O6353" s="53"/>
      <c r="BA6353" s="149"/>
    </row>
    <row r="6354" spans="1:53">
      <c r="A6354" s="16"/>
      <c r="B6354" s="16"/>
      <c r="N6354" s="2"/>
      <c r="O6354" s="53"/>
      <c r="BA6354" s="149"/>
    </row>
    <row r="6355" spans="1:53">
      <c r="A6355" s="16"/>
      <c r="B6355" s="16"/>
      <c r="N6355" s="2"/>
      <c r="O6355" s="53"/>
      <c r="BA6355" s="149"/>
    </row>
    <row r="6356" spans="1:53">
      <c r="A6356" s="16"/>
      <c r="B6356" s="16"/>
      <c r="N6356" s="2"/>
      <c r="O6356" s="53"/>
      <c r="BA6356" s="149"/>
    </row>
    <row r="6357" spans="1:53">
      <c r="A6357" s="16"/>
      <c r="B6357" s="16"/>
      <c r="N6357" s="2"/>
      <c r="O6357" s="53"/>
      <c r="BA6357" s="149"/>
    </row>
    <row r="6358" spans="1:53">
      <c r="A6358" s="16"/>
      <c r="B6358" s="16"/>
      <c r="N6358" s="2"/>
      <c r="O6358" s="53"/>
      <c r="BA6358" s="149"/>
    </row>
    <row r="6359" spans="1:53">
      <c r="A6359" s="16"/>
      <c r="B6359" s="16"/>
      <c r="N6359" s="2"/>
      <c r="O6359" s="53"/>
      <c r="BA6359" s="149"/>
    </row>
    <row r="6360" spans="1:53">
      <c r="A6360" s="16"/>
      <c r="B6360" s="16"/>
      <c r="N6360" s="2"/>
      <c r="O6360" s="53"/>
      <c r="BA6360" s="149"/>
    </row>
    <row r="6361" spans="1:53">
      <c r="A6361" s="16"/>
      <c r="B6361" s="16"/>
      <c r="N6361" s="2"/>
      <c r="O6361" s="53"/>
      <c r="BA6361" s="149"/>
    </row>
    <row r="6362" spans="1:53">
      <c r="A6362" s="16"/>
      <c r="B6362" s="16"/>
      <c r="N6362" s="2"/>
      <c r="O6362" s="53"/>
      <c r="BA6362" s="149"/>
    </row>
    <row r="6363" spans="1:53">
      <c r="A6363" s="16"/>
      <c r="B6363" s="16"/>
      <c r="N6363" s="2"/>
      <c r="O6363" s="53"/>
      <c r="BA6363" s="149"/>
    </row>
    <row r="6364" spans="1:53">
      <c r="A6364" s="16"/>
      <c r="B6364" s="16"/>
      <c r="N6364" s="2"/>
      <c r="O6364" s="53"/>
      <c r="BA6364" s="149"/>
    </row>
    <row r="6365" spans="1:53">
      <c r="A6365" s="16"/>
      <c r="B6365" s="16"/>
      <c r="N6365" s="2"/>
      <c r="O6365" s="53"/>
      <c r="BA6365" s="149"/>
    </row>
    <row r="6366" spans="1:53">
      <c r="A6366" s="16"/>
      <c r="B6366" s="16"/>
      <c r="N6366" s="2"/>
      <c r="O6366" s="53"/>
      <c r="BA6366" s="149"/>
    </row>
    <row r="6367" spans="1:53">
      <c r="A6367" s="16"/>
      <c r="B6367" s="16"/>
      <c r="N6367" s="2"/>
      <c r="O6367" s="53"/>
      <c r="BA6367" s="149"/>
    </row>
    <row r="6368" spans="1:53">
      <c r="A6368" s="16"/>
      <c r="B6368" s="16"/>
      <c r="N6368" s="2"/>
      <c r="O6368" s="53"/>
      <c r="BA6368" s="149"/>
    </row>
    <row r="6369" spans="1:53">
      <c r="A6369" s="16"/>
      <c r="B6369" s="16"/>
      <c r="N6369" s="2"/>
      <c r="O6369" s="53"/>
      <c r="BA6369" s="149"/>
    </row>
    <row r="6370" spans="1:53">
      <c r="A6370" s="16"/>
      <c r="B6370" s="16"/>
      <c r="N6370" s="2"/>
      <c r="O6370" s="53"/>
      <c r="BA6370" s="149"/>
    </row>
    <row r="6371" spans="1:53">
      <c r="A6371" s="16"/>
      <c r="B6371" s="16"/>
      <c r="N6371" s="2"/>
      <c r="O6371" s="53"/>
      <c r="BA6371" s="149"/>
    </row>
    <row r="6372" spans="1:53">
      <c r="A6372" s="16"/>
      <c r="B6372" s="16"/>
      <c r="N6372" s="2"/>
      <c r="O6372" s="53"/>
      <c r="BA6372" s="149"/>
    </row>
    <row r="6373" spans="1:53">
      <c r="A6373" s="16"/>
      <c r="B6373" s="16"/>
      <c r="N6373" s="2"/>
      <c r="O6373" s="53"/>
      <c r="BA6373" s="149"/>
    </row>
    <row r="6374" spans="1:53">
      <c r="A6374" s="16"/>
      <c r="B6374" s="16"/>
      <c r="N6374" s="2"/>
      <c r="O6374" s="53"/>
      <c r="BA6374" s="149"/>
    </row>
    <row r="6375" spans="1:53">
      <c r="A6375" s="16"/>
      <c r="B6375" s="16"/>
      <c r="N6375" s="2"/>
      <c r="O6375" s="53"/>
      <c r="BA6375" s="149"/>
    </row>
    <row r="6376" spans="1:53">
      <c r="A6376" s="16"/>
      <c r="B6376" s="16"/>
      <c r="N6376" s="2"/>
      <c r="O6376" s="53"/>
      <c r="BA6376" s="149"/>
    </row>
    <row r="6377" spans="1:53">
      <c r="A6377" s="16"/>
      <c r="B6377" s="16"/>
      <c r="N6377" s="2"/>
      <c r="O6377" s="53"/>
      <c r="BA6377" s="149"/>
    </row>
    <row r="6378" spans="1:53">
      <c r="A6378" s="16"/>
      <c r="B6378" s="16"/>
      <c r="N6378" s="2"/>
      <c r="O6378" s="53"/>
      <c r="BA6378" s="149"/>
    </row>
    <row r="6379" spans="1:53">
      <c r="A6379" s="16"/>
      <c r="B6379" s="16"/>
      <c r="N6379" s="2"/>
      <c r="O6379" s="53"/>
      <c r="BA6379" s="149"/>
    </row>
    <row r="6380" spans="1:53">
      <c r="A6380" s="16"/>
      <c r="B6380" s="16"/>
      <c r="N6380" s="2"/>
      <c r="O6380" s="53"/>
      <c r="BA6380" s="149"/>
    </row>
    <row r="6381" spans="1:53">
      <c r="A6381" s="16"/>
      <c r="B6381" s="16"/>
      <c r="N6381" s="2"/>
      <c r="O6381" s="53"/>
      <c r="BA6381" s="149"/>
    </row>
    <row r="6382" spans="1:53">
      <c r="A6382" s="16"/>
      <c r="B6382" s="16"/>
      <c r="N6382" s="2"/>
      <c r="O6382" s="53"/>
      <c r="BA6382" s="149"/>
    </row>
    <row r="6383" spans="1:53">
      <c r="A6383" s="16"/>
      <c r="B6383" s="16"/>
      <c r="N6383" s="2"/>
      <c r="O6383" s="53"/>
      <c r="BA6383" s="149"/>
    </row>
    <row r="6384" spans="1:53">
      <c r="A6384" s="16"/>
      <c r="B6384" s="16"/>
      <c r="N6384" s="2"/>
      <c r="O6384" s="53"/>
      <c r="BA6384" s="149"/>
    </row>
    <row r="6385" spans="1:53">
      <c r="A6385" s="16"/>
      <c r="B6385" s="16"/>
      <c r="N6385" s="2"/>
      <c r="O6385" s="53"/>
      <c r="BA6385" s="149"/>
    </row>
    <row r="6386" spans="1:53">
      <c r="A6386" s="16"/>
      <c r="B6386" s="16"/>
      <c r="N6386" s="2"/>
      <c r="O6386" s="53"/>
      <c r="BA6386" s="149"/>
    </row>
    <row r="6387" spans="1:53">
      <c r="A6387" s="16"/>
      <c r="B6387" s="16"/>
      <c r="N6387" s="2"/>
      <c r="O6387" s="53"/>
      <c r="BA6387" s="149"/>
    </row>
    <row r="6388" spans="1:53">
      <c r="A6388" s="16"/>
      <c r="B6388" s="16"/>
      <c r="N6388" s="2"/>
      <c r="O6388" s="53"/>
      <c r="BA6388" s="149"/>
    </row>
    <row r="6389" spans="1:53">
      <c r="A6389" s="16"/>
      <c r="B6389" s="16"/>
      <c r="N6389" s="2"/>
      <c r="O6389" s="53"/>
      <c r="BA6389" s="149"/>
    </row>
    <row r="6390" spans="1:53">
      <c r="A6390" s="16"/>
      <c r="B6390" s="16"/>
      <c r="N6390" s="2"/>
      <c r="O6390" s="53"/>
      <c r="BA6390" s="149"/>
    </row>
    <row r="6391" spans="1:53">
      <c r="A6391" s="16"/>
      <c r="B6391" s="16"/>
      <c r="N6391" s="2"/>
      <c r="O6391" s="53"/>
      <c r="BA6391" s="149"/>
    </row>
    <row r="6392" spans="1:53">
      <c r="A6392" s="16"/>
      <c r="B6392" s="16"/>
      <c r="N6392" s="2"/>
      <c r="O6392" s="53"/>
      <c r="BA6392" s="149"/>
    </row>
    <row r="6393" spans="1:53">
      <c r="A6393" s="16"/>
      <c r="B6393" s="16"/>
      <c r="N6393" s="2"/>
      <c r="O6393" s="53"/>
      <c r="BA6393" s="149"/>
    </row>
    <row r="6394" spans="1:53">
      <c r="A6394" s="16"/>
      <c r="B6394" s="16"/>
      <c r="N6394" s="2"/>
      <c r="O6394" s="53"/>
      <c r="BA6394" s="149"/>
    </row>
    <row r="6395" spans="1:53">
      <c r="A6395" s="16"/>
      <c r="B6395" s="16"/>
      <c r="N6395" s="2"/>
      <c r="O6395" s="53"/>
      <c r="BA6395" s="149"/>
    </row>
    <row r="6396" spans="1:53">
      <c r="A6396" s="16"/>
      <c r="B6396" s="16"/>
      <c r="N6396" s="2"/>
      <c r="O6396" s="53"/>
      <c r="BA6396" s="149"/>
    </row>
    <row r="6397" spans="1:53">
      <c r="A6397" s="16"/>
      <c r="B6397" s="16"/>
      <c r="N6397" s="2"/>
      <c r="O6397" s="53"/>
      <c r="BA6397" s="149"/>
    </row>
    <row r="6398" spans="1:53">
      <c r="A6398" s="16"/>
      <c r="B6398" s="16"/>
      <c r="N6398" s="2"/>
      <c r="O6398" s="53"/>
      <c r="BA6398" s="149"/>
    </row>
    <row r="6399" spans="1:53">
      <c r="A6399" s="16"/>
      <c r="B6399" s="16"/>
      <c r="N6399" s="2"/>
      <c r="O6399" s="53"/>
      <c r="BA6399" s="149"/>
    </row>
    <row r="6400" spans="1:53">
      <c r="A6400" s="16"/>
      <c r="B6400" s="16"/>
      <c r="N6400" s="2"/>
      <c r="O6400" s="53"/>
      <c r="BA6400" s="149"/>
    </row>
    <row r="6401" spans="1:53">
      <c r="A6401" s="16"/>
      <c r="B6401" s="16"/>
      <c r="N6401" s="2"/>
      <c r="O6401" s="53"/>
      <c r="BA6401" s="149"/>
    </row>
    <row r="6402" spans="1:53">
      <c r="A6402" s="16"/>
      <c r="B6402" s="16"/>
      <c r="N6402" s="2"/>
      <c r="O6402" s="53"/>
      <c r="BA6402" s="149"/>
    </row>
    <row r="6403" spans="1:53">
      <c r="A6403" s="16"/>
      <c r="B6403" s="16"/>
      <c r="N6403" s="2"/>
      <c r="O6403" s="53"/>
      <c r="BA6403" s="149"/>
    </row>
    <row r="6404" spans="1:53">
      <c r="A6404" s="16"/>
      <c r="B6404" s="16"/>
      <c r="N6404" s="2"/>
      <c r="O6404" s="53"/>
      <c r="BA6404" s="149"/>
    </row>
    <row r="6405" spans="1:53">
      <c r="A6405" s="16"/>
      <c r="B6405" s="16"/>
      <c r="N6405" s="2"/>
      <c r="O6405" s="53"/>
      <c r="BA6405" s="149"/>
    </row>
    <row r="6406" spans="1:53">
      <c r="A6406" s="16"/>
      <c r="B6406" s="16"/>
      <c r="N6406" s="2"/>
      <c r="O6406" s="53"/>
      <c r="BA6406" s="149"/>
    </row>
    <row r="6407" spans="1:53">
      <c r="A6407" s="16"/>
      <c r="B6407" s="16"/>
      <c r="N6407" s="2"/>
      <c r="O6407" s="53"/>
      <c r="BA6407" s="149"/>
    </row>
    <row r="6408" spans="1:53">
      <c r="A6408" s="16"/>
      <c r="B6408" s="16"/>
      <c r="N6408" s="2"/>
      <c r="O6408" s="53"/>
      <c r="BA6408" s="149"/>
    </row>
    <row r="6409" spans="1:53">
      <c r="A6409" s="16"/>
      <c r="B6409" s="16"/>
      <c r="N6409" s="2"/>
      <c r="O6409" s="53"/>
      <c r="BA6409" s="149"/>
    </row>
    <row r="6410" spans="1:53">
      <c r="A6410" s="16"/>
      <c r="B6410" s="16"/>
      <c r="N6410" s="2"/>
      <c r="O6410" s="53"/>
      <c r="BA6410" s="149"/>
    </row>
    <row r="6411" spans="1:53">
      <c r="A6411" s="16"/>
      <c r="B6411" s="16"/>
      <c r="N6411" s="2"/>
      <c r="O6411" s="53"/>
      <c r="BA6411" s="149"/>
    </row>
    <row r="6412" spans="1:53">
      <c r="A6412" s="16"/>
      <c r="B6412" s="16"/>
      <c r="N6412" s="2"/>
      <c r="O6412" s="53"/>
      <c r="BA6412" s="149"/>
    </row>
    <row r="6413" spans="1:53">
      <c r="A6413" s="16"/>
      <c r="B6413" s="16"/>
      <c r="N6413" s="2"/>
      <c r="O6413" s="53"/>
      <c r="BA6413" s="149"/>
    </row>
    <row r="6414" spans="1:53">
      <c r="A6414" s="16"/>
      <c r="B6414" s="16"/>
      <c r="N6414" s="2"/>
      <c r="O6414" s="53"/>
      <c r="BA6414" s="149"/>
    </row>
    <row r="6415" spans="1:53">
      <c r="A6415" s="16"/>
      <c r="B6415" s="16"/>
      <c r="N6415" s="2"/>
      <c r="O6415" s="53"/>
      <c r="BA6415" s="149"/>
    </row>
    <row r="6416" spans="1:53">
      <c r="A6416" s="16"/>
      <c r="B6416" s="16"/>
      <c r="N6416" s="2"/>
      <c r="O6416" s="53"/>
      <c r="BA6416" s="149"/>
    </row>
    <row r="6417" spans="1:53">
      <c r="A6417" s="16"/>
      <c r="B6417" s="16"/>
      <c r="N6417" s="2"/>
      <c r="O6417" s="53"/>
      <c r="BA6417" s="149"/>
    </row>
    <row r="6418" spans="1:53">
      <c r="A6418" s="16"/>
      <c r="B6418" s="16"/>
      <c r="N6418" s="2"/>
      <c r="O6418" s="53"/>
      <c r="BA6418" s="149"/>
    </row>
    <row r="6419" spans="1:53">
      <c r="A6419" s="16"/>
      <c r="B6419" s="16"/>
      <c r="N6419" s="2"/>
      <c r="O6419" s="53"/>
      <c r="BA6419" s="149"/>
    </row>
    <row r="6420" spans="1:53">
      <c r="A6420" s="16"/>
      <c r="B6420" s="16"/>
      <c r="N6420" s="2"/>
      <c r="O6420" s="53"/>
      <c r="BA6420" s="149"/>
    </row>
    <row r="6421" spans="1:53">
      <c r="A6421" s="16"/>
      <c r="B6421" s="16"/>
      <c r="N6421" s="2"/>
      <c r="O6421" s="53"/>
      <c r="BA6421" s="149"/>
    </row>
    <row r="6422" spans="1:53">
      <c r="A6422" s="16"/>
      <c r="B6422" s="16"/>
      <c r="N6422" s="2"/>
      <c r="O6422" s="53"/>
      <c r="BA6422" s="149"/>
    </row>
    <row r="6423" spans="1:53">
      <c r="A6423" s="16"/>
      <c r="B6423" s="16"/>
      <c r="N6423" s="2"/>
      <c r="O6423" s="53"/>
      <c r="BA6423" s="149"/>
    </row>
    <row r="6424" spans="1:53">
      <c r="A6424" s="16"/>
      <c r="B6424" s="16"/>
      <c r="N6424" s="2"/>
      <c r="O6424" s="53"/>
      <c r="BA6424" s="149"/>
    </row>
    <row r="6425" spans="1:53">
      <c r="A6425" s="16"/>
      <c r="B6425" s="16"/>
      <c r="N6425" s="2"/>
      <c r="O6425" s="53"/>
      <c r="BA6425" s="149"/>
    </row>
    <row r="6426" spans="1:53">
      <c r="A6426" s="16"/>
      <c r="B6426" s="16"/>
      <c r="N6426" s="2"/>
      <c r="O6426" s="53"/>
      <c r="BA6426" s="149"/>
    </row>
    <row r="6427" spans="1:53">
      <c r="A6427" s="16"/>
      <c r="B6427" s="16"/>
      <c r="N6427" s="2"/>
      <c r="O6427" s="53"/>
      <c r="BA6427" s="149"/>
    </row>
    <row r="6428" spans="1:53">
      <c r="A6428" s="16"/>
      <c r="B6428" s="16"/>
      <c r="N6428" s="2"/>
      <c r="O6428" s="53"/>
      <c r="BA6428" s="149"/>
    </row>
    <row r="6429" spans="1:53">
      <c r="A6429" s="16"/>
      <c r="B6429" s="16"/>
      <c r="N6429" s="2"/>
      <c r="O6429" s="53"/>
      <c r="BA6429" s="149"/>
    </row>
    <row r="6430" spans="1:53">
      <c r="A6430" s="16"/>
      <c r="B6430" s="16"/>
      <c r="N6430" s="2"/>
      <c r="O6430" s="53"/>
      <c r="BA6430" s="149"/>
    </row>
    <row r="6431" spans="1:53">
      <c r="A6431" s="16"/>
      <c r="B6431" s="16"/>
      <c r="N6431" s="2"/>
      <c r="O6431" s="53"/>
      <c r="BA6431" s="149"/>
    </row>
    <row r="6432" spans="1:53">
      <c r="A6432" s="16"/>
      <c r="B6432" s="16"/>
      <c r="N6432" s="2"/>
      <c r="O6432" s="53"/>
      <c r="BA6432" s="149"/>
    </row>
    <row r="6433" spans="1:53">
      <c r="A6433" s="16"/>
      <c r="B6433" s="16"/>
      <c r="N6433" s="2"/>
      <c r="O6433" s="53"/>
      <c r="BA6433" s="149"/>
    </row>
    <row r="6434" spans="1:53">
      <c r="A6434" s="16"/>
      <c r="B6434" s="16"/>
      <c r="N6434" s="2"/>
      <c r="O6434" s="53"/>
      <c r="BA6434" s="149"/>
    </row>
    <row r="6435" spans="1:53">
      <c r="A6435" s="16"/>
      <c r="B6435" s="16"/>
      <c r="N6435" s="2"/>
      <c r="O6435" s="53"/>
      <c r="BA6435" s="149"/>
    </row>
    <row r="6436" spans="1:53">
      <c r="A6436" s="16"/>
      <c r="B6436" s="16"/>
      <c r="N6436" s="2"/>
      <c r="O6436" s="53"/>
      <c r="BA6436" s="149"/>
    </row>
    <row r="6437" spans="1:53">
      <c r="A6437" s="16"/>
      <c r="B6437" s="16"/>
      <c r="N6437" s="2"/>
      <c r="O6437" s="53"/>
      <c r="BA6437" s="149"/>
    </row>
    <row r="6438" spans="1:53">
      <c r="A6438" s="16"/>
      <c r="B6438" s="16"/>
      <c r="N6438" s="2"/>
      <c r="O6438" s="53"/>
      <c r="BA6438" s="149"/>
    </row>
    <row r="6439" spans="1:53">
      <c r="A6439" s="16"/>
      <c r="B6439" s="16"/>
      <c r="N6439" s="2"/>
      <c r="O6439" s="53"/>
      <c r="BA6439" s="149"/>
    </row>
    <row r="6440" spans="1:53">
      <c r="A6440" s="16"/>
      <c r="B6440" s="16"/>
      <c r="N6440" s="2"/>
      <c r="O6440" s="53"/>
      <c r="BA6440" s="149"/>
    </row>
    <row r="6441" spans="1:53">
      <c r="A6441" s="16"/>
      <c r="B6441" s="16"/>
      <c r="N6441" s="2"/>
      <c r="O6441" s="53"/>
      <c r="BA6441" s="149"/>
    </row>
    <row r="6442" spans="1:53">
      <c r="A6442" s="16"/>
      <c r="B6442" s="16"/>
      <c r="N6442" s="2"/>
      <c r="O6442" s="53"/>
      <c r="BA6442" s="149"/>
    </row>
    <row r="6443" spans="1:53">
      <c r="A6443" s="16"/>
      <c r="B6443" s="16"/>
      <c r="N6443" s="2"/>
      <c r="O6443" s="53"/>
      <c r="BA6443" s="149"/>
    </row>
    <row r="6444" spans="1:53">
      <c r="A6444" s="16"/>
      <c r="B6444" s="16"/>
      <c r="N6444" s="2"/>
      <c r="O6444" s="53"/>
      <c r="BA6444" s="149"/>
    </row>
    <row r="6445" spans="1:53">
      <c r="A6445" s="16"/>
      <c r="B6445" s="16"/>
      <c r="N6445" s="2"/>
      <c r="O6445" s="53"/>
      <c r="BA6445" s="149"/>
    </row>
    <row r="6446" spans="1:53">
      <c r="A6446" s="16"/>
      <c r="B6446" s="16"/>
      <c r="N6446" s="2"/>
      <c r="O6446" s="53"/>
      <c r="BA6446" s="149"/>
    </row>
    <row r="6447" spans="1:53">
      <c r="A6447" s="16"/>
      <c r="B6447" s="16"/>
      <c r="N6447" s="2"/>
      <c r="O6447" s="53"/>
      <c r="BA6447" s="149"/>
    </row>
    <row r="6448" spans="1:53">
      <c r="A6448" s="16"/>
      <c r="B6448" s="16"/>
      <c r="N6448" s="2"/>
      <c r="O6448" s="53"/>
      <c r="BA6448" s="149"/>
    </row>
    <row r="6449" spans="1:53">
      <c r="A6449" s="16"/>
      <c r="B6449" s="16"/>
      <c r="N6449" s="2"/>
      <c r="O6449" s="53"/>
      <c r="BA6449" s="149"/>
    </row>
    <row r="6450" spans="1:53">
      <c r="A6450" s="16"/>
      <c r="B6450" s="16"/>
      <c r="N6450" s="2"/>
      <c r="O6450" s="53"/>
      <c r="BA6450" s="149"/>
    </row>
    <row r="6451" spans="1:53">
      <c r="A6451" s="16"/>
      <c r="B6451" s="16"/>
      <c r="N6451" s="2"/>
      <c r="O6451" s="53"/>
      <c r="BA6451" s="149"/>
    </row>
    <row r="6452" spans="1:53">
      <c r="A6452" s="16"/>
      <c r="B6452" s="16"/>
      <c r="N6452" s="2"/>
      <c r="O6452" s="53"/>
      <c r="BA6452" s="149"/>
    </row>
    <row r="6453" spans="1:53">
      <c r="A6453" s="16"/>
      <c r="B6453" s="16"/>
      <c r="N6453" s="2"/>
      <c r="O6453" s="53"/>
      <c r="BA6453" s="149"/>
    </row>
    <row r="6454" spans="1:53">
      <c r="A6454" s="16"/>
      <c r="B6454" s="16"/>
      <c r="N6454" s="2"/>
      <c r="O6454" s="53"/>
      <c r="BA6454" s="149"/>
    </row>
    <row r="6455" spans="1:53">
      <c r="A6455" s="16"/>
      <c r="B6455" s="16"/>
      <c r="N6455" s="2"/>
      <c r="O6455" s="53"/>
      <c r="BA6455" s="149"/>
    </row>
    <row r="6456" spans="1:53">
      <c r="A6456" s="16"/>
      <c r="B6456" s="16"/>
      <c r="N6456" s="2"/>
      <c r="O6456" s="53"/>
      <c r="BA6456" s="149"/>
    </row>
    <row r="6457" spans="1:53">
      <c r="A6457" s="16"/>
      <c r="B6457" s="16"/>
      <c r="N6457" s="2"/>
      <c r="O6457" s="53"/>
      <c r="BA6457" s="149"/>
    </row>
    <row r="6458" spans="1:53">
      <c r="A6458" s="16"/>
      <c r="B6458" s="16"/>
      <c r="N6458" s="2"/>
      <c r="O6458" s="53"/>
      <c r="BA6458" s="149"/>
    </row>
    <row r="6459" spans="1:53">
      <c r="A6459" s="16"/>
      <c r="B6459" s="16"/>
      <c r="N6459" s="2"/>
      <c r="O6459" s="53"/>
      <c r="BA6459" s="149"/>
    </row>
    <row r="6460" spans="1:53">
      <c r="A6460" s="16"/>
      <c r="B6460" s="16"/>
      <c r="N6460" s="2"/>
      <c r="O6460" s="53"/>
      <c r="BA6460" s="149"/>
    </row>
    <row r="6461" spans="1:53">
      <c r="A6461" s="16"/>
      <c r="B6461" s="16"/>
      <c r="N6461" s="2"/>
      <c r="O6461" s="53"/>
      <c r="BA6461" s="149"/>
    </row>
    <row r="6462" spans="1:53">
      <c r="A6462" s="16"/>
      <c r="B6462" s="16"/>
      <c r="N6462" s="2"/>
      <c r="O6462" s="53"/>
      <c r="BA6462" s="149"/>
    </row>
    <row r="6463" spans="1:53">
      <c r="A6463" s="16"/>
      <c r="B6463" s="16"/>
      <c r="N6463" s="2"/>
      <c r="O6463" s="53"/>
      <c r="BA6463" s="149"/>
    </row>
    <row r="6464" spans="1:53">
      <c r="A6464" s="16"/>
      <c r="B6464" s="16"/>
      <c r="N6464" s="2"/>
      <c r="O6464" s="53"/>
      <c r="BA6464" s="149"/>
    </row>
    <row r="6465" spans="1:53">
      <c r="A6465" s="16"/>
      <c r="B6465" s="16"/>
      <c r="N6465" s="2"/>
      <c r="O6465" s="53"/>
      <c r="BA6465" s="149"/>
    </row>
    <row r="6466" spans="1:53">
      <c r="A6466" s="16"/>
      <c r="B6466" s="16"/>
      <c r="N6466" s="2"/>
      <c r="O6466" s="53"/>
      <c r="BA6466" s="149"/>
    </row>
    <row r="6467" spans="1:53">
      <c r="A6467" s="16"/>
      <c r="B6467" s="16"/>
      <c r="N6467" s="2"/>
      <c r="O6467" s="53"/>
      <c r="BA6467" s="149"/>
    </row>
    <row r="6468" spans="1:53">
      <c r="A6468" s="16"/>
      <c r="B6468" s="16"/>
      <c r="N6468" s="2"/>
      <c r="O6468" s="53"/>
      <c r="BA6468" s="149"/>
    </row>
    <row r="6469" spans="1:53">
      <c r="A6469" s="16"/>
      <c r="B6469" s="16"/>
      <c r="N6469" s="2"/>
      <c r="O6469" s="53"/>
      <c r="BA6469" s="149"/>
    </row>
    <row r="6470" spans="1:53">
      <c r="A6470" s="16"/>
      <c r="B6470" s="16"/>
      <c r="N6470" s="2"/>
      <c r="O6470" s="53"/>
      <c r="BA6470" s="149"/>
    </row>
    <row r="6471" spans="1:53">
      <c r="A6471" s="16"/>
      <c r="B6471" s="16"/>
      <c r="N6471" s="2"/>
      <c r="O6471" s="53"/>
      <c r="BA6471" s="149"/>
    </row>
    <row r="6472" spans="1:53">
      <c r="A6472" s="16"/>
      <c r="B6472" s="16"/>
      <c r="N6472" s="2"/>
      <c r="O6472" s="53"/>
      <c r="BA6472" s="149"/>
    </row>
    <row r="6473" spans="1:53">
      <c r="A6473" s="16"/>
      <c r="B6473" s="16"/>
      <c r="N6473" s="2"/>
      <c r="O6473" s="53"/>
      <c r="BA6473" s="149"/>
    </row>
    <row r="6474" spans="1:53">
      <c r="A6474" s="16"/>
      <c r="B6474" s="16"/>
      <c r="N6474" s="2"/>
      <c r="O6474" s="53"/>
      <c r="BA6474" s="149"/>
    </row>
    <row r="6475" spans="1:53">
      <c r="A6475" s="16"/>
      <c r="B6475" s="16"/>
      <c r="N6475" s="2"/>
      <c r="O6475" s="53"/>
      <c r="BA6475" s="149"/>
    </row>
    <row r="6476" spans="1:53">
      <c r="A6476" s="16"/>
      <c r="B6476" s="16"/>
      <c r="N6476" s="2"/>
      <c r="O6476" s="53"/>
      <c r="BA6476" s="149"/>
    </row>
    <row r="6477" spans="1:53">
      <c r="A6477" s="16"/>
      <c r="B6477" s="16"/>
      <c r="N6477" s="2"/>
      <c r="O6477" s="53"/>
      <c r="BA6477" s="149"/>
    </row>
    <row r="6478" spans="1:53">
      <c r="A6478" s="16"/>
      <c r="B6478" s="16"/>
      <c r="N6478" s="2"/>
      <c r="O6478" s="53"/>
      <c r="BA6478" s="149"/>
    </row>
    <row r="6479" spans="1:53">
      <c r="A6479" s="16"/>
      <c r="B6479" s="16"/>
      <c r="N6479" s="2"/>
      <c r="O6479" s="53"/>
      <c r="BA6479" s="149"/>
    </row>
    <row r="6480" spans="1:53">
      <c r="A6480" s="16"/>
      <c r="B6480" s="16"/>
      <c r="N6480" s="2"/>
      <c r="O6480" s="53"/>
      <c r="BA6480" s="149"/>
    </row>
    <row r="6481" spans="1:53">
      <c r="A6481" s="16"/>
      <c r="B6481" s="16"/>
      <c r="N6481" s="2"/>
      <c r="O6481" s="53"/>
      <c r="BA6481" s="149"/>
    </row>
    <row r="6482" spans="1:53">
      <c r="A6482" s="16"/>
      <c r="B6482" s="16"/>
      <c r="N6482" s="2"/>
      <c r="O6482" s="53"/>
      <c r="BA6482" s="149"/>
    </row>
    <row r="6483" spans="1:53">
      <c r="A6483" s="16"/>
      <c r="B6483" s="16"/>
      <c r="N6483" s="2"/>
      <c r="O6483" s="53"/>
      <c r="BA6483" s="149"/>
    </row>
    <row r="6484" spans="1:53">
      <c r="A6484" s="16"/>
      <c r="B6484" s="16"/>
      <c r="N6484" s="2"/>
      <c r="O6484" s="53"/>
      <c r="BA6484" s="149"/>
    </row>
    <row r="6485" spans="1:53">
      <c r="A6485" s="16"/>
      <c r="B6485" s="16"/>
      <c r="N6485" s="2"/>
      <c r="O6485" s="53"/>
      <c r="BA6485" s="149"/>
    </row>
    <row r="6486" spans="1:53">
      <c r="A6486" s="16"/>
      <c r="B6486" s="16"/>
      <c r="N6486" s="2"/>
      <c r="O6486" s="53"/>
      <c r="BA6486" s="149"/>
    </row>
    <row r="6487" spans="1:53">
      <c r="A6487" s="16"/>
      <c r="B6487" s="16"/>
      <c r="N6487" s="2"/>
      <c r="O6487" s="53"/>
      <c r="BA6487" s="149"/>
    </row>
    <row r="6488" spans="1:53">
      <c r="A6488" s="16"/>
      <c r="B6488" s="16"/>
      <c r="N6488" s="2"/>
      <c r="O6488" s="53"/>
      <c r="BA6488" s="149"/>
    </row>
    <row r="6489" spans="1:53">
      <c r="A6489" s="16"/>
      <c r="B6489" s="16"/>
      <c r="N6489" s="2"/>
      <c r="O6489" s="53"/>
      <c r="BA6489" s="149"/>
    </row>
    <row r="6490" spans="1:53">
      <c r="A6490" s="16"/>
      <c r="B6490" s="16"/>
      <c r="N6490" s="2"/>
      <c r="O6490" s="53"/>
      <c r="BA6490" s="149"/>
    </row>
    <row r="6491" spans="1:53">
      <c r="A6491" s="16"/>
      <c r="B6491" s="16"/>
      <c r="N6491" s="2"/>
      <c r="O6491" s="53"/>
      <c r="BA6491" s="149"/>
    </row>
    <row r="6492" spans="1:53">
      <c r="A6492" s="16"/>
      <c r="B6492" s="16"/>
      <c r="N6492" s="2"/>
      <c r="O6492" s="53"/>
      <c r="BA6492" s="149"/>
    </row>
    <row r="6493" spans="1:53">
      <c r="A6493" s="16"/>
      <c r="B6493" s="16"/>
      <c r="N6493" s="2"/>
      <c r="O6493" s="53"/>
      <c r="BA6493" s="149"/>
    </row>
    <row r="6494" spans="1:53">
      <c r="A6494" s="16"/>
      <c r="B6494" s="16"/>
      <c r="N6494" s="2"/>
      <c r="O6494" s="53"/>
      <c r="BA6494" s="149"/>
    </row>
    <row r="6495" spans="1:53">
      <c r="A6495" s="16"/>
      <c r="B6495" s="16"/>
      <c r="N6495" s="2"/>
      <c r="O6495" s="53"/>
      <c r="BA6495" s="149"/>
    </row>
    <row r="6496" spans="1:53">
      <c r="A6496" s="16"/>
      <c r="B6496" s="16"/>
      <c r="N6496" s="2"/>
      <c r="O6496" s="53"/>
      <c r="BA6496" s="149"/>
    </row>
    <row r="6497" spans="1:53">
      <c r="A6497" s="16"/>
      <c r="B6497" s="16"/>
      <c r="N6497" s="2"/>
      <c r="O6497" s="53"/>
      <c r="BA6497" s="149"/>
    </row>
    <row r="6498" spans="1:53">
      <c r="A6498" s="16"/>
      <c r="B6498" s="16"/>
      <c r="N6498" s="2"/>
      <c r="O6498" s="53"/>
      <c r="BA6498" s="149"/>
    </row>
    <row r="6499" spans="1:53">
      <c r="A6499" s="16"/>
      <c r="B6499" s="16"/>
      <c r="N6499" s="2"/>
      <c r="O6499" s="53"/>
      <c r="BA6499" s="149"/>
    </row>
    <row r="6500" spans="1:53">
      <c r="A6500" s="16"/>
      <c r="B6500" s="16"/>
      <c r="N6500" s="2"/>
      <c r="O6500" s="53"/>
      <c r="BA6500" s="149"/>
    </row>
    <row r="6501" spans="1:53">
      <c r="A6501" s="16"/>
      <c r="B6501" s="16"/>
      <c r="N6501" s="2"/>
      <c r="O6501" s="53"/>
      <c r="BA6501" s="149"/>
    </row>
    <row r="6502" spans="1:53">
      <c r="A6502" s="16"/>
      <c r="B6502" s="16"/>
      <c r="N6502" s="2"/>
      <c r="O6502" s="53"/>
      <c r="BA6502" s="149"/>
    </row>
    <row r="6503" spans="1:53">
      <c r="A6503" s="16"/>
      <c r="B6503" s="16"/>
      <c r="N6503" s="2"/>
      <c r="O6503" s="53"/>
      <c r="BA6503" s="149"/>
    </row>
    <row r="6504" spans="1:53">
      <c r="A6504" s="16"/>
      <c r="B6504" s="16"/>
      <c r="N6504" s="2"/>
      <c r="O6504" s="53"/>
      <c r="BA6504" s="149"/>
    </row>
    <row r="6505" spans="1:53">
      <c r="A6505" s="16"/>
      <c r="B6505" s="16"/>
      <c r="N6505" s="2"/>
      <c r="O6505" s="53"/>
      <c r="BA6505" s="149"/>
    </row>
    <row r="6506" spans="1:53">
      <c r="A6506" s="16"/>
      <c r="B6506" s="16"/>
      <c r="N6506" s="2"/>
      <c r="O6506" s="53"/>
      <c r="BA6506" s="149"/>
    </row>
    <row r="6507" spans="1:53">
      <c r="A6507" s="16"/>
      <c r="B6507" s="16"/>
      <c r="N6507" s="2"/>
      <c r="O6507" s="53"/>
      <c r="BA6507" s="149"/>
    </row>
    <row r="6508" spans="1:53">
      <c r="A6508" s="16"/>
      <c r="B6508" s="16"/>
      <c r="N6508" s="2"/>
      <c r="O6508" s="53"/>
      <c r="BA6508" s="149"/>
    </row>
    <row r="6509" spans="1:53">
      <c r="A6509" s="16"/>
      <c r="B6509" s="16"/>
      <c r="N6509" s="2"/>
      <c r="O6509" s="53"/>
      <c r="BA6509" s="149"/>
    </row>
    <row r="6510" spans="1:53">
      <c r="A6510" s="16"/>
      <c r="B6510" s="16"/>
      <c r="N6510" s="2"/>
      <c r="O6510" s="53"/>
      <c r="BA6510" s="149"/>
    </row>
    <row r="6511" spans="1:53">
      <c r="A6511" s="16"/>
      <c r="B6511" s="16"/>
      <c r="N6511" s="2"/>
      <c r="O6511" s="53"/>
      <c r="BA6511" s="149"/>
    </row>
    <row r="6512" spans="1:53">
      <c r="A6512" s="16"/>
      <c r="B6512" s="16"/>
      <c r="N6512" s="2"/>
      <c r="O6512" s="53"/>
      <c r="BA6512" s="149"/>
    </row>
    <row r="6513" spans="1:53">
      <c r="A6513" s="16"/>
      <c r="B6513" s="16"/>
      <c r="N6513" s="2"/>
      <c r="O6513" s="53"/>
      <c r="BA6513" s="149"/>
    </row>
    <row r="6514" spans="1:53">
      <c r="A6514" s="16"/>
      <c r="B6514" s="16"/>
      <c r="N6514" s="2"/>
      <c r="O6514" s="53"/>
      <c r="BA6514" s="149"/>
    </row>
    <row r="6515" spans="1:53">
      <c r="A6515" s="16"/>
      <c r="B6515" s="16"/>
      <c r="N6515" s="2"/>
      <c r="O6515" s="53"/>
      <c r="BA6515" s="149"/>
    </row>
    <row r="6516" spans="1:53">
      <c r="A6516" s="16"/>
      <c r="B6516" s="16"/>
      <c r="N6516" s="2"/>
      <c r="O6516" s="53"/>
      <c r="BA6516" s="149"/>
    </row>
    <row r="6517" spans="1:53">
      <c r="A6517" s="16"/>
      <c r="B6517" s="16"/>
      <c r="N6517" s="2"/>
      <c r="O6517" s="53"/>
      <c r="BA6517" s="149"/>
    </row>
    <row r="6518" spans="1:53">
      <c r="A6518" s="16"/>
      <c r="B6518" s="16"/>
      <c r="N6518" s="2"/>
      <c r="O6518" s="53"/>
      <c r="BA6518" s="149"/>
    </row>
    <row r="6519" spans="1:53">
      <c r="A6519" s="16"/>
      <c r="B6519" s="16"/>
      <c r="N6519" s="2"/>
      <c r="O6519" s="53"/>
      <c r="BA6519" s="149"/>
    </row>
    <row r="6520" spans="1:53">
      <c r="A6520" s="16"/>
      <c r="B6520" s="16"/>
      <c r="N6520" s="2"/>
      <c r="O6520" s="53"/>
      <c r="BA6520" s="149"/>
    </row>
    <row r="6521" spans="1:53">
      <c r="A6521" s="16"/>
      <c r="B6521" s="16"/>
      <c r="N6521" s="2"/>
      <c r="O6521" s="53"/>
      <c r="BA6521" s="149"/>
    </row>
    <row r="6522" spans="1:53">
      <c r="A6522" s="16"/>
      <c r="B6522" s="16"/>
      <c r="N6522" s="2"/>
      <c r="O6522" s="53"/>
      <c r="BA6522" s="149"/>
    </row>
    <row r="6523" spans="1:53">
      <c r="A6523" s="16"/>
      <c r="B6523" s="16"/>
      <c r="N6523" s="2"/>
      <c r="O6523" s="53"/>
      <c r="BA6523" s="149"/>
    </row>
    <row r="6524" spans="1:53">
      <c r="A6524" s="16"/>
      <c r="B6524" s="16"/>
      <c r="N6524" s="2"/>
      <c r="O6524" s="53"/>
      <c r="BA6524" s="149"/>
    </row>
    <row r="6525" spans="1:53">
      <c r="A6525" s="16"/>
      <c r="B6525" s="16"/>
      <c r="N6525" s="2"/>
      <c r="O6525" s="53"/>
      <c r="BA6525" s="149"/>
    </row>
    <row r="6526" spans="1:53">
      <c r="A6526" s="16"/>
      <c r="B6526" s="16"/>
      <c r="N6526" s="2"/>
      <c r="O6526" s="53"/>
      <c r="BA6526" s="149"/>
    </row>
    <row r="6527" spans="1:53">
      <c r="A6527" s="16"/>
      <c r="B6527" s="16"/>
      <c r="N6527" s="2"/>
      <c r="O6527" s="53"/>
      <c r="BA6527" s="149"/>
    </row>
    <row r="6528" spans="1:53">
      <c r="A6528" s="16"/>
      <c r="B6528" s="16"/>
      <c r="N6528" s="2"/>
      <c r="O6528" s="53"/>
      <c r="BA6528" s="149"/>
    </row>
    <row r="6529" spans="1:53">
      <c r="A6529" s="16"/>
      <c r="B6529" s="16"/>
      <c r="N6529" s="2"/>
      <c r="O6529" s="53"/>
      <c r="BA6529" s="149"/>
    </row>
    <row r="6530" spans="1:53">
      <c r="A6530" s="16"/>
      <c r="B6530" s="16"/>
      <c r="N6530" s="2"/>
      <c r="O6530" s="53"/>
      <c r="BA6530" s="149"/>
    </row>
    <row r="6531" spans="1:53">
      <c r="A6531" s="16"/>
      <c r="B6531" s="16"/>
      <c r="N6531" s="2"/>
      <c r="O6531" s="53"/>
      <c r="BA6531" s="149"/>
    </row>
    <row r="6532" spans="1:53">
      <c r="A6532" s="16"/>
      <c r="B6532" s="16"/>
      <c r="N6532" s="2"/>
      <c r="O6532" s="53"/>
      <c r="BA6532" s="149"/>
    </row>
    <row r="6533" spans="1:53">
      <c r="A6533" s="16"/>
      <c r="B6533" s="16"/>
      <c r="N6533" s="2"/>
      <c r="O6533" s="53"/>
      <c r="BA6533" s="149"/>
    </row>
    <row r="6534" spans="1:53">
      <c r="A6534" s="16"/>
      <c r="B6534" s="16"/>
      <c r="N6534" s="2"/>
      <c r="O6534" s="53"/>
      <c r="BA6534" s="149"/>
    </row>
    <row r="6535" spans="1:53">
      <c r="A6535" s="16"/>
      <c r="B6535" s="16"/>
      <c r="N6535" s="2"/>
      <c r="O6535" s="53"/>
      <c r="BA6535" s="149"/>
    </row>
    <row r="6536" spans="1:53">
      <c r="A6536" s="16"/>
      <c r="B6536" s="16"/>
      <c r="N6536" s="2"/>
      <c r="O6536" s="53"/>
      <c r="BA6536" s="149"/>
    </row>
    <row r="6537" spans="1:53">
      <c r="A6537" s="16"/>
      <c r="B6537" s="16"/>
      <c r="N6537" s="2"/>
      <c r="O6537" s="53"/>
      <c r="BA6537" s="149"/>
    </row>
    <row r="6538" spans="1:53">
      <c r="A6538" s="16"/>
      <c r="B6538" s="16"/>
      <c r="N6538" s="2"/>
      <c r="O6538" s="53"/>
      <c r="BA6538" s="149"/>
    </row>
    <row r="6539" spans="1:53">
      <c r="A6539" s="16"/>
      <c r="B6539" s="16"/>
      <c r="N6539" s="2"/>
      <c r="O6539" s="53"/>
      <c r="BA6539" s="149"/>
    </row>
    <row r="6540" spans="1:53">
      <c r="A6540" s="16"/>
      <c r="B6540" s="16"/>
      <c r="N6540" s="2"/>
      <c r="O6540" s="53"/>
      <c r="BA6540" s="149"/>
    </row>
    <row r="6541" spans="1:53">
      <c r="A6541" s="16"/>
      <c r="B6541" s="16"/>
      <c r="N6541" s="2"/>
      <c r="O6541" s="53"/>
      <c r="BA6541" s="149"/>
    </row>
    <row r="6542" spans="1:53">
      <c r="A6542" s="16"/>
      <c r="B6542" s="16"/>
      <c r="N6542" s="2"/>
      <c r="O6542" s="53"/>
      <c r="BA6542" s="149"/>
    </row>
    <row r="6543" spans="1:53">
      <c r="A6543" s="16"/>
      <c r="B6543" s="16"/>
      <c r="N6543" s="2"/>
      <c r="O6543" s="53"/>
      <c r="BA6543" s="149"/>
    </row>
    <row r="6544" spans="1:53">
      <c r="A6544" s="16"/>
      <c r="B6544" s="16"/>
      <c r="N6544" s="2"/>
      <c r="O6544" s="53"/>
      <c r="BA6544" s="149"/>
    </row>
    <row r="6545" spans="1:53">
      <c r="A6545" s="16"/>
      <c r="B6545" s="16"/>
      <c r="N6545" s="2"/>
      <c r="O6545" s="53"/>
      <c r="BA6545" s="149"/>
    </row>
    <row r="6546" spans="1:53">
      <c r="A6546" s="16"/>
      <c r="B6546" s="16"/>
      <c r="N6546" s="2"/>
      <c r="O6546" s="53"/>
      <c r="BA6546" s="149"/>
    </row>
    <row r="6547" spans="1:53">
      <c r="A6547" s="16"/>
      <c r="B6547" s="16"/>
      <c r="N6547" s="2"/>
      <c r="O6547" s="53"/>
      <c r="BA6547" s="149"/>
    </row>
    <row r="6548" spans="1:53">
      <c r="A6548" s="16"/>
      <c r="B6548" s="16"/>
      <c r="N6548" s="2"/>
      <c r="O6548" s="53"/>
      <c r="BA6548" s="149"/>
    </row>
    <row r="6549" spans="1:53">
      <c r="A6549" s="16"/>
      <c r="B6549" s="16"/>
      <c r="N6549" s="2"/>
      <c r="O6549" s="53"/>
      <c r="BA6549" s="149"/>
    </row>
    <row r="6550" spans="1:53">
      <c r="A6550" s="16"/>
      <c r="B6550" s="16"/>
      <c r="N6550" s="2"/>
      <c r="O6550" s="53"/>
      <c r="BA6550" s="149"/>
    </row>
    <row r="6551" spans="1:53">
      <c r="A6551" s="16"/>
      <c r="B6551" s="16"/>
      <c r="N6551" s="2"/>
      <c r="O6551" s="53"/>
      <c r="BA6551" s="149"/>
    </row>
    <row r="6552" spans="1:53">
      <c r="A6552" s="16"/>
      <c r="B6552" s="16"/>
      <c r="N6552" s="2"/>
      <c r="O6552" s="53"/>
      <c r="BA6552" s="149"/>
    </row>
    <row r="6553" spans="1:53">
      <c r="A6553" s="16"/>
      <c r="B6553" s="16"/>
      <c r="N6553" s="2"/>
      <c r="O6553" s="53"/>
      <c r="BA6553" s="149"/>
    </row>
    <row r="6554" spans="1:53">
      <c r="A6554" s="16"/>
      <c r="B6554" s="16"/>
      <c r="N6554" s="2"/>
      <c r="O6554" s="53"/>
      <c r="BA6554" s="149"/>
    </row>
    <row r="6555" spans="1:53">
      <c r="A6555" s="16"/>
      <c r="B6555" s="16"/>
      <c r="N6555" s="2"/>
      <c r="O6555" s="53"/>
      <c r="BA6555" s="149"/>
    </row>
    <row r="6556" spans="1:53">
      <c r="A6556" s="16"/>
      <c r="B6556" s="16"/>
      <c r="N6556" s="2"/>
      <c r="O6556" s="53"/>
      <c r="BA6556" s="149"/>
    </row>
    <row r="6557" spans="1:53">
      <c r="A6557" s="16"/>
      <c r="B6557" s="16"/>
      <c r="N6557" s="2"/>
      <c r="O6557" s="53"/>
      <c r="BA6557" s="149"/>
    </row>
    <row r="6558" spans="1:53">
      <c r="A6558" s="16"/>
      <c r="B6558" s="16"/>
      <c r="N6558" s="2"/>
      <c r="O6558" s="53"/>
      <c r="BA6558" s="149"/>
    </row>
    <row r="6559" spans="1:53">
      <c r="A6559" s="16"/>
      <c r="B6559" s="16"/>
      <c r="N6559" s="2"/>
      <c r="O6559" s="53"/>
      <c r="BA6559" s="149"/>
    </row>
    <row r="6560" spans="1:53">
      <c r="A6560" s="16"/>
      <c r="B6560" s="16"/>
      <c r="N6560" s="2"/>
      <c r="O6560" s="53"/>
      <c r="BA6560" s="149"/>
    </row>
    <row r="6561" spans="1:53">
      <c r="A6561" s="16"/>
      <c r="B6561" s="16"/>
      <c r="N6561" s="2"/>
      <c r="O6561" s="53"/>
      <c r="BA6561" s="149"/>
    </row>
    <row r="6562" spans="1:53">
      <c r="A6562" s="16"/>
      <c r="B6562" s="16"/>
      <c r="N6562" s="2"/>
      <c r="O6562" s="53"/>
      <c r="BA6562" s="149"/>
    </row>
    <row r="6563" spans="1:53">
      <c r="A6563" s="16"/>
      <c r="B6563" s="16"/>
      <c r="N6563" s="2"/>
      <c r="O6563" s="53"/>
      <c r="BA6563" s="149"/>
    </row>
    <row r="6564" spans="1:53">
      <c r="A6564" s="16"/>
      <c r="B6564" s="16"/>
      <c r="N6564" s="2"/>
      <c r="O6564" s="53"/>
      <c r="BA6564" s="149"/>
    </row>
    <row r="6565" spans="1:53">
      <c r="A6565" s="16"/>
      <c r="B6565" s="16"/>
      <c r="N6565" s="2"/>
      <c r="O6565" s="53"/>
      <c r="BA6565" s="149"/>
    </row>
    <row r="6566" spans="1:53">
      <c r="A6566" s="16"/>
      <c r="B6566" s="16"/>
      <c r="N6566" s="2"/>
      <c r="O6566" s="53"/>
      <c r="BA6566" s="149"/>
    </row>
    <row r="6567" spans="1:53">
      <c r="A6567" s="16"/>
      <c r="B6567" s="16"/>
      <c r="N6567" s="2"/>
      <c r="O6567" s="53"/>
      <c r="BA6567" s="149"/>
    </row>
    <row r="6568" spans="1:53">
      <c r="A6568" s="16"/>
      <c r="B6568" s="16"/>
      <c r="N6568" s="2"/>
      <c r="O6568" s="53"/>
      <c r="BA6568" s="149"/>
    </row>
    <row r="6569" spans="1:53">
      <c r="A6569" s="16"/>
      <c r="B6569" s="16"/>
      <c r="N6569" s="2"/>
      <c r="O6569" s="53"/>
      <c r="BA6569" s="149"/>
    </row>
    <row r="6570" spans="1:53">
      <c r="A6570" s="16"/>
      <c r="B6570" s="16"/>
      <c r="N6570" s="2"/>
      <c r="O6570" s="53"/>
      <c r="BA6570" s="149"/>
    </row>
    <row r="6571" spans="1:53">
      <c r="A6571" s="16"/>
      <c r="B6571" s="16"/>
      <c r="N6571" s="2"/>
      <c r="O6571" s="53"/>
      <c r="BA6571" s="149"/>
    </row>
    <row r="6572" spans="1:53">
      <c r="A6572" s="16"/>
      <c r="B6572" s="16"/>
      <c r="N6572" s="2"/>
      <c r="O6572" s="53"/>
      <c r="BA6572" s="149"/>
    </row>
    <row r="6573" spans="1:53">
      <c r="A6573" s="16"/>
      <c r="B6573" s="16"/>
      <c r="N6573" s="2"/>
      <c r="O6573" s="53"/>
      <c r="BA6573" s="149"/>
    </row>
    <row r="6574" spans="1:53">
      <c r="A6574" s="16"/>
      <c r="B6574" s="16"/>
      <c r="N6574" s="2"/>
      <c r="O6574" s="53"/>
      <c r="BA6574" s="149"/>
    </row>
    <row r="6575" spans="1:53">
      <c r="A6575" s="16"/>
      <c r="B6575" s="16"/>
      <c r="N6575" s="2"/>
      <c r="O6575" s="53"/>
      <c r="BA6575" s="149"/>
    </row>
    <row r="6576" spans="1:53">
      <c r="A6576" s="16"/>
      <c r="B6576" s="16"/>
      <c r="N6576" s="2"/>
      <c r="O6576" s="53"/>
      <c r="BA6576" s="149"/>
    </row>
    <row r="6577" spans="1:53">
      <c r="A6577" s="16"/>
      <c r="B6577" s="16"/>
      <c r="N6577" s="2"/>
      <c r="O6577" s="53"/>
      <c r="BA6577" s="149"/>
    </row>
    <row r="6578" spans="1:53">
      <c r="A6578" s="16"/>
      <c r="B6578" s="16"/>
      <c r="N6578" s="2"/>
      <c r="O6578" s="53"/>
      <c r="BA6578" s="149"/>
    </row>
    <row r="6579" spans="1:53">
      <c r="A6579" s="16"/>
      <c r="B6579" s="16"/>
      <c r="N6579" s="2"/>
      <c r="O6579" s="53"/>
      <c r="BA6579" s="149"/>
    </row>
    <row r="6580" spans="1:53">
      <c r="A6580" s="16"/>
      <c r="B6580" s="16"/>
      <c r="N6580" s="2"/>
      <c r="O6580" s="53"/>
      <c r="BA6580" s="149"/>
    </row>
    <row r="6581" spans="1:53">
      <c r="A6581" s="16"/>
      <c r="B6581" s="16"/>
      <c r="N6581" s="2"/>
      <c r="O6581" s="53"/>
      <c r="BA6581" s="149"/>
    </row>
    <row r="6582" spans="1:53">
      <c r="A6582" s="16"/>
      <c r="B6582" s="16"/>
      <c r="N6582" s="2"/>
      <c r="O6582" s="53"/>
      <c r="BA6582" s="149"/>
    </row>
    <row r="6583" spans="1:53">
      <c r="A6583" s="16"/>
      <c r="B6583" s="16"/>
      <c r="N6583" s="2"/>
      <c r="O6583" s="53"/>
      <c r="BA6583" s="149"/>
    </row>
    <row r="6584" spans="1:53">
      <c r="A6584" s="16"/>
      <c r="B6584" s="16"/>
      <c r="N6584" s="2"/>
      <c r="O6584" s="53"/>
      <c r="BA6584" s="149"/>
    </row>
    <row r="6585" spans="1:53">
      <c r="A6585" s="16"/>
      <c r="B6585" s="16"/>
      <c r="N6585" s="2"/>
      <c r="O6585" s="53"/>
      <c r="BA6585" s="149"/>
    </row>
    <row r="6586" spans="1:53">
      <c r="A6586" s="16"/>
      <c r="B6586" s="16"/>
      <c r="N6586" s="2"/>
      <c r="O6586" s="53"/>
      <c r="BA6586" s="149"/>
    </row>
    <row r="6587" spans="1:53">
      <c r="A6587" s="16"/>
      <c r="B6587" s="16"/>
      <c r="N6587" s="2"/>
      <c r="O6587" s="53"/>
      <c r="BA6587" s="149"/>
    </row>
    <row r="6588" spans="1:53">
      <c r="A6588" s="16"/>
      <c r="B6588" s="16"/>
      <c r="N6588" s="2"/>
      <c r="O6588" s="53"/>
      <c r="BA6588" s="149"/>
    </row>
    <row r="6589" spans="1:53">
      <c r="A6589" s="16"/>
      <c r="B6589" s="16"/>
      <c r="N6589" s="2"/>
      <c r="O6589" s="53"/>
      <c r="BA6589" s="149"/>
    </row>
    <row r="6590" spans="1:53">
      <c r="A6590" s="16"/>
      <c r="B6590" s="16"/>
      <c r="N6590" s="2"/>
      <c r="O6590" s="53"/>
      <c r="BA6590" s="149"/>
    </row>
    <row r="6591" spans="1:53">
      <c r="A6591" s="16"/>
      <c r="B6591" s="16"/>
      <c r="N6591" s="2"/>
      <c r="O6591" s="53"/>
      <c r="BA6591" s="149"/>
    </row>
    <row r="6592" spans="1:53">
      <c r="A6592" s="16"/>
      <c r="B6592" s="16"/>
      <c r="N6592" s="2"/>
      <c r="O6592" s="53"/>
      <c r="BA6592" s="149"/>
    </row>
    <row r="6593" spans="1:53">
      <c r="A6593" s="16"/>
      <c r="B6593" s="16"/>
      <c r="N6593" s="2"/>
      <c r="O6593" s="53"/>
      <c r="BA6593" s="149"/>
    </row>
    <row r="6594" spans="1:53">
      <c r="A6594" s="16"/>
      <c r="B6594" s="16"/>
      <c r="N6594" s="2"/>
      <c r="O6594" s="53"/>
      <c r="BA6594" s="149"/>
    </row>
    <row r="6595" spans="1:53">
      <c r="A6595" s="16"/>
      <c r="B6595" s="16"/>
      <c r="N6595" s="2"/>
      <c r="O6595" s="53"/>
      <c r="BA6595" s="149"/>
    </row>
    <row r="6596" spans="1:53">
      <c r="A6596" s="16"/>
      <c r="B6596" s="16"/>
      <c r="N6596" s="2"/>
      <c r="O6596" s="53"/>
      <c r="BA6596" s="149"/>
    </row>
    <row r="6597" spans="1:53">
      <c r="A6597" s="16"/>
      <c r="B6597" s="16"/>
      <c r="N6597" s="2"/>
      <c r="O6597" s="53"/>
      <c r="BA6597" s="149"/>
    </row>
    <row r="6598" spans="1:53">
      <c r="A6598" s="16"/>
      <c r="B6598" s="16"/>
      <c r="N6598" s="2"/>
      <c r="O6598" s="53"/>
      <c r="BA6598" s="149"/>
    </row>
    <row r="6599" spans="1:53">
      <c r="A6599" s="16"/>
      <c r="B6599" s="16"/>
      <c r="N6599" s="2"/>
      <c r="O6599" s="53"/>
      <c r="BA6599" s="149"/>
    </row>
    <row r="6600" spans="1:53">
      <c r="A6600" s="16"/>
      <c r="B6600" s="16"/>
      <c r="N6600" s="2"/>
      <c r="O6600" s="53"/>
      <c r="BA6600" s="149"/>
    </row>
    <row r="6601" spans="1:53">
      <c r="A6601" s="16"/>
      <c r="B6601" s="16"/>
      <c r="N6601" s="2"/>
      <c r="O6601" s="53"/>
      <c r="BA6601" s="149"/>
    </row>
    <row r="6602" spans="1:53">
      <c r="A6602" s="16"/>
      <c r="B6602" s="16"/>
      <c r="N6602" s="2"/>
      <c r="O6602" s="53"/>
      <c r="BA6602" s="149"/>
    </row>
    <row r="6603" spans="1:53">
      <c r="A6603" s="16"/>
      <c r="B6603" s="16"/>
      <c r="N6603" s="2"/>
      <c r="O6603" s="53"/>
      <c r="BA6603" s="149"/>
    </row>
    <row r="6604" spans="1:53">
      <c r="A6604" s="16"/>
      <c r="B6604" s="16"/>
      <c r="N6604" s="2"/>
      <c r="O6604" s="53"/>
      <c r="BA6604" s="149"/>
    </row>
    <row r="6605" spans="1:53">
      <c r="A6605" s="16"/>
      <c r="B6605" s="16"/>
      <c r="N6605" s="2"/>
      <c r="O6605" s="53"/>
      <c r="BA6605" s="149"/>
    </row>
    <row r="6606" spans="1:53">
      <c r="A6606" s="16"/>
      <c r="B6606" s="16"/>
      <c r="N6606" s="2"/>
      <c r="O6606" s="53"/>
      <c r="BA6606" s="149"/>
    </row>
    <row r="6607" spans="1:53">
      <c r="A6607" s="16"/>
      <c r="B6607" s="16"/>
      <c r="N6607" s="2"/>
      <c r="O6607" s="53"/>
      <c r="BA6607" s="149"/>
    </row>
    <row r="6608" spans="1:53">
      <c r="A6608" s="16"/>
      <c r="B6608" s="16"/>
      <c r="N6608" s="2"/>
      <c r="O6608" s="53"/>
      <c r="BA6608" s="149"/>
    </row>
    <row r="6609" spans="1:53">
      <c r="A6609" s="16"/>
      <c r="B6609" s="16"/>
      <c r="N6609" s="2"/>
      <c r="O6609" s="53"/>
      <c r="BA6609" s="149"/>
    </row>
    <row r="6610" spans="1:53">
      <c r="A6610" s="16"/>
      <c r="B6610" s="16"/>
      <c r="N6610" s="2"/>
      <c r="O6610" s="53"/>
      <c r="BA6610" s="149"/>
    </row>
    <row r="6611" spans="1:53">
      <c r="A6611" s="16"/>
      <c r="B6611" s="16"/>
      <c r="N6611" s="2"/>
      <c r="O6611" s="53"/>
      <c r="BA6611" s="149"/>
    </row>
    <row r="6612" spans="1:53">
      <c r="A6612" s="16"/>
      <c r="B6612" s="16"/>
      <c r="N6612" s="2"/>
      <c r="O6612" s="53"/>
      <c r="BA6612" s="149"/>
    </row>
    <row r="6613" spans="1:53">
      <c r="A6613" s="16"/>
      <c r="B6613" s="16"/>
      <c r="N6613" s="2"/>
      <c r="O6613" s="53"/>
      <c r="BA6613" s="149"/>
    </row>
    <row r="6614" spans="1:53">
      <c r="A6614" s="16"/>
      <c r="B6614" s="16"/>
      <c r="N6614" s="2"/>
      <c r="O6614" s="53"/>
      <c r="BA6614" s="149"/>
    </row>
    <row r="6615" spans="1:53">
      <c r="A6615" s="16"/>
      <c r="B6615" s="16"/>
      <c r="N6615" s="2"/>
      <c r="O6615" s="53"/>
      <c r="BA6615" s="149"/>
    </row>
    <row r="6616" spans="1:53">
      <c r="A6616" s="16"/>
      <c r="B6616" s="16"/>
      <c r="N6616" s="2"/>
      <c r="O6616" s="53"/>
      <c r="BA6616" s="149"/>
    </row>
    <row r="6617" spans="1:53">
      <c r="A6617" s="16"/>
      <c r="B6617" s="16"/>
      <c r="N6617" s="2"/>
      <c r="O6617" s="53"/>
      <c r="BA6617" s="149"/>
    </row>
    <row r="6618" spans="1:53">
      <c r="A6618" s="16"/>
      <c r="B6618" s="16"/>
      <c r="N6618" s="2"/>
      <c r="O6618" s="53"/>
      <c r="BA6618" s="149"/>
    </row>
    <row r="6619" spans="1:53">
      <c r="A6619" s="16"/>
      <c r="B6619" s="16"/>
      <c r="N6619" s="2"/>
      <c r="O6619" s="53"/>
      <c r="BA6619" s="149"/>
    </row>
    <row r="6620" spans="1:53">
      <c r="A6620" s="16"/>
      <c r="B6620" s="16"/>
      <c r="N6620" s="2"/>
      <c r="O6620" s="53"/>
      <c r="BA6620" s="149"/>
    </row>
    <row r="6621" spans="1:53">
      <c r="A6621" s="16"/>
      <c r="B6621" s="16"/>
      <c r="N6621" s="2"/>
      <c r="O6621" s="53"/>
      <c r="BA6621" s="149"/>
    </row>
    <row r="6622" spans="1:53">
      <c r="A6622" s="16"/>
      <c r="B6622" s="16"/>
      <c r="N6622" s="2"/>
      <c r="O6622" s="53"/>
      <c r="BA6622" s="149"/>
    </row>
    <row r="6623" spans="1:53">
      <c r="A6623" s="16"/>
      <c r="B6623" s="16"/>
      <c r="N6623" s="2"/>
      <c r="O6623" s="53"/>
      <c r="BA6623" s="149"/>
    </row>
    <row r="6624" spans="1:53">
      <c r="A6624" s="16"/>
      <c r="B6624" s="16"/>
      <c r="N6624" s="2"/>
      <c r="O6624" s="53"/>
      <c r="BA6624" s="149"/>
    </row>
    <row r="6625" spans="1:53">
      <c r="A6625" s="16"/>
      <c r="B6625" s="16"/>
      <c r="N6625" s="2"/>
      <c r="O6625" s="53"/>
      <c r="BA6625" s="149"/>
    </row>
    <row r="6626" spans="1:53">
      <c r="A6626" s="16"/>
      <c r="B6626" s="16"/>
      <c r="N6626" s="2"/>
      <c r="O6626" s="53"/>
      <c r="BA6626" s="149"/>
    </row>
    <row r="6627" spans="1:53">
      <c r="A6627" s="16"/>
      <c r="B6627" s="16"/>
      <c r="N6627" s="2"/>
      <c r="O6627" s="53"/>
      <c r="BA6627" s="149"/>
    </row>
    <row r="6628" spans="1:53">
      <c r="A6628" s="16"/>
      <c r="B6628" s="16"/>
      <c r="N6628" s="2"/>
      <c r="O6628" s="53"/>
      <c r="BA6628" s="149"/>
    </row>
    <row r="6629" spans="1:53">
      <c r="A6629" s="16"/>
      <c r="B6629" s="16"/>
      <c r="N6629" s="2"/>
      <c r="O6629" s="53"/>
      <c r="BA6629" s="149"/>
    </row>
    <row r="6630" spans="1:53">
      <c r="A6630" s="16"/>
      <c r="B6630" s="16"/>
      <c r="N6630" s="2"/>
      <c r="O6630" s="53"/>
      <c r="BA6630" s="149"/>
    </row>
    <row r="6631" spans="1:53">
      <c r="A6631" s="16"/>
      <c r="B6631" s="16"/>
      <c r="N6631" s="2"/>
      <c r="O6631" s="53"/>
      <c r="BA6631" s="149"/>
    </row>
    <row r="6632" spans="1:53">
      <c r="A6632" s="16"/>
      <c r="B6632" s="16"/>
      <c r="N6632" s="2"/>
      <c r="O6632" s="53"/>
      <c r="BA6632" s="149"/>
    </row>
    <row r="6633" spans="1:53">
      <c r="A6633" s="16"/>
      <c r="B6633" s="16"/>
      <c r="N6633" s="2"/>
      <c r="O6633" s="53"/>
      <c r="BA6633" s="149"/>
    </row>
    <row r="6634" spans="1:53">
      <c r="A6634" s="16"/>
      <c r="B6634" s="16"/>
      <c r="N6634" s="2"/>
      <c r="O6634" s="53"/>
      <c r="BA6634" s="149"/>
    </row>
    <row r="6635" spans="1:53">
      <c r="A6635" s="16"/>
      <c r="B6635" s="16"/>
      <c r="N6635" s="2"/>
      <c r="O6635" s="53"/>
      <c r="BA6635" s="149"/>
    </row>
    <row r="6636" spans="1:53">
      <c r="A6636" s="16"/>
      <c r="B6636" s="16"/>
      <c r="N6636" s="2"/>
      <c r="O6636" s="53"/>
      <c r="BA6636" s="149"/>
    </row>
    <row r="6637" spans="1:53">
      <c r="A6637" s="16"/>
      <c r="B6637" s="16"/>
      <c r="N6637" s="2"/>
      <c r="O6637" s="53"/>
      <c r="BA6637" s="149"/>
    </row>
    <row r="6638" spans="1:53">
      <c r="A6638" s="16"/>
      <c r="B6638" s="16"/>
      <c r="N6638" s="2"/>
      <c r="O6638" s="53"/>
      <c r="BA6638" s="149"/>
    </row>
    <row r="6639" spans="1:53">
      <c r="A6639" s="16"/>
      <c r="B6639" s="16"/>
      <c r="N6639" s="2"/>
      <c r="O6639" s="53"/>
      <c r="BA6639" s="149"/>
    </row>
    <row r="6640" spans="1:53">
      <c r="A6640" s="16"/>
      <c r="B6640" s="16"/>
      <c r="N6640" s="2"/>
      <c r="O6640" s="53"/>
      <c r="BA6640" s="149"/>
    </row>
    <row r="6641" spans="1:53">
      <c r="A6641" s="16"/>
      <c r="B6641" s="16"/>
      <c r="N6641" s="2"/>
      <c r="O6641" s="53"/>
      <c r="BA6641" s="149"/>
    </row>
    <row r="6642" spans="1:53">
      <c r="A6642" s="16"/>
      <c r="B6642" s="16"/>
      <c r="N6642" s="2"/>
      <c r="O6642" s="53"/>
      <c r="BA6642" s="149"/>
    </row>
    <row r="6643" spans="1:53">
      <c r="A6643" s="16"/>
      <c r="B6643" s="16"/>
      <c r="N6643" s="2"/>
      <c r="O6643" s="53"/>
      <c r="BA6643" s="149"/>
    </row>
    <row r="6644" spans="1:53">
      <c r="A6644" s="16"/>
      <c r="B6644" s="16"/>
      <c r="N6644" s="2"/>
      <c r="O6644" s="53"/>
      <c r="BA6644" s="149"/>
    </row>
    <row r="6645" spans="1:53">
      <c r="A6645" s="16"/>
      <c r="B6645" s="16"/>
      <c r="N6645" s="2"/>
      <c r="O6645" s="53"/>
      <c r="BA6645" s="149"/>
    </row>
    <row r="6646" spans="1:53">
      <c r="A6646" s="16"/>
      <c r="B6646" s="16"/>
      <c r="N6646" s="2"/>
      <c r="O6646" s="53"/>
      <c r="BA6646" s="149"/>
    </row>
    <row r="6647" spans="1:53">
      <c r="A6647" s="16"/>
      <c r="B6647" s="16"/>
      <c r="N6647" s="2"/>
      <c r="O6647" s="53"/>
      <c r="BA6647" s="149"/>
    </row>
    <row r="6648" spans="1:53">
      <c r="A6648" s="16"/>
      <c r="B6648" s="16"/>
      <c r="N6648" s="2"/>
      <c r="O6648" s="53"/>
      <c r="BA6648" s="149"/>
    </row>
    <row r="6649" spans="1:53">
      <c r="A6649" s="16"/>
      <c r="B6649" s="16"/>
      <c r="N6649" s="2"/>
      <c r="O6649" s="53"/>
      <c r="BA6649" s="149"/>
    </row>
    <row r="6650" spans="1:53">
      <c r="A6650" s="16"/>
      <c r="B6650" s="16"/>
      <c r="N6650" s="2"/>
      <c r="O6650" s="53"/>
      <c r="BA6650" s="149"/>
    </row>
    <row r="6651" spans="1:53">
      <c r="A6651" s="16"/>
      <c r="B6651" s="16"/>
      <c r="N6651" s="2"/>
      <c r="O6651" s="53"/>
      <c r="BA6651" s="149"/>
    </row>
    <row r="6652" spans="1:53">
      <c r="A6652" s="16"/>
      <c r="B6652" s="16"/>
      <c r="N6652" s="2"/>
      <c r="O6652" s="53"/>
      <c r="BA6652" s="149"/>
    </row>
    <row r="6653" spans="1:53">
      <c r="A6653" s="16"/>
      <c r="B6653" s="16"/>
      <c r="N6653" s="2"/>
      <c r="O6653" s="53"/>
      <c r="BA6653" s="149"/>
    </row>
    <row r="6654" spans="1:53">
      <c r="A6654" s="16"/>
      <c r="B6654" s="16"/>
      <c r="N6654" s="2"/>
      <c r="O6654" s="53"/>
      <c r="BA6654" s="149"/>
    </row>
    <row r="6655" spans="1:53">
      <c r="A6655" s="16"/>
      <c r="B6655" s="16"/>
      <c r="N6655" s="2"/>
      <c r="O6655" s="53"/>
      <c r="BA6655" s="149"/>
    </row>
    <row r="6656" spans="1:53">
      <c r="A6656" s="16"/>
      <c r="B6656" s="16"/>
      <c r="N6656" s="2"/>
      <c r="O6656" s="53"/>
      <c r="BA6656" s="149"/>
    </row>
    <row r="6657" spans="1:53">
      <c r="A6657" s="16"/>
      <c r="B6657" s="16"/>
      <c r="N6657" s="2"/>
      <c r="O6657" s="53"/>
      <c r="BA6657" s="149"/>
    </row>
    <row r="6658" spans="1:53">
      <c r="A6658" s="16"/>
      <c r="B6658" s="16"/>
      <c r="N6658" s="2"/>
      <c r="O6658" s="53"/>
      <c r="BA6658" s="149"/>
    </row>
    <row r="6659" spans="1:53">
      <c r="A6659" s="16"/>
      <c r="B6659" s="16"/>
      <c r="N6659" s="2"/>
      <c r="O6659" s="53"/>
      <c r="BA6659" s="149"/>
    </row>
    <row r="6660" spans="1:53">
      <c r="A6660" s="16"/>
      <c r="B6660" s="16"/>
      <c r="N6660" s="2"/>
      <c r="O6660" s="53"/>
      <c r="BA6660" s="149"/>
    </row>
    <row r="6661" spans="1:53">
      <c r="A6661" s="16"/>
      <c r="B6661" s="16"/>
      <c r="N6661" s="2"/>
      <c r="O6661" s="53"/>
      <c r="BA6661" s="149"/>
    </row>
    <row r="6662" spans="1:53">
      <c r="A6662" s="16"/>
      <c r="B6662" s="16"/>
      <c r="N6662" s="2"/>
      <c r="O6662" s="53"/>
      <c r="BA6662" s="149"/>
    </row>
    <row r="6663" spans="1:53">
      <c r="A6663" s="16"/>
      <c r="B6663" s="16"/>
      <c r="N6663" s="2"/>
      <c r="O6663" s="53"/>
      <c r="BA6663" s="149"/>
    </row>
    <row r="6664" spans="1:53">
      <c r="A6664" s="16"/>
      <c r="B6664" s="16"/>
      <c r="N6664" s="2"/>
      <c r="O6664" s="53"/>
      <c r="BA6664" s="149"/>
    </row>
    <row r="6665" spans="1:53">
      <c r="A6665" s="16"/>
      <c r="B6665" s="16"/>
      <c r="N6665" s="2"/>
      <c r="O6665" s="53"/>
      <c r="BA6665" s="149"/>
    </row>
    <row r="6666" spans="1:53">
      <c r="A6666" s="16"/>
      <c r="B6666" s="16"/>
      <c r="N6666" s="2"/>
      <c r="O6666" s="53"/>
      <c r="BA6666" s="149"/>
    </row>
    <row r="6667" spans="1:53">
      <c r="A6667" s="16"/>
      <c r="B6667" s="16"/>
      <c r="N6667" s="2"/>
      <c r="O6667" s="53"/>
      <c r="BA6667" s="149"/>
    </row>
    <row r="6668" spans="1:53">
      <c r="A6668" s="16"/>
      <c r="B6668" s="16"/>
      <c r="N6668" s="2"/>
      <c r="O6668" s="53"/>
      <c r="BA6668" s="149"/>
    </row>
    <row r="6669" spans="1:53">
      <c r="A6669" s="16"/>
      <c r="B6669" s="16"/>
      <c r="N6669" s="2"/>
      <c r="O6669" s="53"/>
      <c r="BA6669" s="149"/>
    </row>
    <row r="6670" spans="1:53">
      <c r="A6670" s="16"/>
      <c r="B6670" s="16"/>
      <c r="N6670" s="2"/>
      <c r="O6670" s="53"/>
      <c r="BA6670" s="149"/>
    </row>
    <row r="6671" spans="1:53">
      <c r="A6671" s="16"/>
      <c r="B6671" s="16"/>
      <c r="N6671" s="2"/>
      <c r="O6671" s="53"/>
      <c r="BA6671" s="149"/>
    </row>
    <row r="6672" spans="1:53">
      <c r="A6672" s="16"/>
      <c r="B6672" s="16"/>
      <c r="N6672" s="2"/>
      <c r="O6672" s="53"/>
      <c r="BA6672" s="149"/>
    </row>
    <row r="6673" spans="1:53">
      <c r="A6673" s="16"/>
      <c r="B6673" s="16"/>
      <c r="N6673" s="2"/>
      <c r="O6673" s="53"/>
      <c r="BA6673" s="149"/>
    </row>
    <row r="6674" spans="1:53">
      <c r="A6674" s="16"/>
      <c r="B6674" s="16"/>
      <c r="N6674" s="2"/>
      <c r="O6674" s="53"/>
      <c r="BA6674" s="149"/>
    </row>
    <row r="6675" spans="1:53">
      <c r="A6675" s="16"/>
      <c r="B6675" s="16"/>
      <c r="N6675" s="2"/>
      <c r="O6675" s="53"/>
      <c r="BA6675" s="149"/>
    </row>
    <row r="6676" spans="1:53">
      <c r="A6676" s="16"/>
      <c r="B6676" s="16"/>
      <c r="N6676" s="2"/>
      <c r="O6676" s="53"/>
      <c r="BA6676" s="149"/>
    </row>
    <row r="6677" spans="1:53">
      <c r="A6677" s="16"/>
      <c r="B6677" s="16"/>
      <c r="N6677" s="2"/>
      <c r="O6677" s="53"/>
      <c r="BA6677" s="149"/>
    </row>
    <row r="6678" spans="1:53">
      <c r="A6678" s="16"/>
      <c r="B6678" s="16"/>
      <c r="N6678" s="2"/>
      <c r="O6678" s="53"/>
      <c r="BA6678" s="149"/>
    </row>
    <row r="6679" spans="1:53">
      <c r="A6679" s="16"/>
      <c r="B6679" s="16"/>
      <c r="N6679" s="2"/>
      <c r="O6679" s="53"/>
      <c r="BA6679" s="149"/>
    </row>
    <row r="6680" spans="1:53">
      <c r="A6680" s="16"/>
      <c r="B6680" s="16"/>
      <c r="N6680" s="2"/>
      <c r="O6680" s="53"/>
      <c r="BA6680" s="149"/>
    </row>
    <row r="6681" spans="1:53">
      <c r="A6681" s="16"/>
      <c r="B6681" s="16"/>
      <c r="N6681" s="2"/>
      <c r="O6681" s="53"/>
      <c r="BA6681" s="149"/>
    </row>
    <row r="6682" spans="1:53">
      <c r="A6682" s="16"/>
      <c r="B6682" s="16"/>
      <c r="N6682" s="2"/>
      <c r="O6682" s="53"/>
      <c r="BA6682" s="149"/>
    </row>
    <row r="6683" spans="1:53">
      <c r="A6683" s="16"/>
      <c r="B6683" s="16"/>
      <c r="N6683" s="2"/>
      <c r="O6683" s="53"/>
      <c r="BA6683" s="149"/>
    </row>
    <row r="6684" spans="1:53">
      <c r="A6684" s="16"/>
      <c r="B6684" s="16"/>
      <c r="N6684" s="2"/>
      <c r="O6684" s="53"/>
      <c r="BA6684" s="149"/>
    </row>
    <row r="6685" spans="1:53">
      <c r="A6685" s="16"/>
      <c r="B6685" s="16"/>
      <c r="N6685" s="2"/>
      <c r="O6685" s="53"/>
      <c r="BA6685" s="149"/>
    </row>
    <row r="6686" spans="1:53">
      <c r="A6686" s="16"/>
      <c r="B6686" s="16"/>
      <c r="N6686" s="2"/>
      <c r="O6686" s="53"/>
      <c r="BA6686" s="149"/>
    </row>
    <row r="6687" spans="1:53">
      <c r="A6687" s="16"/>
      <c r="B6687" s="16"/>
      <c r="N6687" s="2"/>
      <c r="O6687" s="53"/>
      <c r="BA6687" s="149"/>
    </row>
    <row r="6688" spans="1:53">
      <c r="A6688" s="16"/>
      <c r="B6688" s="16"/>
      <c r="N6688" s="2"/>
      <c r="O6688" s="53"/>
      <c r="BA6688" s="149"/>
    </row>
    <row r="6689" spans="1:53">
      <c r="A6689" s="16"/>
      <c r="B6689" s="16"/>
      <c r="N6689" s="2"/>
      <c r="O6689" s="53"/>
      <c r="BA6689" s="149"/>
    </row>
    <row r="6690" spans="1:53">
      <c r="A6690" s="16"/>
      <c r="B6690" s="16"/>
      <c r="N6690" s="2"/>
      <c r="O6690" s="53"/>
      <c r="BA6690" s="149"/>
    </row>
    <row r="6691" spans="1:53">
      <c r="A6691" s="16"/>
      <c r="B6691" s="16"/>
      <c r="N6691" s="2"/>
      <c r="O6691" s="53"/>
      <c r="BA6691" s="149"/>
    </row>
    <row r="6692" spans="1:53">
      <c r="A6692" s="16"/>
      <c r="B6692" s="16"/>
      <c r="N6692" s="2"/>
      <c r="O6692" s="53"/>
      <c r="BA6692" s="149"/>
    </row>
    <row r="6693" spans="1:53">
      <c r="A6693" s="16"/>
      <c r="B6693" s="16"/>
      <c r="N6693" s="2"/>
      <c r="O6693" s="53"/>
      <c r="BA6693" s="149"/>
    </row>
    <row r="6694" spans="1:53">
      <c r="A6694" s="16"/>
      <c r="B6694" s="16"/>
      <c r="N6694" s="2"/>
      <c r="O6694" s="53"/>
      <c r="BA6694" s="149"/>
    </row>
    <row r="6695" spans="1:53">
      <c r="A6695" s="16"/>
      <c r="B6695" s="16"/>
      <c r="N6695" s="2"/>
      <c r="O6695" s="53"/>
      <c r="BA6695" s="149"/>
    </row>
    <row r="6696" spans="1:53">
      <c r="A6696" s="16"/>
      <c r="B6696" s="16"/>
      <c r="N6696" s="2"/>
      <c r="O6696" s="53"/>
      <c r="BA6696" s="149"/>
    </row>
    <row r="6697" spans="1:53">
      <c r="A6697" s="16"/>
      <c r="B6697" s="16"/>
      <c r="N6697" s="2"/>
      <c r="O6697" s="53"/>
      <c r="BA6697" s="149"/>
    </row>
    <row r="6698" spans="1:53">
      <c r="A6698" s="16"/>
      <c r="B6698" s="16"/>
      <c r="N6698" s="2"/>
      <c r="O6698" s="53"/>
      <c r="BA6698" s="149"/>
    </row>
    <row r="6699" spans="1:53">
      <c r="A6699" s="16"/>
      <c r="B6699" s="16"/>
      <c r="N6699" s="2"/>
      <c r="O6699" s="53"/>
      <c r="BA6699" s="149"/>
    </row>
    <row r="6700" spans="1:53">
      <c r="A6700" s="16"/>
      <c r="B6700" s="16"/>
      <c r="N6700" s="2"/>
      <c r="O6700" s="53"/>
      <c r="BA6700" s="149"/>
    </row>
    <row r="6701" spans="1:53">
      <c r="A6701" s="16"/>
      <c r="B6701" s="16"/>
      <c r="N6701" s="2"/>
      <c r="O6701" s="53"/>
      <c r="BA6701" s="149"/>
    </row>
    <row r="6702" spans="1:53">
      <c r="A6702" s="16"/>
      <c r="B6702" s="16"/>
      <c r="N6702" s="2"/>
      <c r="O6702" s="53"/>
      <c r="BA6702" s="149"/>
    </row>
    <row r="6703" spans="1:53">
      <c r="A6703" s="16"/>
      <c r="B6703" s="16"/>
      <c r="N6703" s="2"/>
      <c r="O6703" s="53"/>
      <c r="BA6703" s="149"/>
    </row>
    <row r="6704" spans="1:53">
      <c r="A6704" s="16"/>
      <c r="B6704" s="16"/>
      <c r="N6704" s="2"/>
      <c r="O6704" s="53"/>
      <c r="BA6704" s="149"/>
    </row>
    <row r="6705" spans="1:53">
      <c r="A6705" s="16"/>
      <c r="B6705" s="16"/>
      <c r="N6705" s="2"/>
      <c r="O6705" s="53"/>
      <c r="BA6705" s="149"/>
    </row>
    <row r="6706" spans="1:53">
      <c r="A6706" s="16"/>
      <c r="B6706" s="16"/>
      <c r="N6706" s="2"/>
      <c r="O6706" s="53"/>
      <c r="BA6706" s="149"/>
    </row>
    <row r="6707" spans="1:53">
      <c r="A6707" s="16"/>
      <c r="B6707" s="16"/>
      <c r="N6707" s="2"/>
      <c r="O6707" s="53"/>
      <c r="BA6707" s="149"/>
    </row>
    <row r="6708" spans="1:53">
      <c r="A6708" s="16"/>
      <c r="B6708" s="16"/>
      <c r="N6708" s="2"/>
      <c r="O6708" s="53"/>
      <c r="BA6708" s="149"/>
    </row>
    <row r="6709" spans="1:53">
      <c r="A6709" s="16"/>
      <c r="B6709" s="16"/>
      <c r="N6709" s="2"/>
      <c r="O6709" s="53"/>
      <c r="BA6709" s="149"/>
    </row>
    <row r="6710" spans="1:53">
      <c r="A6710" s="16"/>
      <c r="B6710" s="16"/>
      <c r="N6710" s="2"/>
      <c r="O6710" s="53"/>
      <c r="BA6710" s="149"/>
    </row>
    <row r="6711" spans="1:53">
      <c r="A6711" s="16"/>
      <c r="B6711" s="16"/>
      <c r="N6711" s="2"/>
      <c r="O6711" s="53"/>
      <c r="BA6711" s="149"/>
    </row>
    <row r="6712" spans="1:53">
      <c r="A6712" s="16"/>
      <c r="B6712" s="16"/>
      <c r="N6712" s="2"/>
      <c r="O6712" s="53"/>
      <c r="BA6712" s="149"/>
    </row>
    <row r="6713" spans="1:53">
      <c r="A6713" s="16"/>
      <c r="B6713" s="16"/>
      <c r="N6713" s="2"/>
      <c r="O6713" s="53"/>
      <c r="BA6713" s="149"/>
    </row>
    <row r="6714" spans="1:53">
      <c r="A6714" s="16"/>
      <c r="B6714" s="16"/>
      <c r="N6714" s="2"/>
      <c r="O6714" s="53"/>
      <c r="BA6714" s="149"/>
    </row>
    <row r="6715" spans="1:53">
      <c r="A6715" s="16"/>
      <c r="B6715" s="16"/>
      <c r="N6715" s="2"/>
      <c r="O6715" s="53"/>
      <c r="BA6715" s="149"/>
    </row>
    <row r="6716" spans="1:53">
      <c r="A6716" s="16"/>
      <c r="B6716" s="16"/>
      <c r="N6716" s="2"/>
      <c r="O6716" s="53"/>
      <c r="BA6716" s="149"/>
    </row>
    <row r="6717" spans="1:53">
      <c r="A6717" s="16"/>
      <c r="B6717" s="16"/>
      <c r="N6717" s="2"/>
      <c r="O6717" s="53"/>
      <c r="BA6717" s="149"/>
    </row>
    <row r="6718" spans="1:53">
      <c r="A6718" s="16"/>
      <c r="B6718" s="16"/>
      <c r="N6718" s="2"/>
      <c r="O6718" s="53"/>
      <c r="BA6718" s="149"/>
    </row>
    <row r="6719" spans="1:53">
      <c r="A6719" s="16"/>
      <c r="B6719" s="16"/>
      <c r="N6719" s="2"/>
      <c r="O6719" s="53"/>
      <c r="BA6719" s="149"/>
    </row>
    <row r="6720" spans="1:53">
      <c r="A6720" s="16"/>
      <c r="B6720" s="16"/>
      <c r="N6720" s="2"/>
      <c r="O6720" s="53"/>
      <c r="BA6720" s="149"/>
    </row>
    <row r="6721" spans="1:53">
      <c r="A6721" s="16"/>
      <c r="B6721" s="16"/>
      <c r="N6721" s="2"/>
      <c r="O6721" s="53"/>
      <c r="BA6721" s="149"/>
    </row>
    <row r="6722" spans="1:53">
      <c r="A6722" s="16"/>
      <c r="B6722" s="16"/>
      <c r="N6722" s="2"/>
      <c r="O6722" s="53"/>
      <c r="BA6722" s="149"/>
    </row>
    <row r="6723" spans="1:53">
      <c r="A6723" s="16"/>
      <c r="B6723" s="16"/>
      <c r="N6723" s="2"/>
      <c r="O6723" s="53"/>
      <c r="BA6723" s="149"/>
    </row>
    <row r="6724" spans="1:53">
      <c r="A6724" s="16"/>
      <c r="B6724" s="16"/>
      <c r="N6724" s="2"/>
      <c r="O6724" s="53"/>
      <c r="BA6724" s="149"/>
    </row>
    <row r="6725" spans="1:53">
      <c r="A6725" s="16"/>
      <c r="B6725" s="16"/>
      <c r="N6725" s="2"/>
      <c r="O6725" s="53"/>
      <c r="BA6725" s="149"/>
    </row>
    <row r="6726" spans="1:53">
      <c r="A6726" s="16"/>
      <c r="B6726" s="16"/>
      <c r="N6726" s="2"/>
      <c r="O6726" s="53"/>
      <c r="BA6726" s="149"/>
    </row>
    <row r="6727" spans="1:53">
      <c r="A6727" s="16"/>
      <c r="B6727" s="16"/>
      <c r="N6727" s="2"/>
      <c r="O6727" s="53"/>
      <c r="BA6727" s="149"/>
    </row>
    <row r="6728" spans="1:53">
      <c r="A6728" s="16"/>
      <c r="B6728" s="16"/>
      <c r="N6728" s="2"/>
      <c r="O6728" s="53"/>
      <c r="BA6728" s="149"/>
    </row>
    <row r="6729" spans="1:53">
      <c r="A6729" s="16"/>
      <c r="B6729" s="16"/>
      <c r="N6729" s="2"/>
      <c r="O6729" s="53"/>
      <c r="BA6729" s="149"/>
    </row>
    <row r="6730" spans="1:53">
      <c r="A6730" s="16"/>
      <c r="B6730" s="16"/>
      <c r="N6730" s="2"/>
      <c r="O6730" s="53"/>
      <c r="BA6730" s="149"/>
    </row>
    <row r="6731" spans="1:53">
      <c r="A6731" s="16"/>
      <c r="B6731" s="16"/>
      <c r="N6731" s="2"/>
      <c r="O6731" s="53"/>
      <c r="BA6731" s="149"/>
    </row>
    <row r="6732" spans="1:53">
      <c r="A6732" s="16"/>
      <c r="B6732" s="16"/>
      <c r="N6732" s="2"/>
      <c r="O6732" s="53"/>
      <c r="BA6732" s="149"/>
    </row>
    <row r="6733" spans="1:53">
      <c r="A6733" s="16"/>
      <c r="B6733" s="16"/>
      <c r="N6733" s="2"/>
      <c r="O6733" s="53"/>
      <c r="BA6733" s="149"/>
    </row>
    <row r="6734" spans="1:53">
      <c r="A6734" s="16"/>
      <c r="B6734" s="16"/>
      <c r="N6734" s="2"/>
      <c r="O6734" s="53"/>
      <c r="BA6734" s="149"/>
    </row>
    <row r="6735" spans="1:53">
      <c r="A6735" s="16"/>
      <c r="B6735" s="16"/>
      <c r="N6735" s="2"/>
      <c r="O6735" s="53"/>
      <c r="BA6735" s="149"/>
    </row>
    <row r="6736" spans="1:53">
      <c r="A6736" s="16"/>
      <c r="B6736" s="16"/>
      <c r="N6736" s="2"/>
      <c r="O6736" s="53"/>
      <c r="BA6736" s="149"/>
    </row>
    <row r="6737" spans="1:53">
      <c r="A6737" s="16"/>
      <c r="B6737" s="16"/>
      <c r="N6737" s="2"/>
      <c r="O6737" s="53"/>
      <c r="BA6737" s="149"/>
    </row>
    <row r="6738" spans="1:53">
      <c r="A6738" s="16"/>
      <c r="B6738" s="16"/>
      <c r="N6738" s="2"/>
      <c r="O6738" s="53"/>
      <c r="BA6738" s="149"/>
    </row>
    <row r="6739" spans="1:53">
      <c r="A6739" s="16"/>
      <c r="B6739" s="16"/>
      <c r="N6739" s="2"/>
      <c r="O6739" s="53"/>
      <c r="BA6739" s="149"/>
    </row>
    <row r="6740" spans="1:53">
      <c r="A6740" s="16"/>
      <c r="B6740" s="16"/>
      <c r="N6740" s="2"/>
      <c r="O6740" s="53"/>
      <c r="BA6740" s="149"/>
    </row>
    <row r="6741" spans="1:53">
      <c r="A6741" s="16"/>
      <c r="B6741" s="16"/>
      <c r="N6741" s="2"/>
      <c r="O6741" s="53"/>
      <c r="BA6741" s="149"/>
    </row>
    <row r="6742" spans="1:53">
      <c r="A6742" s="16"/>
      <c r="B6742" s="16"/>
      <c r="N6742" s="2"/>
      <c r="O6742" s="53"/>
      <c r="BA6742" s="149"/>
    </row>
    <row r="6743" spans="1:53">
      <c r="A6743" s="16"/>
      <c r="B6743" s="16"/>
      <c r="N6743" s="2"/>
      <c r="O6743" s="53"/>
      <c r="BA6743" s="149"/>
    </row>
    <row r="6744" spans="1:53">
      <c r="A6744" s="16"/>
      <c r="B6744" s="16"/>
      <c r="N6744" s="2"/>
      <c r="O6744" s="53"/>
      <c r="BA6744" s="149"/>
    </row>
    <row r="6745" spans="1:53">
      <c r="A6745" s="16"/>
      <c r="B6745" s="16"/>
      <c r="N6745" s="2"/>
      <c r="O6745" s="53"/>
      <c r="BA6745" s="149"/>
    </row>
    <row r="6746" spans="1:53">
      <c r="A6746" s="16"/>
      <c r="B6746" s="16"/>
      <c r="N6746" s="2"/>
      <c r="O6746" s="53"/>
      <c r="BA6746" s="149"/>
    </row>
    <row r="6747" spans="1:53">
      <c r="A6747" s="16"/>
      <c r="B6747" s="16"/>
      <c r="N6747" s="2"/>
      <c r="O6747" s="53"/>
      <c r="BA6747" s="149"/>
    </row>
    <row r="6748" spans="1:53">
      <c r="A6748" s="16"/>
      <c r="B6748" s="16"/>
      <c r="N6748" s="2"/>
      <c r="O6748" s="53"/>
      <c r="BA6748" s="149"/>
    </row>
    <row r="6749" spans="1:53">
      <c r="A6749" s="16"/>
      <c r="B6749" s="16"/>
      <c r="N6749" s="2"/>
      <c r="O6749" s="53"/>
      <c r="BA6749" s="149"/>
    </row>
    <row r="6750" spans="1:53">
      <c r="A6750" s="16"/>
      <c r="B6750" s="16"/>
      <c r="N6750" s="2"/>
      <c r="O6750" s="53"/>
      <c r="BA6750" s="149"/>
    </row>
    <row r="6751" spans="1:53">
      <c r="A6751" s="16"/>
      <c r="B6751" s="16"/>
      <c r="N6751" s="2"/>
      <c r="O6751" s="53"/>
      <c r="BA6751" s="149"/>
    </row>
    <row r="6752" spans="1:53">
      <c r="A6752" s="16"/>
      <c r="B6752" s="16"/>
      <c r="N6752" s="2"/>
      <c r="O6752" s="53"/>
      <c r="BA6752" s="149"/>
    </row>
    <row r="6753" spans="1:53">
      <c r="A6753" s="16"/>
      <c r="B6753" s="16"/>
      <c r="N6753" s="2"/>
      <c r="O6753" s="53"/>
      <c r="BA6753" s="149"/>
    </row>
    <row r="6754" spans="1:53">
      <c r="A6754" s="16"/>
      <c r="B6754" s="16"/>
      <c r="N6754" s="2"/>
      <c r="O6754" s="53"/>
      <c r="BA6754" s="149"/>
    </row>
    <row r="6755" spans="1:53">
      <c r="A6755" s="16"/>
      <c r="B6755" s="16"/>
      <c r="N6755" s="2"/>
      <c r="O6755" s="53"/>
      <c r="BA6755" s="149"/>
    </row>
    <row r="6756" spans="1:53">
      <c r="A6756" s="16"/>
      <c r="B6756" s="16"/>
      <c r="N6756" s="2"/>
      <c r="O6756" s="53"/>
      <c r="BA6756" s="149"/>
    </row>
    <row r="6757" spans="1:53">
      <c r="A6757" s="16"/>
      <c r="B6757" s="16"/>
      <c r="N6757" s="2"/>
      <c r="O6757" s="53"/>
      <c r="BA6757" s="149"/>
    </row>
    <row r="6758" spans="1:53">
      <c r="A6758" s="16"/>
      <c r="B6758" s="16"/>
      <c r="N6758" s="2"/>
      <c r="O6758" s="53"/>
      <c r="BA6758" s="149"/>
    </row>
    <row r="6759" spans="1:53">
      <c r="A6759" s="16"/>
      <c r="B6759" s="16"/>
      <c r="N6759" s="2"/>
      <c r="O6759" s="53"/>
      <c r="BA6759" s="149"/>
    </row>
    <row r="6760" spans="1:53">
      <c r="A6760" s="16"/>
      <c r="B6760" s="16"/>
      <c r="N6760" s="2"/>
      <c r="O6760" s="53"/>
      <c r="BA6760" s="149"/>
    </row>
    <row r="6761" spans="1:53">
      <c r="A6761" s="16"/>
      <c r="B6761" s="16"/>
      <c r="N6761" s="2"/>
      <c r="O6761" s="53"/>
      <c r="BA6761" s="149"/>
    </row>
    <row r="6762" spans="1:53">
      <c r="A6762" s="16"/>
      <c r="B6762" s="16"/>
      <c r="N6762" s="2"/>
      <c r="O6762" s="53"/>
      <c r="BA6762" s="149"/>
    </row>
    <row r="6763" spans="1:53">
      <c r="A6763" s="16"/>
      <c r="B6763" s="16"/>
      <c r="N6763" s="2"/>
      <c r="O6763" s="53"/>
      <c r="BA6763" s="149"/>
    </row>
    <row r="6764" spans="1:53">
      <c r="A6764" s="16"/>
      <c r="B6764" s="16"/>
      <c r="N6764" s="2"/>
      <c r="O6764" s="53"/>
      <c r="BA6764" s="149"/>
    </row>
    <row r="6765" spans="1:53">
      <c r="A6765" s="16"/>
      <c r="B6765" s="16"/>
      <c r="N6765" s="2"/>
      <c r="O6765" s="53"/>
      <c r="BA6765" s="149"/>
    </row>
    <row r="6766" spans="1:53">
      <c r="A6766" s="16"/>
      <c r="B6766" s="16"/>
      <c r="N6766" s="2"/>
      <c r="O6766" s="53"/>
      <c r="BA6766" s="149"/>
    </row>
    <row r="6767" spans="1:53">
      <c r="A6767" s="16"/>
      <c r="B6767" s="16"/>
      <c r="N6767" s="2"/>
      <c r="O6767" s="53"/>
      <c r="BA6767" s="149"/>
    </row>
    <row r="6768" spans="1:53">
      <c r="A6768" s="16"/>
      <c r="B6768" s="16"/>
      <c r="N6768" s="2"/>
      <c r="O6768" s="53"/>
      <c r="BA6768" s="149"/>
    </row>
    <row r="6769" spans="1:53">
      <c r="A6769" s="16"/>
      <c r="B6769" s="16"/>
      <c r="N6769" s="2"/>
      <c r="O6769" s="53"/>
      <c r="BA6769" s="149"/>
    </row>
    <row r="6770" spans="1:53">
      <c r="A6770" s="16"/>
      <c r="B6770" s="16"/>
      <c r="N6770" s="2"/>
      <c r="O6770" s="53"/>
      <c r="BA6770" s="149"/>
    </row>
    <row r="6771" spans="1:53">
      <c r="A6771" s="16"/>
      <c r="B6771" s="16"/>
      <c r="N6771" s="2"/>
      <c r="O6771" s="53"/>
      <c r="BA6771" s="149"/>
    </row>
    <row r="6772" spans="1:53">
      <c r="A6772" s="16"/>
      <c r="B6772" s="16"/>
      <c r="N6772" s="2"/>
      <c r="O6772" s="53"/>
      <c r="BA6772" s="149"/>
    </row>
    <row r="6773" spans="1:53">
      <c r="A6773" s="16"/>
      <c r="B6773" s="16"/>
      <c r="N6773" s="2"/>
      <c r="O6773" s="53"/>
      <c r="BA6773" s="149"/>
    </row>
    <row r="6774" spans="1:53">
      <c r="A6774" s="16"/>
      <c r="B6774" s="16"/>
      <c r="N6774" s="2"/>
      <c r="O6774" s="53"/>
      <c r="BA6774" s="149"/>
    </row>
    <row r="6775" spans="1:53">
      <c r="A6775" s="16"/>
      <c r="B6775" s="16"/>
      <c r="N6775" s="2"/>
      <c r="O6775" s="53"/>
      <c r="BA6775" s="149"/>
    </row>
    <row r="6776" spans="1:53">
      <c r="A6776" s="16"/>
      <c r="B6776" s="16"/>
      <c r="N6776" s="2"/>
      <c r="O6776" s="53"/>
      <c r="BA6776" s="149"/>
    </row>
    <row r="6777" spans="1:53">
      <c r="A6777" s="16"/>
      <c r="B6777" s="16"/>
      <c r="N6777" s="2"/>
      <c r="O6777" s="53"/>
      <c r="BA6777" s="149"/>
    </row>
    <row r="6778" spans="1:53">
      <c r="A6778" s="16"/>
      <c r="B6778" s="16"/>
      <c r="N6778" s="2"/>
      <c r="O6778" s="53"/>
      <c r="BA6778" s="149"/>
    </row>
    <row r="6779" spans="1:53">
      <c r="A6779" s="16"/>
      <c r="B6779" s="16"/>
      <c r="N6779" s="2"/>
      <c r="O6779" s="53"/>
      <c r="BA6779" s="149"/>
    </row>
    <row r="6780" spans="1:53">
      <c r="A6780" s="16"/>
      <c r="B6780" s="16"/>
      <c r="N6780" s="2"/>
      <c r="O6780" s="53"/>
      <c r="BA6780" s="149"/>
    </row>
    <row r="6781" spans="1:53">
      <c r="A6781" s="16"/>
      <c r="B6781" s="16"/>
      <c r="N6781" s="2"/>
      <c r="O6781" s="53"/>
      <c r="BA6781" s="149"/>
    </row>
    <row r="6782" spans="1:53">
      <c r="A6782" s="16"/>
      <c r="B6782" s="16"/>
      <c r="N6782" s="2"/>
      <c r="O6782" s="53"/>
      <c r="BA6782" s="149"/>
    </row>
    <row r="6783" spans="1:53">
      <c r="A6783" s="16"/>
      <c r="B6783" s="16"/>
      <c r="N6783" s="2"/>
      <c r="O6783" s="53"/>
      <c r="BA6783" s="149"/>
    </row>
    <row r="6784" spans="1:53">
      <c r="A6784" s="16"/>
      <c r="B6784" s="16"/>
      <c r="N6784" s="2"/>
      <c r="O6784" s="53"/>
      <c r="BA6784" s="149"/>
    </row>
    <row r="6785" spans="1:53">
      <c r="A6785" s="16"/>
      <c r="B6785" s="16"/>
      <c r="N6785" s="2"/>
      <c r="O6785" s="53"/>
      <c r="BA6785" s="149"/>
    </row>
    <row r="6786" spans="1:53">
      <c r="A6786" s="16"/>
      <c r="B6786" s="16"/>
      <c r="N6786" s="2"/>
      <c r="O6786" s="53"/>
      <c r="BA6786" s="149"/>
    </row>
    <row r="6787" spans="1:53">
      <c r="A6787" s="16"/>
      <c r="B6787" s="16"/>
      <c r="N6787" s="2"/>
      <c r="O6787" s="53"/>
      <c r="BA6787" s="149"/>
    </row>
    <row r="6788" spans="1:53">
      <c r="A6788" s="16"/>
      <c r="B6788" s="16"/>
      <c r="N6788" s="2"/>
      <c r="O6788" s="53"/>
      <c r="BA6788" s="149"/>
    </row>
    <row r="6789" spans="1:53">
      <c r="A6789" s="16"/>
      <c r="B6789" s="16"/>
      <c r="N6789" s="2"/>
      <c r="O6789" s="53"/>
      <c r="BA6789" s="149"/>
    </row>
    <row r="6790" spans="1:53">
      <c r="A6790" s="16"/>
      <c r="B6790" s="16"/>
      <c r="N6790" s="2"/>
      <c r="O6790" s="53"/>
      <c r="BA6790" s="149"/>
    </row>
    <row r="6791" spans="1:53">
      <c r="A6791" s="16"/>
      <c r="B6791" s="16"/>
      <c r="N6791" s="2"/>
      <c r="O6791" s="53"/>
      <c r="BA6791" s="149"/>
    </row>
    <row r="6792" spans="1:53">
      <c r="A6792" s="16"/>
      <c r="B6792" s="16"/>
      <c r="N6792" s="2"/>
      <c r="O6792" s="53"/>
      <c r="BA6792" s="149"/>
    </row>
    <row r="6793" spans="1:53">
      <c r="A6793" s="16"/>
      <c r="B6793" s="16"/>
      <c r="N6793" s="2"/>
      <c r="O6793" s="53"/>
      <c r="BA6793" s="149"/>
    </row>
    <row r="6794" spans="1:53">
      <c r="A6794" s="16"/>
      <c r="B6794" s="16"/>
      <c r="N6794" s="2"/>
      <c r="O6794" s="53"/>
      <c r="BA6794" s="149"/>
    </row>
    <row r="6795" spans="1:53">
      <c r="A6795" s="16"/>
      <c r="B6795" s="16"/>
      <c r="N6795" s="2"/>
      <c r="O6795" s="53"/>
      <c r="BA6795" s="149"/>
    </row>
    <row r="6796" spans="1:53">
      <c r="A6796" s="16"/>
      <c r="B6796" s="16"/>
      <c r="N6796" s="2"/>
      <c r="O6796" s="53"/>
      <c r="BA6796" s="149"/>
    </row>
    <row r="6797" spans="1:53">
      <c r="A6797" s="16"/>
      <c r="B6797" s="16"/>
      <c r="N6797" s="2"/>
      <c r="O6797" s="53"/>
      <c r="BA6797" s="149"/>
    </row>
    <row r="6798" spans="1:53">
      <c r="A6798" s="16"/>
      <c r="B6798" s="16"/>
      <c r="N6798" s="2"/>
      <c r="O6798" s="53"/>
      <c r="BA6798" s="149"/>
    </row>
    <row r="6799" spans="1:53">
      <c r="A6799" s="16"/>
      <c r="B6799" s="16"/>
      <c r="N6799" s="2"/>
      <c r="O6799" s="53"/>
      <c r="BA6799" s="149"/>
    </row>
    <row r="6800" spans="1:53">
      <c r="A6800" s="16"/>
      <c r="B6800" s="16"/>
      <c r="N6800" s="2"/>
      <c r="O6800" s="53"/>
      <c r="BA6800" s="149"/>
    </row>
    <row r="6801" spans="1:53">
      <c r="A6801" s="16"/>
      <c r="B6801" s="16"/>
      <c r="N6801" s="2"/>
      <c r="O6801" s="53"/>
      <c r="BA6801" s="149"/>
    </row>
    <row r="6802" spans="1:53">
      <c r="A6802" s="16"/>
      <c r="B6802" s="16"/>
      <c r="N6802" s="2"/>
      <c r="O6802" s="53"/>
      <c r="BA6802" s="149"/>
    </row>
    <row r="6803" spans="1:53">
      <c r="A6803" s="16"/>
      <c r="B6803" s="16"/>
      <c r="N6803" s="2"/>
      <c r="O6803" s="53"/>
      <c r="BA6803" s="149"/>
    </row>
    <row r="6804" spans="1:53">
      <c r="A6804" s="16"/>
      <c r="B6804" s="16"/>
      <c r="N6804" s="2"/>
      <c r="O6804" s="53"/>
      <c r="BA6804" s="149"/>
    </row>
    <row r="6805" spans="1:53">
      <c r="A6805" s="16"/>
      <c r="B6805" s="16"/>
      <c r="N6805" s="2"/>
      <c r="O6805" s="53"/>
      <c r="BA6805" s="149"/>
    </row>
    <row r="6806" spans="1:53">
      <c r="A6806" s="16"/>
      <c r="B6806" s="16"/>
      <c r="N6806" s="2"/>
      <c r="O6806" s="53"/>
      <c r="BA6806" s="149"/>
    </row>
    <row r="6807" spans="1:53">
      <c r="A6807" s="16"/>
      <c r="B6807" s="16"/>
      <c r="N6807" s="2"/>
      <c r="O6807" s="53"/>
      <c r="BA6807" s="149"/>
    </row>
    <row r="6808" spans="1:53">
      <c r="A6808" s="16"/>
      <c r="B6808" s="16"/>
      <c r="N6808" s="2"/>
      <c r="O6808" s="53"/>
      <c r="BA6808" s="149"/>
    </row>
    <row r="6809" spans="1:53">
      <c r="A6809" s="16"/>
      <c r="B6809" s="16"/>
      <c r="N6809" s="2"/>
      <c r="O6809" s="53"/>
      <c r="BA6809" s="149"/>
    </row>
    <row r="6810" spans="1:53">
      <c r="A6810" s="16"/>
      <c r="B6810" s="16"/>
      <c r="N6810" s="2"/>
      <c r="O6810" s="53"/>
      <c r="BA6810" s="149"/>
    </row>
    <row r="6811" spans="1:53">
      <c r="A6811" s="16"/>
      <c r="B6811" s="16"/>
      <c r="N6811" s="2"/>
      <c r="O6811" s="53"/>
      <c r="BA6811" s="149"/>
    </row>
    <row r="6812" spans="1:53">
      <c r="A6812" s="16"/>
      <c r="B6812" s="16"/>
      <c r="N6812" s="2"/>
      <c r="O6812" s="53"/>
      <c r="BA6812" s="149"/>
    </row>
    <row r="6813" spans="1:53">
      <c r="A6813" s="16"/>
      <c r="B6813" s="16"/>
      <c r="N6813" s="2"/>
      <c r="O6813" s="53"/>
      <c r="BA6813" s="149"/>
    </row>
    <row r="6814" spans="1:53">
      <c r="A6814" s="16"/>
      <c r="B6814" s="16"/>
      <c r="N6814" s="2"/>
      <c r="O6814" s="53"/>
      <c r="BA6814" s="149"/>
    </row>
    <row r="6815" spans="1:53">
      <c r="A6815" s="16"/>
      <c r="B6815" s="16"/>
      <c r="N6815" s="2"/>
      <c r="O6815" s="53"/>
      <c r="BA6815" s="149"/>
    </row>
    <row r="6816" spans="1:53">
      <c r="A6816" s="16"/>
      <c r="B6816" s="16"/>
      <c r="N6816" s="2"/>
      <c r="O6816" s="53"/>
      <c r="BA6816" s="149"/>
    </row>
    <row r="6817" spans="1:53">
      <c r="A6817" s="16"/>
      <c r="B6817" s="16"/>
      <c r="N6817" s="2"/>
      <c r="O6817" s="53"/>
      <c r="BA6817" s="149"/>
    </row>
    <row r="6818" spans="1:53">
      <c r="A6818" s="16"/>
      <c r="B6818" s="16"/>
      <c r="N6818" s="2"/>
      <c r="O6818" s="53"/>
      <c r="BA6818" s="149"/>
    </row>
    <row r="6819" spans="1:53">
      <c r="A6819" s="16"/>
      <c r="B6819" s="16"/>
      <c r="N6819" s="2"/>
      <c r="O6819" s="53"/>
      <c r="BA6819" s="149"/>
    </row>
    <row r="6820" spans="1:53">
      <c r="A6820" s="16"/>
      <c r="B6820" s="16"/>
      <c r="N6820" s="2"/>
      <c r="O6820" s="53"/>
      <c r="BA6820" s="149"/>
    </row>
    <row r="6821" spans="1:53">
      <c r="A6821" s="16"/>
      <c r="B6821" s="16"/>
      <c r="N6821" s="2"/>
      <c r="O6821" s="53"/>
      <c r="BA6821" s="149"/>
    </row>
    <row r="6822" spans="1:53">
      <c r="A6822" s="16"/>
      <c r="B6822" s="16"/>
      <c r="N6822" s="2"/>
      <c r="O6822" s="53"/>
      <c r="BA6822" s="149"/>
    </row>
    <row r="6823" spans="1:53">
      <c r="A6823" s="16"/>
      <c r="B6823" s="16"/>
      <c r="N6823" s="2"/>
      <c r="O6823" s="53"/>
      <c r="BA6823" s="149"/>
    </row>
    <row r="6824" spans="1:53">
      <c r="A6824" s="16"/>
      <c r="B6824" s="16"/>
      <c r="N6824" s="2"/>
      <c r="O6824" s="53"/>
      <c r="BA6824" s="149"/>
    </row>
    <row r="6825" spans="1:53">
      <c r="A6825" s="16"/>
      <c r="B6825" s="16"/>
      <c r="N6825" s="2"/>
      <c r="O6825" s="53"/>
      <c r="BA6825" s="149"/>
    </row>
    <row r="6826" spans="1:53">
      <c r="A6826" s="16"/>
      <c r="B6826" s="16"/>
      <c r="N6826" s="2"/>
      <c r="O6826" s="53"/>
      <c r="BA6826" s="149"/>
    </row>
    <row r="6827" spans="1:53">
      <c r="A6827" s="16"/>
      <c r="B6827" s="16"/>
      <c r="N6827" s="2"/>
      <c r="O6827" s="53"/>
      <c r="BA6827" s="149"/>
    </row>
    <row r="6828" spans="1:53">
      <c r="A6828" s="16"/>
      <c r="B6828" s="16"/>
      <c r="N6828" s="2"/>
      <c r="O6828" s="53"/>
      <c r="BA6828" s="149"/>
    </row>
    <row r="6829" spans="1:53">
      <c r="A6829" s="16"/>
      <c r="B6829" s="16"/>
      <c r="N6829" s="2"/>
      <c r="O6829" s="53"/>
      <c r="BA6829" s="149"/>
    </row>
    <row r="6830" spans="1:53">
      <c r="A6830" s="16"/>
      <c r="B6830" s="16"/>
      <c r="N6830" s="2"/>
      <c r="O6830" s="53"/>
      <c r="BA6830" s="149"/>
    </row>
    <row r="6831" spans="1:53">
      <c r="A6831" s="16"/>
      <c r="B6831" s="16"/>
      <c r="N6831" s="2"/>
      <c r="O6831" s="53"/>
      <c r="BA6831" s="149"/>
    </row>
    <row r="6832" spans="1:53">
      <c r="A6832" s="16"/>
      <c r="B6832" s="16"/>
      <c r="N6832" s="2"/>
      <c r="O6832" s="53"/>
      <c r="BA6832" s="149"/>
    </row>
    <row r="6833" spans="1:53">
      <c r="A6833" s="16"/>
      <c r="B6833" s="16"/>
      <c r="N6833" s="2"/>
      <c r="O6833" s="53"/>
      <c r="BA6833" s="149"/>
    </row>
    <row r="6834" spans="1:53">
      <c r="A6834" s="16"/>
      <c r="B6834" s="16"/>
      <c r="N6834" s="2"/>
      <c r="O6834" s="53"/>
      <c r="BA6834" s="149"/>
    </row>
    <row r="6835" spans="1:53">
      <c r="A6835" s="16"/>
      <c r="B6835" s="16"/>
      <c r="N6835" s="2"/>
      <c r="O6835" s="53"/>
      <c r="BA6835" s="149"/>
    </row>
    <row r="6836" spans="1:53">
      <c r="A6836" s="16"/>
      <c r="B6836" s="16"/>
      <c r="N6836" s="2"/>
      <c r="O6836" s="53"/>
      <c r="BA6836" s="149"/>
    </row>
    <row r="6837" spans="1:53">
      <c r="A6837" s="16"/>
      <c r="B6837" s="16"/>
      <c r="N6837" s="2"/>
      <c r="O6837" s="53"/>
      <c r="BA6837" s="149"/>
    </row>
    <row r="6838" spans="1:53">
      <c r="A6838" s="16"/>
      <c r="B6838" s="16"/>
      <c r="N6838" s="2"/>
      <c r="O6838" s="53"/>
      <c r="BA6838" s="149"/>
    </row>
    <row r="6839" spans="1:53">
      <c r="A6839" s="16"/>
      <c r="B6839" s="16"/>
      <c r="N6839" s="2"/>
      <c r="O6839" s="53"/>
      <c r="BA6839" s="149"/>
    </row>
    <row r="6840" spans="1:53">
      <c r="A6840" s="16"/>
      <c r="B6840" s="16"/>
      <c r="N6840" s="2"/>
      <c r="O6840" s="53"/>
      <c r="BA6840" s="149"/>
    </row>
    <row r="6841" spans="1:53">
      <c r="A6841" s="16"/>
      <c r="B6841" s="16"/>
      <c r="N6841" s="2"/>
      <c r="O6841" s="53"/>
      <c r="BA6841" s="149"/>
    </row>
    <row r="6842" spans="1:53">
      <c r="A6842" s="16"/>
      <c r="B6842" s="16"/>
      <c r="N6842" s="2"/>
      <c r="O6842" s="53"/>
      <c r="BA6842" s="149"/>
    </row>
    <row r="6843" spans="1:53">
      <c r="A6843" s="16"/>
      <c r="B6843" s="16"/>
      <c r="N6843" s="2"/>
      <c r="O6843" s="53"/>
      <c r="BA6843" s="149"/>
    </row>
    <row r="6844" spans="1:53">
      <c r="A6844" s="16"/>
      <c r="B6844" s="16"/>
      <c r="N6844" s="2"/>
      <c r="O6844" s="53"/>
      <c r="BA6844" s="149"/>
    </row>
    <row r="6845" spans="1:53">
      <c r="A6845" s="16"/>
      <c r="B6845" s="16"/>
      <c r="N6845" s="2"/>
      <c r="O6845" s="53"/>
      <c r="BA6845" s="149"/>
    </row>
    <row r="6846" spans="1:53">
      <c r="A6846" s="16"/>
      <c r="B6846" s="16"/>
      <c r="N6846" s="2"/>
      <c r="O6846" s="53"/>
      <c r="BA6846" s="149"/>
    </row>
    <row r="6847" spans="1:53">
      <c r="A6847" s="16"/>
      <c r="B6847" s="16"/>
      <c r="N6847" s="2"/>
      <c r="O6847" s="53"/>
      <c r="BA6847" s="149"/>
    </row>
    <row r="6848" spans="1:53">
      <c r="A6848" s="16"/>
      <c r="B6848" s="16"/>
      <c r="N6848" s="2"/>
      <c r="O6848" s="53"/>
      <c r="BA6848" s="149"/>
    </row>
    <row r="6849" spans="1:53">
      <c r="A6849" s="16"/>
      <c r="B6849" s="16"/>
      <c r="N6849" s="2"/>
      <c r="O6849" s="53"/>
      <c r="BA6849" s="149"/>
    </row>
    <row r="6850" spans="1:53">
      <c r="A6850" s="16"/>
      <c r="B6850" s="16"/>
      <c r="N6850" s="2"/>
      <c r="O6850" s="53"/>
      <c r="BA6850" s="149"/>
    </row>
    <row r="6851" spans="1:53">
      <c r="A6851" s="16"/>
      <c r="B6851" s="16"/>
      <c r="N6851" s="2"/>
      <c r="O6851" s="53"/>
      <c r="BA6851" s="149"/>
    </row>
    <row r="6852" spans="1:53">
      <c r="A6852" s="16"/>
      <c r="B6852" s="16"/>
      <c r="N6852" s="2"/>
      <c r="O6852" s="53"/>
      <c r="BA6852" s="149"/>
    </row>
    <row r="6853" spans="1:53">
      <c r="A6853" s="16"/>
      <c r="B6853" s="16"/>
      <c r="N6853" s="2"/>
      <c r="O6853" s="53"/>
      <c r="BA6853" s="149"/>
    </row>
    <row r="6854" spans="1:53">
      <c r="A6854" s="16"/>
      <c r="B6854" s="16"/>
      <c r="N6854" s="2"/>
      <c r="O6854" s="53"/>
      <c r="BA6854" s="149"/>
    </row>
    <row r="6855" spans="1:53">
      <c r="A6855" s="16"/>
      <c r="B6855" s="16"/>
      <c r="N6855" s="2"/>
      <c r="O6855" s="53"/>
      <c r="BA6855" s="149"/>
    </row>
    <row r="6856" spans="1:53">
      <c r="A6856" s="16"/>
      <c r="B6856" s="16"/>
      <c r="N6856" s="2"/>
      <c r="O6856" s="53"/>
      <c r="BA6856" s="149"/>
    </row>
    <row r="6857" spans="1:53">
      <c r="A6857" s="16"/>
      <c r="B6857" s="16"/>
      <c r="N6857" s="2"/>
      <c r="O6857" s="53"/>
      <c r="BA6857" s="149"/>
    </row>
    <row r="6858" spans="1:53">
      <c r="A6858" s="16"/>
      <c r="B6858" s="16"/>
      <c r="N6858" s="2"/>
      <c r="O6858" s="53"/>
      <c r="BA6858" s="149"/>
    </row>
    <row r="6859" spans="1:53">
      <c r="A6859" s="16"/>
      <c r="B6859" s="16"/>
      <c r="N6859" s="2"/>
      <c r="O6859" s="53"/>
      <c r="BA6859" s="149"/>
    </row>
    <row r="6860" spans="1:53">
      <c r="A6860" s="16"/>
      <c r="B6860" s="16"/>
      <c r="N6860" s="2"/>
      <c r="O6860" s="53"/>
      <c r="BA6860" s="149"/>
    </row>
    <row r="6861" spans="1:53">
      <c r="A6861" s="16"/>
      <c r="B6861" s="16"/>
      <c r="N6861" s="2"/>
      <c r="O6861" s="53"/>
      <c r="BA6861" s="149"/>
    </row>
    <row r="6862" spans="1:53">
      <c r="A6862" s="16"/>
      <c r="B6862" s="16"/>
      <c r="N6862" s="2"/>
      <c r="O6862" s="53"/>
      <c r="BA6862" s="149"/>
    </row>
    <row r="6863" spans="1:53">
      <c r="A6863" s="16"/>
      <c r="B6863" s="16"/>
      <c r="N6863" s="2"/>
      <c r="O6863" s="53"/>
      <c r="BA6863" s="149"/>
    </row>
    <row r="6864" spans="1:53">
      <c r="A6864" s="16"/>
      <c r="B6864" s="16"/>
      <c r="N6864" s="2"/>
      <c r="O6864" s="53"/>
      <c r="BA6864" s="149"/>
    </row>
    <row r="6865" spans="1:53">
      <c r="A6865" s="16"/>
      <c r="B6865" s="16"/>
      <c r="N6865" s="2"/>
      <c r="O6865" s="53"/>
      <c r="BA6865" s="149"/>
    </row>
    <row r="6866" spans="1:53">
      <c r="A6866" s="16"/>
      <c r="B6866" s="16"/>
      <c r="N6866" s="2"/>
      <c r="O6866" s="53"/>
      <c r="BA6866" s="149"/>
    </row>
    <row r="6867" spans="1:53">
      <c r="A6867" s="16"/>
      <c r="B6867" s="16"/>
      <c r="N6867" s="2"/>
      <c r="O6867" s="53"/>
      <c r="BA6867" s="149"/>
    </row>
    <row r="6868" spans="1:53">
      <c r="A6868" s="16"/>
      <c r="B6868" s="16"/>
      <c r="N6868" s="2"/>
      <c r="O6868" s="53"/>
      <c r="BA6868" s="149"/>
    </row>
    <row r="6869" spans="1:53">
      <c r="A6869" s="16"/>
      <c r="B6869" s="16"/>
      <c r="N6869" s="2"/>
      <c r="O6869" s="53"/>
      <c r="BA6869" s="149"/>
    </row>
    <row r="6870" spans="1:53">
      <c r="A6870" s="16"/>
      <c r="B6870" s="16"/>
      <c r="N6870" s="2"/>
      <c r="O6870" s="53"/>
      <c r="BA6870" s="149"/>
    </row>
    <row r="6871" spans="1:53">
      <c r="A6871" s="16"/>
      <c r="B6871" s="16"/>
      <c r="N6871" s="2"/>
      <c r="O6871" s="53"/>
      <c r="BA6871" s="149"/>
    </row>
    <row r="6872" spans="1:53">
      <c r="A6872" s="16"/>
      <c r="B6872" s="16"/>
      <c r="N6872" s="2"/>
      <c r="O6872" s="53"/>
      <c r="BA6872" s="149"/>
    </row>
    <row r="6873" spans="1:53">
      <c r="A6873" s="16"/>
      <c r="B6873" s="16"/>
      <c r="N6873" s="2"/>
      <c r="O6873" s="53"/>
      <c r="BA6873" s="149"/>
    </row>
    <row r="6874" spans="1:53">
      <c r="A6874" s="16"/>
      <c r="B6874" s="16"/>
      <c r="N6874" s="2"/>
      <c r="O6874" s="53"/>
      <c r="BA6874" s="149"/>
    </row>
    <row r="6875" spans="1:53">
      <c r="A6875" s="16"/>
      <c r="B6875" s="16"/>
      <c r="N6875" s="2"/>
      <c r="O6875" s="53"/>
      <c r="BA6875" s="149"/>
    </row>
    <row r="6876" spans="1:53">
      <c r="A6876" s="16"/>
      <c r="B6876" s="16"/>
      <c r="N6876" s="2"/>
      <c r="O6876" s="53"/>
      <c r="BA6876" s="149"/>
    </row>
    <row r="6877" spans="1:53">
      <c r="A6877" s="16"/>
      <c r="B6877" s="16"/>
      <c r="N6877" s="2"/>
      <c r="O6877" s="53"/>
      <c r="BA6877" s="149"/>
    </row>
    <row r="6878" spans="1:53">
      <c r="A6878" s="16"/>
      <c r="B6878" s="16"/>
      <c r="N6878" s="2"/>
      <c r="O6878" s="53"/>
      <c r="BA6878" s="149"/>
    </row>
    <row r="6879" spans="1:53">
      <c r="A6879" s="16"/>
      <c r="B6879" s="16"/>
      <c r="N6879" s="2"/>
      <c r="O6879" s="53"/>
      <c r="BA6879" s="149"/>
    </row>
    <row r="6880" spans="1:53">
      <c r="A6880" s="16"/>
      <c r="B6880" s="16"/>
      <c r="N6880" s="2"/>
      <c r="O6880" s="53"/>
      <c r="BA6880" s="149"/>
    </row>
    <row r="6881" spans="1:53">
      <c r="A6881" s="16"/>
      <c r="B6881" s="16"/>
      <c r="N6881" s="2"/>
      <c r="O6881" s="53"/>
      <c r="BA6881" s="149"/>
    </row>
    <row r="6882" spans="1:53">
      <c r="A6882" s="16"/>
      <c r="B6882" s="16"/>
      <c r="N6882" s="2"/>
      <c r="O6882" s="53"/>
      <c r="BA6882" s="149"/>
    </row>
    <row r="6883" spans="1:53">
      <c r="A6883" s="16"/>
      <c r="B6883" s="16"/>
      <c r="N6883" s="2"/>
      <c r="O6883" s="53"/>
      <c r="BA6883" s="149"/>
    </row>
    <row r="6884" spans="1:53">
      <c r="A6884" s="16"/>
      <c r="B6884" s="16"/>
      <c r="N6884" s="2"/>
      <c r="O6884" s="53"/>
      <c r="BA6884" s="149"/>
    </row>
    <row r="6885" spans="1:53">
      <c r="A6885" s="16"/>
      <c r="B6885" s="16"/>
      <c r="N6885" s="2"/>
      <c r="O6885" s="53"/>
      <c r="BA6885" s="149"/>
    </row>
    <row r="6886" spans="1:53">
      <c r="A6886" s="16"/>
      <c r="B6886" s="16"/>
      <c r="N6886" s="2"/>
      <c r="O6886" s="53"/>
      <c r="BA6886" s="149"/>
    </row>
    <row r="6887" spans="1:53">
      <c r="A6887" s="16"/>
      <c r="B6887" s="16"/>
      <c r="N6887" s="2"/>
      <c r="O6887" s="53"/>
      <c r="BA6887" s="149"/>
    </row>
    <row r="6888" spans="1:53">
      <c r="A6888" s="16"/>
      <c r="B6888" s="16"/>
      <c r="N6888" s="2"/>
      <c r="O6888" s="53"/>
      <c r="BA6888" s="149"/>
    </row>
    <row r="6889" spans="1:53">
      <c r="A6889" s="16"/>
      <c r="B6889" s="16"/>
      <c r="N6889" s="2"/>
      <c r="O6889" s="53"/>
      <c r="BA6889" s="149"/>
    </row>
    <row r="6890" spans="1:53">
      <c r="A6890" s="16"/>
      <c r="B6890" s="16"/>
      <c r="N6890" s="2"/>
      <c r="O6890" s="53"/>
      <c r="BA6890" s="149"/>
    </row>
    <row r="6891" spans="1:53">
      <c r="A6891" s="16"/>
      <c r="B6891" s="16"/>
      <c r="N6891" s="2"/>
      <c r="O6891" s="53"/>
      <c r="BA6891" s="149"/>
    </row>
    <row r="6892" spans="1:53">
      <c r="A6892" s="16"/>
      <c r="B6892" s="16"/>
      <c r="N6892" s="2"/>
      <c r="O6892" s="53"/>
      <c r="BA6892" s="149"/>
    </row>
    <row r="6893" spans="1:53">
      <c r="A6893" s="16"/>
      <c r="B6893" s="16"/>
      <c r="N6893" s="2"/>
      <c r="O6893" s="53"/>
      <c r="BA6893" s="149"/>
    </row>
    <row r="6894" spans="1:53">
      <c r="A6894" s="16"/>
      <c r="B6894" s="16"/>
      <c r="N6894" s="2"/>
      <c r="O6894" s="53"/>
      <c r="BA6894" s="149"/>
    </row>
    <row r="6895" spans="1:53">
      <c r="A6895" s="16"/>
      <c r="B6895" s="16"/>
      <c r="N6895" s="2"/>
      <c r="O6895" s="53"/>
      <c r="BA6895" s="149"/>
    </row>
    <row r="6896" spans="1:53">
      <c r="A6896" s="16"/>
      <c r="B6896" s="16"/>
      <c r="N6896" s="2"/>
      <c r="O6896" s="53"/>
      <c r="BA6896" s="149"/>
    </row>
    <row r="6897" spans="1:53">
      <c r="A6897" s="16"/>
      <c r="B6897" s="16"/>
      <c r="N6897" s="2"/>
      <c r="O6897" s="53"/>
      <c r="BA6897" s="149"/>
    </row>
    <row r="6898" spans="1:53">
      <c r="A6898" s="16"/>
      <c r="B6898" s="16"/>
      <c r="N6898" s="2"/>
      <c r="O6898" s="53"/>
      <c r="BA6898" s="149"/>
    </row>
    <row r="6899" spans="1:53">
      <c r="A6899" s="16"/>
      <c r="B6899" s="16"/>
      <c r="N6899" s="2"/>
      <c r="O6899" s="53"/>
      <c r="BA6899" s="149"/>
    </row>
    <row r="6900" spans="1:53">
      <c r="A6900" s="16"/>
      <c r="B6900" s="16"/>
      <c r="N6900" s="2"/>
      <c r="O6900" s="53"/>
      <c r="BA6900" s="149"/>
    </row>
    <row r="6901" spans="1:53">
      <c r="A6901" s="16"/>
      <c r="B6901" s="16"/>
      <c r="N6901" s="2"/>
      <c r="O6901" s="53"/>
      <c r="BA6901" s="149"/>
    </row>
    <row r="6902" spans="1:53">
      <c r="A6902" s="16"/>
      <c r="B6902" s="16"/>
      <c r="N6902" s="2"/>
      <c r="O6902" s="53"/>
      <c r="BA6902" s="149"/>
    </row>
    <row r="6903" spans="1:53">
      <c r="A6903" s="16"/>
      <c r="B6903" s="16"/>
      <c r="N6903" s="2"/>
      <c r="O6903" s="53"/>
      <c r="BA6903" s="149"/>
    </row>
    <row r="6904" spans="1:53">
      <c r="A6904" s="16"/>
      <c r="B6904" s="16"/>
      <c r="N6904" s="2"/>
      <c r="O6904" s="53"/>
      <c r="BA6904" s="149"/>
    </row>
    <row r="6905" spans="1:53">
      <c r="A6905" s="16"/>
      <c r="B6905" s="16"/>
      <c r="N6905" s="2"/>
      <c r="O6905" s="53"/>
      <c r="BA6905" s="149"/>
    </row>
    <row r="6906" spans="1:53">
      <c r="A6906" s="16"/>
      <c r="B6906" s="16"/>
      <c r="N6906" s="2"/>
      <c r="O6906" s="53"/>
      <c r="BA6906" s="149"/>
    </row>
    <row r="6907" spans="1:53">
      <c r="A6907" s="16"/>
      <c r="B6907" s="16"/>
      <c r="N6907" s="2"/>
      <c r="O6907" s="53"/>
      <c r="BA6907" s="149"/>
    </row>
    <row r="6908" spans="1:53">
      <c r="A6908" s="16"/>
      <c r="B6908" s="16"/>
      <c r="N6908" s="2"/>
      <c r="O6908" s="53"/>
      <c r="BA6908" s="149"/>
    </row>
    <row r="6909" spans="1:53">
      <c r="A6909" s="16"/>
      <c r="B6909" s="16"/>
      <c r="N6909" s="2"/>
      <c r="O6909" s="53"/>
      <c r="BA6909" s="149"/>
    </row>
    <row r="6910" spans="1:53">
      <c r="A6910" s="16"/>
      <c r="B6910" s="16"/>
      <c r="N6910" s="2"/>
      <c r="O6910" s="53"/>
      <c r="BA6910" s="149"/>
    </row>
    <row r="6911" spans="1:53">
      <c r="A6911" s="16"/>
      <c r="B6911" s="16"/>
      <c r="N6911" s="2"/>
      <c r="O6911" s="53"/>
      <c r="BA6911" s="149"/>
    </row>
    <row r="6912" spans="1:53">
      <c r="A6912" s="16"/>
      <c r="B6912" s="16"/>
      <c r="N6912" s="2"/>
      <c r="O6912" s="53"/>
      <c r="BA6912" s="149"/>
    </row>
    <row r="6913" spans="1:53">
      <c r="A6913" s="16"/>
      <c r="B6913" s="16"/>
      <c r="N6913" s="2"/>
      <c r="O6913" s="53"/>
      <c r="BA6913" s="149"/>
    </row>
    <row r="6914" spans="1:53">
      <c r="A6914" s="16"/>
      <c r="B6914" s="16"/>
      <c r="N6914" s="2"/>
      <c r="O6914" s="53"/>
      <c r="BA6914" s="149"/>
    </row>
    <row r="6915" spans="1:53">
      <c r="A6915" s="16"/>
      <c r="B6915" s="16"/>
      <c r="N6915" s="2"/>
      <c r="O6915" s="53"/>
      <c r="BA6915" s="149"/>
    </row>
    <row r="6916" spans="1:53">
      <c r="A6916" s="16"/>
      <c r="B6916" s="16"/>
      <c r="N6916" s="2"/>
      <c r="O6916" s="53"/>
      <c r="BA6916" s="149"/>
    </row>
    <row r="6917" spans="1:53">
      <c r="A6917" s="16"/>
      <c r="B6917" s="16"/>
      <c r="N6917" s="2"/>
      <c r="O6917" s="53"/>
      <c r="BA6917" s="149"/>
    </row>
    <row r="6918" spans="1:53">
      <c r="A6918" s="16"/>
      <c r="B6918" s="16"/>
      <c r="N6918" s="2"/>
      <c r="O6918" s="53"/>
      <c r="BA6918" s="149"/>
    </row>
    <row r="6919" spans="1:53">
      <c r="A6919" s="16"/>
      <c r="B6919" s="16"/>
      <c r="N6919" s="2"/>
      <c r="O6919" s="53"/>
      <c r="BA6919" s="149"/>
    </row>
    <row r="6920" spans="1:53">
      <c r="A6920" s="16"/>
      <c r="B6920" s="16"/>
      <c r="N6920" s="2"/>
      <c r="O6920" s="53"/>
      <c r="BA6920" s="149"/>
    </row>
    <row r="6921" spans="1:53">
      <c r="A6921" s="16"/>
      <c r="B6921" s="16"/>
      <c r="N6921" s="2"/>
      <c r="O6921" s="53"/>
      <c r="BA6921" s="149"/>
    </row>
    <row r="6922" spans="1:53">
      <c r="A6922" s="16"/>
      <c r="B6922" s="16"/>
      <c r="N6922" s="2"/>
      <c r="O6922" s="53"/>
      <c r="BA6922" s="149"/>
    </row>
    <row r="6923" spans="1:53">
      <c r="A6923" s="16"/>
      <c r="B6923" s="16"/>
      <c r="N6923" s="2"/>
      <c r="O6923" s="53"/>
      <c r="BA6923" s="149"/>
    </row>
    <row r="6924" spans="1:53">
      <c r="A6924" s="16"/>
      <c r="B6924" s="16"/>
      <c r="N6924" s="2"/>
      <c r="O6924" s="53"/>
      <c r="BA6924" s="149"/>
    </row>
    <row r="6925" spans="1:53">
      <c r="A6925" s="16"/>
      <c r="B6925" s="16"/>
      <c r="N6925" s="2"/>
      <c r="O6925" s="53"/>
      <c r="BA6925" s="149"/>
    </row>
    <row r="6926" spans="1:53">
      <c r="A6926" s="16"/>
      <c r="B6926" s="16"/>
      <c r="N6926" s="2"/>
      <c r="O6926" s="53"/>
      <c r="BA6926" s="149"/>
    </row>
    <row r="6927" spans="1:53">
      <c r="A6927" s="16"/>
      <c r="B6927" s="16"/>
      <c r="N6927" s="2"/>
      <c r="O6927" s="53"/>
      <c r="BA6927" s="149"/>
    </row>
    <row r="6928" spans="1:53">
      <c r="A6928" s="16"/>
      <c r="B6928" s="16"/>
      <c r="N6928" s="2"/>
      <c r="O6928" s="53"/>
      <c r="BA6928" s="149"/>
    </row>
    <row r="6929" spans="1:53">
      <c r="A6929" s="16"/>
      <c r="B6929" s="16"/>
      <c r="N6929" s="2"/>
      <c r="O6929" s="53"/>
      <c r="BA6929" s="149"/>
    </row>
    <row r="6930" spans="1:53">
      <c r="A6930" s="16"/>
      <c r="B6930" s="16"/>
      <c r="N6930" s="2"/>
      <c r="O6930" s="53"/>
      <c r="BA6930" s="149"/>
    </row>
    <row r="6931" spans="1:53">
      <c r="A6931" s="16"/>
      <c r="B6931" s="16"/>
      <c r="N6931" s="2"/>
      <c r="O6931" s="53"/>
      <c r="BA6931" s="149"/>
    </row>
    <row r="6932" spans="1:53">
      <c r="A6932" s="16"/>
      <c r="B6932" s="16"/>
      <c r="N6932" s="2"/>
      <c r="O6932" s="53"/>
      <c r="BA6932" s="149"/>
    </row>
    <row r="6933" spans="1:53">
      <c r="A6933" s="16"/>
      <c r="B6933" s="16"/>
      <c r="N6933" s="2"/>
      <c r="O6933" s="53"/>
      <c r="BA6933" s="149"/>
    </row>
    <row r="6934" spans="1:53">
      <c r="A6934" s="16"/>
      <c r="B6934" s="16"/>
      <c r="N6934" s="2"/>
      <c r="O6934" s="53"/>
      <c r="BA6934" s="149"/>
    </row>
    <row r="6935" spans="1:53">
      <c r="A6935" s="16"/>
      <c r="B6935" s="16"/>
      <c r="N6935" s="2"/>
      <c r="O6935" s="53"/>
      <c r="BA6935" s="149"/>
    </row>
    <row r="6936" spans="1:53">
      <c r="A6936" s="16"/>
      <c r="B6936" s="16"/>
      <c r="N6936" s="2"/>
      <c r="O6936" s="53"/>
      <c r="BA6936" s="149"/>
    </row>
    <row r="6937" spans="1:53">
      <c r="A6937" s="16"/>
      <c r="B6937" s="16"/>
      <c r="N6937" s="2"/>
      <c r="O6937" s="53"/>
      <c r="BA6937" s="149"/>
    </row>
    <row r="6938" spans="1:53">
      <c r="A6938" s="16"/>
      <c r="B6938" s="16"/>
      <c r="N6938" s="2"/>
      <c r="O6938" s="53"/>
      <c r="BA6938" s="149"/>
    </row>
    <row r="6939" spans="1:53">
      <c r="A6939" s="16"/>
      <c r="B6939" s="16"/>
      <c r="N6939" s="2"/>
      <c r="O6939" s="53"/>
      <c r="BA6939" s="149"/>
    </row>
    <row r="6940" spans="1:53">
      <c r="A6940" s="16"/>
      <c r="B6940" s="16"/>
      <c r="N6940" s="2"/>
      <c r="O6940" s="53"/>
      <c r="BA6940" s="149"/>
    </row>
    <row r="6941" spans="1:53">
      <c r="A6941" s="16"/>
      <c r="B6941" s="16"/>
      <c r="N6941" s="2"/>
      <c r="O6941" s="53"/>
      <c r="BA6941" s="149"/>
    </row>
    <row r="6942" spans="1:53">
      <c r="A6942" s="16"/>
      <c r="B6942" s="16"/>
      <c r="N6942" s="2"/>
      <c r="O6942" s="53"/>
      <c r="BA6942" s="149"/>
    </row>
    <row r="6943" spans="1:53">
      <c r="A6943" s="16"/>
      <c r="B6943" s="16"/>
      <c r="N6943" s="2"/>
      <c r="O6943" s="53"/>
      <c r="BA6943" s="149"/>
    </row>
    <row r="6944" spans="1:53">
      <c r="A6944" s="16"/>
      <c r="B6944" s="16"/>
      <c r="N6944" s="2"/>
      <c r="O6944" s="53"/>
      <c r="BA6944" s="149"/>
    </row>
    <row r="6945" spans="1:53">
      <c r="A6945" s="16"/>
      <c r="B6945" s="16"/>
      <c r="N6945" s="2"/>
      <c r="O6945" s="53"/>
      <c r="BA6945" s="149"/>
    </row>
    <row r="6946" spans="1:53">
      <c r="A6946" s="16"/>
      <c r="B6946" s="16"/>
      <c r="N6946" s="2"/>
      <c r="O6946" s="53"/>
      <c r="BA6946" s="149"/>
    </row>
    <row r="6947" spans="1:53">
      <c r="A6947" s="16"/>
      <c r="B6947" s="16"/>
      <c r="N6947" s="2"/>
      <c r="O6947" s="53"/>
      <c r="BA6947" s="149"/>
    </row>
    <row r="6948" spans="1:53">
      <c r="A6948" s="16"/>
      <c r="B6948" s="16"/>
      <c r="N6948" s="2"/>
      <c r="O6948" s="53"/>
      <c r="BA6948" s="149"/>
    </row>
    <row r="6949" spans="1:53">
      <c r="A6949" s="16"/>
      <c r="B6949" s="16"/>
      <c r="N6949" s="2"/>
      <c r="O6949" s="53"/>
      <c r="BA6949" s="149"/>
    </row>
    <row r="6950" spans="1:53">
      <c r="A6950" s="16"/>
      <c r="B6950" s="16"/>
      <c r="N6950" s="2"/>
      <c r="O6950" s="53"/>
      <c r="BA6950" s="149"/>
    </row>
    <row r="6951" spans="1:53">
      <c r="A6951" s="16"/>
      <c r="B6951" s="16"/>
      <c r="N6951" s="2"/>
      <c r="O6951" s="53"/>
      <c r="BA6951" s="149"/>
    </row>
    <row r="6952" spans="1:53">
      <c r="A6952" s="16"/>
      <c r="B6952" s="16"/>
      <c r="N6952" s="2"/>
      <c r="O6952" s="53"/>
      <c r="BA6952" s="149"/>
    </row>
    <row r="6953" spans="1:53">
      <c r="A6953" s="16"/>
      <c r="B6953" s="16"/>
      <c r="N6953" s="2"/>
      <c r="O6953" s="53"/>
      <c r="BA6953" s="149"/>
    </row>
    <row r="6954" spans="1:53">
      <c r="A6954" s="16"/>
      <c r="B6954" s="16"/>
      <c r="N6954" s="2"/>
      <c r="O6954" s="53"/>
      <c r="BA6954" s="149"/>
    </row>
    <row r="6955" spans="1:53">
      <c r="A6955" s="16"/>
      <c r="B6955" s="16"/>
      <c r="N6955" s="2"/>
      <c r="O6955" s="53"/>
      <c r="BA6955" s="149"/>
    </row>
    <row r="6956" spans="1:53">
      <c r="A6956" s="16"/>
      <c r="B6956" s="16"/>
      <c r="N6956" s="2"/>
      <c r="O6956" s="53"/>
      <c r="BA6956" s="149"/>
    </row>
    <row r="6957" spans="1:53">
      <c r="A6957" s="16"/>
      <c r="B6957" s="16"/>
      <c r="N6957" s="2"/>
      <c r="O6957" s="53"/>
      <c r="BA6957" s="149"/>
    </row>
    <row r="6958" spans="1:53">
      <c r="A6958" s="16"/>
      <c r="B6958" s="16"/>
      <c r="N6958" s="2"/>
      <c r="O6958" s="53"/>
      <c r="BA6958" s="149"/>
    </row>
    <row r="6959" spans="1:53">
      <c r="A6959" s="16"/>
      <c r="B6959" s="16"/>
      <c r="N6959" s="2"/>
      <c r="O6959" s="53"/>
      <c r="BA6959" s="149"/>
    </row>
    <row r="6960" spans="1:53">
      <c r="A6960" s="16"/>
      <c r="B6960" s="16"/>
      <c r="N6960" s="2"/>
      <c r="O6960" s="53"/>
      <c r="BA6960" s="149"/>
    </row>
    <row r="6961" spans="1:53">
      <c r="A6961" s="16"/>
      <c r="B6961" s="16"/>
      <c r="N6961" s="2"/>
      <c r="O6961" s="53"/>
      <c r="BA6961" s="149"/>
    </row>
    <row r="6962" spans="1:53">
      <c r="A6962" s="16"/>
      <c r="B6962" s="16"/>
      <c r="N6962" s="2"/>
      <c r="O6962" s="53"/>
      <c r="BA6962" s="149"/>
    </row>
    <row r="6963" spans="1:53">
      <c r="A6963" s="16"/>
      <c r="B6963" s="16"/>
      <c r="N6963" s="2"/>
      <c r="O6963" s="53"/>
      <c r="BA6963" s="149"/>
    </row>
    <row r="6964" spans="1:53">
      <c r="A6964" s="16"/>
      <c r="B6964" s="16"/>
      <c r="N6964" s="2"/>
      <c r="O6964" s="53"/>
      <c r="BA6964" s="149"/>
    </row>
    <row r="6965" spans="1:53">
      <c r="A6965" s="16"/>
      <c r="B6965" s="16"/>
      <c r="N6965" s="2"/>
      <c r="O6965" s="53"/>
      <c r="BA6965" s="149"/>
    </row>
    <row r="6966" spans="1:53">
      <c r="A6966" s="16"/>
      <c r="B6966" s="16"/>
      <c r="N6966" s="2"/>
      <c r="O6966" s="53"/>
      <c r="BA6966" s="149"/>
    </row>
    <row r="6967" spans="1:53">
      <c r="A6967" s="16"/>
      <c r="B6967" s="16"/>
      <c r="N6967" s="2"/>
      <c r="O6967" s="53"/>
      <c r="BA6967" s="149"/>
    </row>
    <row r="6968" spans="1:53">
      <c r="A6968" s="16"/>
      <c r="B6968" s="16"/>
      <c r="N6968" s="2"/>
      <c r="O6968" s="53"/>
      <c r="BA6968" s="149"/>
    </row>
    <row r="6969" spans="1:53">
      <c r="A6969" s="16"/>
      <c r="B6969" s="16"/>
      <c r="N6969" s="2"/>
      <c r="O6969" s="53"/>
      <c r="BA6969" s="149"/>
    </row>
    <row r="6970" spans="1:53">
      <c r="A6970" s="16"/>
      <c r="B6970" s="16"/>
      <c r="N6970" s="2"/>
      <c r="O6970" s="53"/>
      <c r="BA6970" s="149"/>
    </row>
    <row r="6971" spans="1:53">
      <c r="A6971" s="16"/>
      <c r="B6971" s="16"/>
      <c r="N6971" s="2"/>
      <c r="O6971" s="53"/>
      <c r="BA6971" s="149"/>
    </row>
    <row r="6972" spans="1:53">
      <c r="A6972" s="16"/>
      <c r="B6972" s="16"/>
      <c r="N6972" s="2"/>
      <c r="O6972" s="53"/>
      <c r="BA6972" s="149"/>
    </row>
    <row r="6973" spans="1:53">
      <c r="A6973" s="16"/>
      <c r="B6973" s="16"/>
      <c r="N6973" s="2"/>
      <c r="O6973" s="53"/>
      <c r="BA6973" s="149"/>
    </row>
    <row r="6974" spans="1:53">
      <c r="A6974" s="16"/>
      <c r="B6974" s="16"/>
      <c r="N6974" s="2"/>
      <c r="O6974" s="53"/>
      <c r="BA6974" s="149"/>
    </row>
    <row r="6975" spans="1:53">
      <c r="A6975" s="16"/>
      <c r="B6975" s="16"/>
      <c r="N6975" s="2"/>
      <c r="O6975" s="53"/>
      <c r="BA6975" s="149"/>
    </row>
    <row r="6976" spans="1:53">
      <c r="A6976" s="16"/>
      <c r="B6976" s="16"/>
      <c r="N6976" s="2"/>
      <c r="O6976" s="53"/>
      <c r="BA6976" s="149"/>
    </row>
    <row r="6977" spans="1:53">
      <c r="A6977" s="16"/>
      <c r="B6977" s="16"/>
      <c r="N6977" s="2"/>
      <c r="O6977" s="53"/>
      <c r="BA6977" s="149"/>
    </row>
    <row r="6978" spans="1:53">
      <c r="A6978" s="16"/>
      <c r="B6978" s="16"/>
      <c r="N6978" s="2"/>
      <c r="O6978" s="53"/>
      <c r="BA6978" s="149"/>
    </row>
    <row r="6979" spans="1:53">
      <c r="A6979" s="16"/>
      <c r="B6979" s="16"/>
      <c r="N6979" s="2"/>
      <c r="O6979" s="53"/>
      <c r="BA6979" s="149"/>
    </row>
    <row r="6980" spans="1:53">
      <c r="A6980" s="16"/>
      <c r="B6980" s="16"/>
      <c r="N6980" s="2"/>
      <c r="O6980" s="53"/>
      <c r="BA6980" s="149"/>
    </row>
    <row r="6981" spans="1:53">
      <c r="A6981" s="16"/>
      <c r="B6981" s="16"/>
      <c r="N6981" s="2"/>
      <c r="O6981" s="53"/>
      <c r="BA6981" s="149"/>
    </row>
    <row r="6982" spans="1:53">
      <c r="A6982" s="16"/>
      <c r="B6982" s="16"/>
      <c r="N6982" s="2"/>
      <c r="O6982" s="53"/>
      <c r="BA6982" s="149"/>
    </row>
    <row r="6983" spans="1:53">
      <c r="A6983" s="16"/>
      <c r="B6983" s="16"/>
      <c r="N6983" s="2"/>
      <c r="O6983" s="53"/>
      <c r="BA6983" s="149"/>
    </row>
    <row r="6984" spans="1:53">
      <c r="A6984" s="16"/>
      <c r="B6984" s="16"/>
      <c r="N6984" s="2"/>
      <c r="O6984" s="53"/>
      <c r="BA6984" s="149"/>
    </row>
    <row r="6985" spans="1:53">
      <c r="A6985" s="16"/>
      <c r="B6985" s="16"/>
      <c r="N6985" s="2"/>
      <c r="O6985" s="53"/>
      <c r="BA6985" s="149"/>
    </row>
    <row r="6986" spans="1:53">
      <c r="A6986" s="16"/>
      <c r="B6986" s="16"/>
      <c r="N6986" s="2"/>
      <c r="O6986" s="53"/>
      <c r="BA6986" s="149"/>
    </row>
    <row r="6987" spans="1:53">
      <c r="A6987" s="16"/>
      <c r="B6987" s="16"/>
      <c r="N6987" s="2"/>
      <c r="O6987" s="53"/>
      <c r="BA6987" s="149"/>
    </row>
    <row r="6988" spans="1:53">
      <c r="A6988" s="16"/>
      <c r="B6988" s="16"/>
      <c r="N6988" s="2"/>
      <c r="O6988" s="53"/>
      <c r="BA6988" s="149"/>
    </row>
    <row r="6989" spans="1:53">
      <c r="A6989" s="16"/>
      <c r="B6989" s="16"/>
      <c r="N6989" s="2"/>
      <c r="O6989" s="53"/>
      <c r="BA6989" s="149"/>
    </row>
    <row r="6990" spans="1:53">
      <c r="A6990" s="16"/>
      <c r="B6990" s="16"/>
      <c r="N6990" s="2"/>
      <c r="O6990" s="53"/>
      <c r="BA6990" s="149"/>
    </row>
    <row r="6991" spans="1:53">
      <c r="A6991" s="16"/>
      <c r="B6991" s="16"/>
      <c r="N6991" s="2"/>
      <c r="O6991" s="53"/>
      <c r="BA6991" s="149"/>
    </row>
    <row r="6992" spans="1:53">
      <c r="A6992" s="16"/>
      <c r="B6992" s="16"/>
      <c r="N6992" s="2"/>
      <c r="O6992" s="53"/>
      <c r="BA6992" s="149"/>
    </row>
    <row r="6993" spans="1:53">
      <c r="A6993" s="16"/>
      <c r="B6993" s="16"/>
      <c r="N6993" s="2"/>
      <c r="O6993" s="53"/>
      <c r="BA6993" s="149"/>
    </row>
    <row r="6994" spans="1:53">
      <c r="A6994" s="16"/>
      <c r="B6994" s="16"/>
      <c r="N6994" s="2"/>
      <c r="O6994" s="53"/>
      <c r="BA6994" s="149"/>
    </row>
    <row r="6995" spans="1:53">
      <c r="A6995" s="16"/>
      <c r="B6995" s="16"/>
      <c r="N6995" s="2"/>
      <c r="O6995" s="53"/>
      <c r="BA6995" s="149"/>
    </row>
    <row r="6996" spans="1:53">
      <c r="A6996" s="16"/>
      <c r="B6996" s="16"/>
      <c r="N6996" s="2"/>
      <c r="O6996" s="53"/>
      <c r="BA6996" s="149"/>
    </row>
    <row r="6997" spans="1:53">
      <c r="A6997" s="16"/>
      <c r="B6997" s="16"/>
      <c r="N6997" s="2"/>
      <c r="O6997" s="53"/>
      <c r="BA6997" s="149"/>
    </row>
    <row r="6998" spans="1:53">
      <c r="A6998" s="16"/>
      <c r="B6998" s="16"/>
      <c r="N6998" s="2"/>
      <c r="O6998" s="53"/>
      <c r="BA6998" s="149"/>
    </row>
    <row r="6999" spans="1:53">
      <c r="A6999" s="16"/>
      <c r="B6999" s="16"/>
      <c r="N6999" s="2"/>
      <c r="O6999" s="53"/>
      <c r="BA6999" s="149"/>
    </row>
    <row r="7000" spans="1:53">
      <c r="A7000" s="16"/>
      <c r="B7000" s="16"/>
      <c r="N7000" s="2"/>
      <c r="O7000" s="53"/>
      <c r="BA7000" s="149"/>
    </row>
    <row r="7001" spans="1:53">
      <c r="A7001" s="16"/>
      <c r="B7001" s="16"/>
      <c r="N7001" s="2"/>
      <c r="O7001" s="53"/>
      <c r="BA7001" s="149"/>
    </row>
    <row r="7002" spans="1:53">
      <c r="A7002" s="16"/>
      <c r="B7002" s="16"/>
      <c r="N7002" s="2"/>
      <c r="O7002" s="53"/>
      <c r="BA7002" s="149"/>
    </row>
    <row r="7003" spans="1:53">
      <c r="A7003" s="16"/>
      <c r="B7003" s="16"/>
      <c r="N7003" s="2"/>
      <c r="O7003" s="53"/>
      <c r="BA7003" s="149"/>
    </row>
    <row r="7004" spans="1:53">
      <c r="A7004" s="16"/>
      <c r="B7004" s="16"/>
      <c r="N7004" s="2"/>
      <c r="O7004" s="53"/>
      <c r="BA7004" s="149"/>
    </row>
    <row r="7005" spans="1:53">
      <c r="A7005" s="16"/>
      <c r="B7005" s="16"/>
      <c r="N7005" s="2"/>
      <c r="O7005" s="53"/>
      <c r="BA7005" s="149"/>
    </row>
    <row r="7006" spans="1:53">
      <c r="A7006" s="16"/>
      <c r="B7006" s="16"/>
      <c r="N7006" s="2"/>
      <c r="O7006" s="53"/>
      <c r="BA7006" s="149"/>
    </row>
    <row r="7007" spans="1:53">
      <c r="A7007" s="16"/>
      <c r="B7007" s="16"/>
      <c r="N7007" s="2"/>
      <c r="O7007" s="53"/>
      <c r="BA7007" s="149"/>
    </row>
    <row r="7008" spans="1:53">
      <c r="A7008" s="16"/>
      <c r="B7008" s="16"/>
      <c r="N7008" s="2"/>
      <c r="O7008" s="53"/>
      <c r="BA7008" s="149"/>
    </row>
    <row r="7009" spans="1:53">
      <c r="A7009" s="16"/>
      <c r="B7009" s="16"/>
      <c r="N7009" s="2"/>
      <c r="O7009" s="53"/>
      <c r="BA7009" s="149"/>
    </row>
    <row r="7010" spans="1:53">
      <c r="A7010" s="16"/>
      <c r="B7010" s="16"/>
      <c r="N7010" s="2"/>
      <c r="O7010" s="53"/>
      <c r="BA7010" s="149"/>
    </row>
    <row r="7011" spans="1:53">
      <c r="A7011" s="16"/>
      <c r="B7011" s="16"/>
      <c r="N7011" s="2"/>
      <c r="O7011" s="53"/>
      <c r="BA7011" s="149"/>
    </row>
    <row r="7012" spans="1:53">
      <c r="A7012" s="16"/>
      <c r="B7012" s="16"/>
      <c r="N7012" s="2"/>
      <c r="O7012" s="53"/>
      <c r="BA7012" s="149"/>
    </row>
    <row r="7013" spans="1:53">
      <c r="A7013" s="16"/>
      <c r="B7013" s="16"/>
      <c r="N7013" s="2"/>
      <c r="O7013" s="53"/>
      <c r="BA7013" s="149"/>
    </row>
    <row r="7014" spans="1:53">
      <c r="A7014" s="16"/>
      <c r="B7014" s="16"/>
      <c r="N7014" s="2"/>
      <c r="O7014" s="53"/>
      <c r="BA7014" s="149"/>
    </row>
    <row r="7015" spans="1:53">
      <c r="A7015" s="16"/>
      <c r="B7015" s="16"/>
      <c r="N7015" s="2"/>
      <c r="O7015" s="53"/>
      <c r="BA7015" s="149"/>
    </row>
    <row r="7016" spans="1:53">
      <c r="A7016" s="16"/>
      <c r="B7016" s="16"/>
      <c r="N7016" s="2"/>
      <c r="O7016" s="53"/>
      <c r="BA7016" s="149"/>
    </row>
    <row r="7017" spans="1:53">
      <c r="A7017" s="16"/>
      <c r="B7017" s="16"/>
      <c r="N7017" s="2"/>
      <c r="O7017" s="53"/>
      <c r="BA7017" s="149"/>
    </row>
    <row r="7018" spans="1:53">
      <c r="A7018" s="16"/>
      <c r="B7018" s="16"/>
      <c r="N7018" s="2"/>
      <c r="O7018" s="53"/>
      <c r="BA7018" s="149"/>
    </row>
    <row r="7019" spans="1:53">
      <c r="A7019" s="16"/>
      <c r="B7019" s="16"/>
      <c r="N7019" s="2"/>
      <c r="O7019" s="53"/>
      <c r="BA7019" s="149"/>
    </row>
    <row r="7020" spans="1:53">
      <c r="A7020" s="16"/>
      <c r="B7020" s="16"/>
      <c r="N7020" s="2"/>
      <c r="O7020" s="53"/>
      <c r="BA7020" s="149"/>
    </row>
    <row r="7021" spans="1:53">
      <c r="A7021" s="16"/>
      <c r="B7021" s="16"/>
      <c r="N7021" s="2"/>
      <c r="O7021" s="53"/>
      <c r="BA7021" s="149"/>
    </row>
    <row r="7022" spans="1:53">
      <c r="A7022" s="16"/>
      <c r="B7022" s="16"/>
      <c r="N7022" s="2"/>
      <c r="O7022" s="53"/>
      <c r="BA7022" s="149"/>
    </row>
    <row r="7023" spans="1:53">
      <c r="A7023" s="16"/>
      <c r="B7023" s="16"/>
      <c r="N7023" s="2"/>
      <c r="O7023" s="53"/>
      <c r="BA7023" s="149"/>
    </row>
    <row r="7024" spans="1:53">
      <c r="A7024" s="16"/>
      <c r="B7024" s="16"/>
      <c r="N7024" s="2"/>
      <c r="O7024" s="53"/>
      <c r="BA7024" s="149"/>
    </row>
    <row r="7025" spans="1:53">
      <c r="A7025" s="16"/>
      <c r="B7025" s="16"/>
      <c r="N7025" s="2"/>
      <c r="O7025" s="53"/>
      <c r="BA7025" s="149"/>
    </row>
    <row r="7026" spans="1:53">
      <c r="A7026" s="16"/>
      <c r="B7026" s="16"/>
      <c r="N7026" s="2"/>
      <c r="O7026" s="53"/>
      <c r="BA7026" s="149"/>
    </row>
    <row r="7027" spans="1:53">
      <c r="A7027" s="16"/>
      <c r="B7027" s="16"/>
      <c r="N7027" s="2"/>
      <c r="O7027" s="53"/>
      <c r="BA7027" s="149"/>
    </row>
    <row r="7028" spans="1:53">
      <c r="A7028" s="16"/>
      <c r="B7028" s="16"/>
      <c r="N7028" s="2"/>
      <c r="O7028" s="53"/>
      <c r="BA7028" s="149"/>
    </row>
    <row r="7029" spans="1:53">
      <c r="A7029" s="16"/>
      <c r="B7029" s="16"/>
      <c r="N7029" s="2"/>
      <c r="O7029" s="53"/>
      <c r="BA7029" s="149"/>
    </row>
    <row r="7030" spans="1:53">
      <c r="A7030" s="16"/>
      <c r="B7030" s="16"/>
      <c r="N7030" s="2"/>
      <c r="O7030" s="53"/>
      <c r="BA7030" s="149"/>
    </row>
    <row r="7031" spans="1:53">
      <c r="A7031" s="16"/>
      <c r="B7031" s="16"/>
      <c r="N7031" s="2"/>
      <c r="O7031" s="53"/>
      <c r="BA7031" s="149"/>
    </row>
    <row r="7032" spans="1:53">
      <c r="A7032" s="16"/>
      <c r="B7032" s="16"/>
      <c r="N7032" s="2"/>
      <c r="O7032" s="53"/>
      <c r="BA7032" s="149"/>
    </row>
    <row r="7033" spans="1:53">
      <c r="A7033" s="16"/>
      <c r="B7033" s="16"/>
      <c r="N7033" s="2"/>
      <c r="O7033" s="53"/>
      <c r="BA7033" s="149"/>
    </row>
    <row r="7034" spans="1:53">
      <c r="A7034" s="16"/>
      <c r="B7034" s="16"/>
      <c r="N7034" s="2"/>
      <c r="O7034" s="53"/>
      <c r="BA7034" s="149"/>
    </row>
    <row r="7035" spans="1:53">
      <c r="A7035" s="16"/>
      <c r="B7035" s="16"/>
      <c r="N7035" s="2"/>
      <c r="O7035" s="53"/>
      <c r="BA7035" s="149"/>
    </row>
    <row r="7036" spans="1:53">
      <c r="A7036" s="16"/>
      <c r="B7036" s="16"/>
      <c r="N7036" s="2"/>
      <c r="O7036" s="53"/>
      <c r="BA7036" s="149"/>
    </row>
    <row r="7037" spans="1:53">
      <c r="A7037" s="16"/>
      <c r="B7037" s="16"/>
      <c r="N7037" s="2"/>
      <c r="O7037" s="53"/>
      <c r="BA7037" s="149"/>
    </row>
    <row r="7038" spans="1:53">
      <c r="A7038" s="16"/>
      <c r="B7038" s="16"/>
      <c r="N7038" s="2"/>
      <c r="O7038" s="53"/>
      <c r="BA7038" s="149"/>
    </row>
    <row r="7039" spans="1:53">
      <c r="A7039" s="16"/>
      <c r="B7039" s="16"/>
      <c r="N7039" s="2"/>
      <c r="O7039" s="53"/>
      <c r="BA7039" s="149"/>
    </row>
    <row r="7040" spans="1:53">
      <c r="A7040" s="16"/>
      <c r="B7040" s="16"/>
      <c r="N7040" s="2"/>
      <c r="O7040" s="53"/>
      <c r="BA7040" s="149"/>
    </row>
    <row r="7041" spans="1:53">
      <c r="A7041" s="16"/>
      <c r="B7041" s="16"/>
      <c r="N7041" s="2"/>
      <c r="O7041" s="53"/>
      <c r="BA7041" s="149"/>
    </row>
    <row r="7042" spans="1:53">
      <c r="A7042" s="16"/>
      <c r="B7042" s="16"/>
      <c r="N7042" s="2"/>
      <c r="O7042" s="53"/>
      <c r="BA7042" s="149"/>
    </row>
    <row r="7043" spans="1:53">
      <c r="A7043" s="16"/>
      <c r="B7043" s="16"/>
      <c r="N7043" s="2"/>
      <c r="O7043" s="53"/>
      <c r="BA7043" s="149"/>
    </row>
    <row r="7044" spans="1:53">
      <c r="A7044" s="16"/>
      <c r="B7044" s="16"/>
      <c r="N7044" s="2"/>
      <c r="O7044" s="53"/>
      <c r="BA7044" s="149"/>
    </row>
    <row r="7045" spans="1:53">
      <c r="A7045" s="16"/>
      <c r="B7045" s="16"/>
      <c r="N7045" s="2"/>
      <c r="O7045" s="53"/>
      <c r="BA7045" s="149"/>
    </row>
    <row r="7046" spans="1:53">
      <c r="A7046" s="16"/>
      <c r="B7046" s="16"/>
      <c r="N7046" s="2"/>
      <c r="O7046" s="53"/>
      <c r="BA7046" s="149"/>
    </row>
    <row r="7047" spans="1:53">
      <c r="A7047" s="16"/>
      <c r="B7047" s="16"/>
      <c r="N7047" s="2"/>
      <c r="O7047" s="53"/>
      <c r="BA7047" s="149"/>
    </row>
    <row r="7048" spans="1:53">
      <c r="A7048" s="16"/>
      <c r="B7048" s="16"/>
      <c r="N7048" s="2"/>
      <c r="O7048" s="53"/>
      <c r="BA7048" s="149"/>
    </row>
    <row r="7049" spans="1:53">
      <c r="A7049" s="16"/>
      <c r="B7049" s="16"/>
      <c r="N7049" s="2"/>
      <c r="O7049" s="53"/>
      <c r="BA7049" s="149"/>
    </row>
    <row r="7050" spans="1:53">
      <c r="A7050" s="16"/>
      <c r="B7050" s="16"/>
      <c r="N7050" s="2"/>
      <c r="O7050" s="53"/>
      <c r="BA7050" s="149"/>
    </row>
    <row r="7051" spans="1:53">
      <c r="A7051" s="16"/>
      <c r="B7051" s="16"/>
      <c r="N7051" s="2"/>
      <c r="O7051" s="53"/>
      <c r="BA7051" s="149"/>
    </row>
    <row r="7052" spans="1:53">
      <c r="A7052" s="16"/>
      <c r="B7052" s="16"/>
      <c r="N7052" s="2"/>
      <c r="O7052" s="53"/>
      <c r="BA7052" s="149"/>
    </row>
    <row r="7053" spans="1:53">
      <c r="A7053" s="16"/>
      <c r="B7053" s="16"/>
      <c r="N7053" s="2"/>
      <c r="O7053" s="53"/>
      <c r="BA7053" s="149"/>
    </row>
    <row r="7054" spans="1:53">
      <c r="A7054" s="16"/>
      <c r="B7054" s="16"/>
      <c r="N7054" s="2"/>
      <c r="O7054" s="53"/>
      <c r="BA7054" s="149"/>
    </row>
    <row r="7055" spans="1:53">
      <c r="A7055" s="16"/>
      <c r="B7055" s="16"/>
      <c r="N7055" s="2"/>
      <c r="O7055" s="53"/>
      <c r="BA7055" s="149"/>
    </row>
    <row r="7056" spans="1:53">
      <c r="A7056" s="16"/>
      <c r="B7056" s="16"/>
      <c r="N7056" s="2"/>
      <c r="O7056" s="53"/>
      <c r="BA7056" s="149"/>
    </row>
    <row r="7057" spans="1:53">
      <c r="A7057" s="16"/>
      <c r="B7057" s="16"/>
      <c r="N7057" s="2"/>
      <c r="O7057" s="53"/>
      <c r="BA7057" s="149"/>
    </row>
    <row r="7058" spans="1:53">
      <c r="A7058" s="16"/>
      <c r="B7058" s="16"/>
      <c r="N7058" s="2"/>
      <c r="O7058" s="53"/>
      <c r="BA7058" s="149"/>
    </row>
    <row r="7059" spans="1:53">
      <c r="A7059" s="16"/>
      <c r="B7059" s="16"/>
      <c r="N7059" s="2"/>
      <c r="O7059" s="53"/>
      <c r="BA7059" s="149"/>
    </row>
    <row r="7060" spans="1:53">
      <c r="A7060" s="16"/>
      <c r="B7060" s="16"/>
      <c r="N7060" s="2"/>
      <c r="O7060" s="53"/>
      <c r="BA7060" s="149"/>
    </row>
    <row r="7061" spans="1:53">
      <c r="A7061" s="16"/>
      <c r="B7061" s="16"/>
      <c r="N7061" s="2"/>
      <c r="O7061" s="53"/>
      <c r="BA7061" s="149"/>
    </row>
    <row r="7062" spans="1:53">
      <c r="A7062" s="16"/>
      <c r="B7062" s="16"/>
      <c r="N7062" s="2"/>
      <c r="O7062" s="53"/>
      <c r="BA7062" s="149"/>
    </row>
    <row r="7063" spans="1:53">
      <c r="A7063" s="16"/>
      <c r="B7063" s="16"/>
      <c r="N7063" s="2"/>
      <c r="O7063" s="53"/>
      <c r="BA7063" s="149"/>
    </row>
    <row r="7064" spans="1:53">
      <c r="A7064" s="16"/>
      <c r="B7064" s="16"/>
      <c r="N7064" s="2"/>
      <c r="O7064" s="53"/>
      <c r="BA7064" s="149"/>
    </row>
    <row r="7065" spans="1:53">
      <c r="A7065" s="16"/>
      <c r="B7065" s="16"/>
      <c r="N7065" s="2"/>
      <c r="O7065" s="53"/>
      <c r="BA7065" s="149"/>
    </row>
    <row r="7066" spans="1:53">
      <c r="A7066" s="16"/>
      <c r="B7066" s="16"/>
      <c r="N7066" s="2"/>
      <c r="O7066" s="53"/>
      <c r="BA7066" s="149"/>
    </row>
    <row r="7067" spans="1:53">
      <c r="A7067" s="16"/>
      <c r="B7067" s="16"/>
      <c r="N7067" s="2"/>
      <c r="O7067" s="53"/>
      <c r="BA7067" s="149"/>
    </row>
    <row r="7068" spans="1:53">
      <c r="A7068" s="16"/>
      <c r="B7068" s="16"/>
      <c r="N7068" s="2"/>
      <c r="O7068" s="53"/>
      <c r="BA7068" s="149"/>
    </row>
    <row r="7069" spans="1:53">
      <c r="A7069" s="16"/>
      <c r="B7069" s="16"/>
      <c r="N7069" s="2"/>
      <c r="O7069" s="53"/>
      <c r="BA7069" s="149"/>
    </row>
    <row r="7070" spans="1:53">
      <c r="A7070" s="16"/>
      <c r="B7070" s="16"/>
      <c r="N7070" s="2"/>
      <c r="O7070" s="53"/>
      <c r="BA7070" s="149"/>
    </row>
    <row r="7071" spans="1:53">
      <c r="A7071" s="16"/>
      <c r="B7071" s="16"/>
      <c r="N7071" s="2"/>
      <c r="O7071" s="53"/>
      <c r="BA7071" s="149"/>
    </row>
    <row r="7072" spans="1:53">
      <c r="A7072" s="16"/>
      <c r="B7072" s="16"/>
      <c r="N7072" s="2"/>
      <c r="O7072" s="53"/>
      <c r="BA7072" s="149"/>
    </row>
    <row r="7073" spans="1:53">
      <c r="A7073" s="16"/>
      <c r="B7073" s="16"/>
      <c r="N7073" s="2"/>
      <c r="O7073" s="53"/>
      <c r="BA7073" s="149"/>
    </row>
    <row r="7074" spans="1:53">
      <c r="A7074" s="16"/>
      <c r="B7074" s="16"/>
      <c r="N7074" s="2"/>
      <c r="O7074" s="53"/>
      <c r="BA7074" s="149"/>
    </row>
    <row r="7075" spans="1:53">
      <c r="A7075" s="16"/>
      <c r="B7075" s="16"/>
      <c r="N7075" s="2"/>
      <c r="O7075" s="53"/>
      <c r="BA7075" s="149"/>
    </row>
    <row r="7076" spans="1:53">
      <c r="A7076" s="16"/>
      <c r="B7076" s="16"/>
      <c r="N7076" s="2"/>
      <c r="O7076" s="53"/>
      <c r="BA7076" s="149"/>
    </row>
    <row r="7077" spans="1:53">
      <c r="A7077" s="16"/>
      <c r="B7077" s="16"/>
      <c r="N7077" s="2"/>
      <c r="O7077" s="53"/>
      <c r="BA7077" s="149"/>
    </row>
    <row r="7078" spans="1:53">
      <c r="A7078" s="16"/>
      <c r="B7078" s="16"/>
      <c r="N7078" s="2"/>
      <c r="O7078" s="53"/>
      <c r="BA7078" s="149"/>
    </row>
    <row r="7079" spans="1:53">
      <c r="A7079" s="16"/>
      <c r="B7079" s="16"/>
      <c r="N7079" s="2"/>
      <c r="O7079" s="53"/>
      <c r="BA7079" s="149"/>
    </row>
    <row r="7080" spans="1:53">
      <c r="A7080" s="16"/>
      <c r="B7080" s="16"/>
      <c r="N7080" s="2"/>
      <c r="O7080" s="53"/>
      <c r="BA7080" s="149"/>
    </row>
    <row r="7081" spans="1:53">
      <c r="A7081" s="16"/>
      <c r="B7081" s="16"/>
      <c r="N7081" s="2"/>
      <c r="O7081" s="53"/>
      <c r="BA7081" s="149"/>
    </row>
    <row r="7082" spans="1:53">
      <c r="A7082" s="16"/>
      <c r="B7082" s="16"/>
      <c r="N7082" s="2"/>
      <c r="O7082" s="53"/>
      <c r="BA7082" s="149"/>
    </row>
    <row r="7083" spans="1:53">
      <c r="A7083" s="16"/>
      <c r="B7083" s="16"/>
      <c r="N7083" s="2"/>
      <c r="O7083" s="53"/>
      <c r="BA7083" s="149"/>
    </row>
    <row r="7084" spans="1:53">
      <c r="A7084" s="16"/>
      <c r="B7084" s="16"/>
      <c r="N7084" s="2"/>
      <c r="O7084" s="53"/>
      <c r="BA7084" s="149"/>
    </row>
    <row r="7085" spans="1:53">
      <c r="A7085" s="16"/>
      <c r="B7085" s="16"/>
      <c r="N7085" s="2"/>
      <c r="O7085" s="53"/>
      <c r="BA7085" s="149"/>
    </row>
    <row r="7086" spans="1:53">
      <c r="A7086" s="16"/>
      <c r="B7086" s="16"/>
      <c r="N7086" s="2"/>
      <c r="O7086" s="53"/>
      <c r="BA7086" s="149"/>
    </row>
    <row r="7087" spans="1:53">
      <c r="A7087" s="16"/>
      <c r="B7087" s="16"/>
      <c r="N7087" s="2"/>
      <c r="O7087" s="53"/>
      <c r="BA7087" s="149"/>
    </row>
    <row r="7088" spans="1:53">
      <c r="A7088" s="16"/>
      <c r="B7088" s="16"/>
      <c r="N7088" s="2"/>
      <c r="O7088" s="53"/>
      <c r="BA7088" s="149"/>
    </row>
    <row r="7089" spans="1:53">
      <c r="A7089" s="16"/>
      <c r="B7089" s="16"/>
      <c r="N7089" s="2"/>
      <c r="O7089" s="53"/>
      <c r="BA7089" s="149"/>
    </row>
    <row r="7090" spans="1:53">
      <c r="A7090" s="16"/>
      <c r="B7090" s="16"/>
      <c r="N7090" s="2"/>
      <c r="O7090" s="53"/>
      <c r="BA7090" s="149"/>
    </row>
    <row r="7091" spans="1:53">
      <c r="A7091" s="16"/>
      <c r="B7091" s="16"/>
      <c r="N7091" s="2"/>
      <c r="O7091" s="53"/>
      <c r="BA7091" s="149"/>
    </row>
    <row r="7092" spans="1:53">
      <c r="A7092" s="16"/>
      <c r="B7092" s="16"/>
      <c r="N7092" s="2"/>
      <c r="O7092" s="53"/>
      <c r="BA7092" s="149"/>
    </row>
    <row r="7093" spans="1:53">
      <c r="A7093" s="16"/>
      <c r="B7093" s="16"/>
      <c r="N7093" s="2"/>
      <c r="O7093" s="53"/>
      <c r="BA7093" s="149"/>
    </row>
    <row r="7094" spans="1:53">
      <c r="A7094" s="16"/>
      <c r="B7094" s="16"/>
      <c r="N7094" s="2"/>
      <c r="O7094" s="53"/>
      <c r="BA7094" s="149"/>
    </row>
    <row r="7095" spans="1:53">
      <c r="A7095" s="16"/>
      <c r="B7095" s="16"/>
      <c r="N7095" s="2"/>
      <c r="O7095" s="53"/>
      <c r="BA7095" s="149"/>
    </row>
    <row r="7096" spans="1:53">
      <c r="A7096" s="16"/>
      <c r="B7096" s="16"/>
      <c r="N7096" s="2"/>
      <c r="O7096" s="53"/>
      <c r="BA7096" s="149"/>
    </row>
    <row r="7097" spans="1:53">
      <c r="A7097" s="16"/>
      <c r="B7097" s="16"/>
      <c r="N7097" s="2"/>
      <c r="O7097" s="53"/>
      <c r="BA7097" s="149"/>
    </row>
    <row r="7098" spans="1:53">
      <c r="A7098" s="16"/>
      <c r="B7098" s="16"/>
      <c r="N7098" s="2"/>
      <c r="O7098" s="53"/>
      <c r="BA7098" s="149"/>
    </row>
    <row r="7099" spans="1:53">
      <c r="A7099" s="16"/>
      <c r="B7099" s="16"/>
      <c r="N7099" s="2"/>
      <c r="O7099" s="53"/>
      <c r="BA7099" s="149"/>
    </row>
    <row r="7100" spans="1:53">
      <c r="A7100" s="16"/>
      <c r="B7100" s="16"/>
      <c r="N7100" s="2"/>
      <c r="O7100" s="53"/>
      <c r="BA7100" s="149"/>
    </row>
    <row r="7101" spans="1:53">
      <c r="A7101" s="16"/>
      <c r="B7101" s="16"/>
      <c r="N7101" s="2"/>
      <c r="O7101" s="53"/>
      <c r="BA7101" s="149"/>
    </row>
    <row r="7102" spans="1:53">
      <c r="A7102" s="16"/>
      <c r="B7102" s="16"/>
      <c r="N7102" s="2"/>
      <c r="O7102" s="53"/>
      <c r="BA7102" s="149"/>
    </row>
    <row r="7103" spans="1:53">
      <c r="A7103" s="16"/>
      <c r="B7103" s="16"/>
      <c r="N7103" s="2"/>
      <c r="O7103" s="53"/>
      <c r="BA7103" s="149"/>
    </row>
    <row r="7104" spans="1:53">
      <c r="A7104" s="16"/>
      <c r="B7104" s="16"/>
      <c r="N7104" s="2"/>
      <c r="O7104" s="53"/>
      <c r="BA7104" s="149"/>
    </row>
    <row r="7105" spans="1:53">
      <c r="A7105" s="16"/>
      <c r="B7105" s="16"/>
      <c r="N7105" s="2"/>
      <c r="O7105" s="53"/>
      <c r="BA7105" s="149"/>
    </row>
    <row r="7106" spans="1:53">
      <c r="A7106" s="16"/>
      <c r="B7106" s="16"/>
      <c r="N7106" s="2"/>
      <c r="O7106" s="53"/>
      <c r="BA7106" s="149"/>
    </row>
    <row r="7107" spans="1:53">
      <c r="A7107" s="16"/>
      <c r="B7107" s="16"/>
      <c r="N7107" s="2"/>
      <c r="O7107" s="53"/>
      <c r="BA7107" s="149"/>
    </row>
    <row r="7108" spans="1:53">
      <c r="A7108" s="16"/>
      <c r="B7108" s="16"/>
      <c r="N7108" s="2"/>
      <c r="O7108" s="53"/>
      <c r="BA7108" s="149"/>
    </row>
    <row r="7109" spans="1:53">
      <c r="A7109" s="16"/>
      <c r="B7109" s="16"/>
      <c r="N7109" s="2"/>
      <c r="O7109" s="53"/>
      <c r="BA7109" s="149"/>
    </row>
    <row r="7110" spans="1:53">
      <c r="A7110" s="16"/>
      <c r="B7110" s="16"/>
      <c r="N7110" s="2"/>
      <c r="O7110" s="53"/>
      <c r="BA7110" s="149"/>
    </row>
    <row r="7111" spans="1:53">
      <c r="A7111" s="16"/>
      <c r="B7111" s="16"/>
      <c r="N7111" s="2"/>
      <c r="O7111" s="53"/>
      <c r="BA7111" s="149"/>
    </row>
    <row r="7112" spans="1:53">
      <c r="A7112" s="16"/>
      <c r="B7112" s="16"/>
      <c r="N7112" s="2"/>
      <c r="O7112" s="53"/>
      <c r="BA7112" s="149"/>
    </row>
    <row r="7113" spans="1:53">
      <c r="A7113" s="16"/>
      <c r="B7113" s="16"/>
      <c r="N7113" s="2"/>
      <c r="O7113" s="53"/>
      <c r="BA7113" s="149"/>
    </row>
    <row r="7114" spans="1:53">
      <c r="A7114" s="16"/>
      <c r="B7114" s="16"/>
      <c r="N7114" s="2"/>
      <c r="O7114" s="53"/>
      <c r="BA7114" s="149"/>
    </row>
    <row r="7115" spans="1:53">
      <c r="A7115" s="16"/>
      <c r="B7115" s="16"/>
      <c r="N7115" s="2"/>
      <c r="O7115" s="53"/>
      <c r="BA7115" s="149"/>
    </row>
    <row r="7116" spans="1:53">
      <c r="A7116" s="16"/>
      <c r="B7116" s="16"/>
      <c r="N7116" s="2"/>
      <c r="O7116" s="53"/>
      <c r="BA7116" s="149"/>
    </row>
    <row r="7117" spans="1:53">
      <c r="A7117" s="16"/>
      <c r="B7117" s="16"/>
      <c r="N7117" s="2"/>
      <c r="O7117" s="53"/>
      <c r="BA7117" s="149"/>
    </row>
    <row r="7118" spans="1:53">
      <c r="A7118" s="16"/>
      <c r="B7118" s="16"/>
      <c r="N7118" s="2"/>
      <c r="O7118" s="53"/>
      <c r="BA7118" s="149"/>
    </row>
    <row r="7119" spans="1:53">
      <c r="A7119" s="16"/>
      <c r="B7119" s="16"/>
      <c r="N7119" s="2"/>
      <c r="O7119" s="53"/>
      <c r="BA7119" s="149"/>
    </row>
    <row r="7120" spans="1:53">
      <c r="A7120" s="16"/>
      <c r="B7120" s="16"/>
      <c r="N7120" s="2"/>
      <c r="O7120" s="53"/>
      <c r="BA7120" s="149"/>
    </row>
    <row r="7121" spans="1:53">
      <c r="A7121" s="16"/>
      <c r="B7121" s="16"/>
      <c r="N7121" s="2"/>
      <c r="O7121" s="53"/>
      <c r="BA7121" s="149"/>
    </row>
    <row r="7122" spans="1:53">
      <c r="A7122" s="16"/>
      <c r="B7122" s="16"/>
      <c r="N7122" s="2"/>
      <c r="O7122" s="53"/>
      <c r="BA7122" s="149"/>
    </row>
    <row r="7123" spans="1:53">
      <c r="A7123" s="16"/>
      <c r="B7123" s="16"/>
      <c r="N7123" s="2"/>
      <c r="O7123" s="53"/>
      <c r="BA7123" s="149"/>
    </row>
    <row r="7124" spans="1:53">
      <c r="A7124" s="16"/>
      <c r="B7124" s="16"/>
      <c r="N7124" s="2"/>
      <c r="O7124" s="53"/>
      <c r="BA7124" s="149"/>
    </row>
    <row r="7125" spans="1:53">
      <c r="A7125" s="16"/>
      <c r="B7125" s="16"/>
      <c r="N7125" s="2"/>
      <c r="O7125" s="53"/>
      <c r="BA7125" s="149"/>
    </row>
    <row r="7126" spans="1:53">
      <c r="A7126" s="16"/>
      <c r="B7126" s="16"/>
      <c r="N7126" s="2"/>
      <c r="O7126" s="53"/>
      <c r="BA7126" s="149"/>
    </row>
    <row r="7127" spans="1:53">
      <c r="A7127" s="16"/>
      <c r="B7127" s="16"/>
      <c r="N7127" s="2"/>
      <c r="O7127" s="53"/>
      <c r="BA7127" s="149"/>
    </row>
    <row r="7128" spans="1:53">
      <c r="A7128" s="16"/>
      <c r="B7128" s="16"/>
      <c r="N7128" s="2"/>
      <c r="O7128" s="53"/>
      <c r="BA7128" s="149"/>
    </row>
    <row r="7129" spans="1:53">
      <c r="A7129" s="16"/>
      <c r="B7129" s="16"/>
      <c r="N7129" s="2"/>
      <c r="O7129" s="53"/>
      <c r="BA7129" s="149"/>
    </row>
    <row r="7130" spans="1:53">
      <c r="A7130" s="16"/>
      <c r="B7130" s="16"/>
      <c r="N7130" s="2"/>
      <c r="O7130" s="53"/>
      <c r="BA7130" s="149"/>
    </row>
    <row r="7131" spans="1:53">
      <c r="A7131" s="16"/>
      <c r="B7131" s="16"/>
      <c r="N7131" s="2"/>
      <c r="O7131" s="53"/>
      <c r="BA7131" s="149"/>
    </row>
    <row r="7132" spans="1:53">
      <c r="A7132" s="16"/>
      <c r="B7132" s="16"/>
      <c r="N7132" s="2"/>
      <c r="O7132" s="53"/>
      <c r="BA7132" s="149"/>
    </row>
    <row r="7133" spans="1:53">
      <c r="A7133" s="16"/>
      <c r="B7133" s="16"/>
      <c r="N7133" s="2"/>
      <c r="O7133" s="53"/>
      <c r="BA7133" s="149"/>
    </row>
    <row r="7134" spans="1:53">
      <c r="A7134" s="16"/>
      <c r="B7134" s="16"/>
      <c r="N7134" s="2"/>
      <c r="O7134" s="53"/>
      <c r="BA7134" s="149"/>
    </row>
    <row r="7135" spans="1:53">
      <c r="A7135" s="16"/>
      <c r="B7135" s="16"/>
      <c r="N7135" s="2"/>
      <c r="O7135" s="53"/>
      <c r="BA7135" s="149"/>
    </row>
    <row r="7136" spans="1:53">
      <c r="A7136" s="16"/>
      <c r="B7136" s="16"/>
      <c r="N7136" s="2"/>
      <c r="O7136" s="53"/>
      <c r="BA7136" s="149"/>
    </row>
    <row r="7137" spans="1:53">
      <c r="A7137" s="16"/>
      <c r="B7137" s="16"/>
      <c r="N7137" s="2"/>
      <c r="O7137" s="53"/>
      <c r="BA7137" s="149"/>
    </row>
    <row r="7138" spans="1:53">
      <c r="A7138" s="16"/>
      <c r="B7138" s="16"/>
      <c r="N7138" s="2"/>
      <c r="O7138" s="53"/>
      <c r="BA7138" s="149"/>
    </row>
    <row r="7139" spans="1:53">
      <c r="A7139" s="16"/>
      <c r="B7139" s="16"/>
      <c r="N7139" s="2"/>
      <c r="O7139" s="53"/>
      <c r="BA7139" s="149"/>
    </row>
    <row r="7140" spans="1:53">
      <c r="A7140" s="16"/>
      <c r="B7140" s="16"/>
      <c r="N7140" s="2"/>
      <c r="O7140" s="53"/>
      <c r="BA7140" s="149"/>
    </row>
    <row r="7141" spans="1:53">
      <c r="A7141" s="16"/>
      <c r="B7141" s="16"/>
      <c r="N7141" s="2"/>
      <c r="O7141" s="53"/>
      <c r="BA7141" s="149"/>
    </row>
    <row r="7142" spans="1:53">
      <c r="A7142" s="16"/>
      <c r="B7142" s="16"/>
      <c r="N7142" s="2"/>
      <c r="O7142" s="53"/>
      <c r="BA7142" s="149"/>
    </row>
    <row r="7143" spans="1:53">
      <c r="A7143" s="16"/>
      <c r="B7143" s="16"/>
      <c r="N7143" s="2"/>
      <c r="O7143" s="53"/>
      <c r="BA7143" s="149"/>
    </row>
    <row r="7144" spans="1:53">
      <c r="A7144" s="16"/>
      <c r="B7144" s="16"/>
      <c r="N7144" s="2"/>
      <c r="O7144" s="53"/>
      <c r="BA7144" s="149"/>
    </row>
    <row r="7145" spans="1:53">
      <c r="A7145" s="16"/>
      <c r="B7145" s="16"/>
      <c r="N7145" s="2"/>
      <c r="O7145" s="53"/>
      <c r="BA7145" s="149"/>
    </row>
    <row r="7146" spans="1:53">
      <c r="A7146" s="16"/>
      <c r="B7146" s="16"/>
      <c r="N7146" s="2"/>
      <c r="O7146" s="53"/>
      <c r="BA7146" s="149"/>
    </row>
    <row r="7147" spans="1:53">
      <c r="A7147" s="16"/>
      <c r="B7147" s="16"/>
      <c r="N7147" s="2"/>
      <c r="O7147" s="53"/>
      <c r="BA7147" s="149"/>
    </row>
    <row r="7148" spans="1:53">
      <c r="A7148" s="16"/>
      <c r="B7148" s="16"/>
      <c r="N7148" s="2"/>
      <c r="O7148" s="53"/>
      <c r="BA7148" s="149"/>
    </row>
    <row r="7149" spans="1:53">
      <c r="A7149" s="16"/>
      <c r="B7149" s="16"/>
      <c r="N7149" s="2"/>
      <c r="O7149" s="53"/>
      <c r="BA7149" s="149"/>
    </row>
    <row r="7150" spans="1:53">
      <c r="A7150" s="16"/>
      <c r="B7150" s="16"/>
      <c r="N7150" s="2"/>
      <c r="O7150" s="53"/>
      <c r="BA7150" s="149"/>
    </row>
    <row r="7151" spans="1:53">
      <c r="A7151" s="16"/>
      <c r="B7151" s="16"/>
      <c r="N7151" s="2"/>
      <c r="O7151" s="53"/>
      <c r="BA7151" s="149"/>
    </row>
    <row r="7152" spans="1:53">
      <c r="A7152" s="16"/>
      <c r="B7152" s="16"/>
      <c r="N7152" s="2"/>
      <c r="O7152" s="53"/>
      <c r="BA7152" s="149"/>
    </row>
    <row r="7153" spans="1:53">
      <c r="A7153" s="16"/>
      <c r="B7153" s="16"/>
      <c r="N7153" s="2"/>
      <c r="O7153" s="53"/>
      <c r="BA7153" s="149"/>
    </row>
    <row r="7154" spans="1:53">
      <c r="A7154" s="16"/>
      <c r="B7154" s="16"/>
      <c r="N7154" s="2"/>
      <c r="O7154" s="53"/>
      <c r="BA7154" s="149"/>
    </row>
    <row r="7155" spans="1:53">
      <c r="A7155" s="16"/>
      <c r="B7155" s="16"/>
      <c r="N7155" s="2"/>
      <c r="O7155" s="53"/>
      <c r="BA7155" s="149"/>
    </row>
    <row r="7156" spans="1:53">
      <c r="A7156" s="16"/>
      <c r="B7156" s="16"/>
      <c r="N7156" s="2"/>
      <c r="O7156" s="53"/>
      <c r="BA7156" s="149"/>
    </row>
    <row r="7157" spans="1:53">
      <c r="A7157" s="16"/>
      <c r="B7157" s="16"/>
      <c r="N7157" s="2"/>
      <c r="O7157" s="53"/>
      <c r="BA7157" s="149"/>
    </row>
    <row r="7158" spans="1:53">
      <c r="A7158" s="16"/>
      <c r="B7158" s="16"/>
      <c r="N7158" s="2"/>
      <c r="O7158" s="53"/>
      <c r="BA7158" s="149"/>
    </row>
    <row r="7159" spans="1:53">
      <c r="A7159" s="16"/>
      <c r="B7159" s="16"/>
      <c r="N7159" s="2"/>
      <c r="O7159" s="53"/>
      <c r="BA7159" s="149"/>
    </row>
    <row r="7160" spans="1:53">
      <c r="A7160" s="16"/>
      <c r="B7160" s="16"/>
      <c r="N7160" s="2"/>
      <c r="O7160" s="53"/>
      <c r="BA7160" s="149"/>
    </row>
    <row r="7161" spans="1:53">
      <c r="A7161" s="16"/>
      <c r="B7161" s="16"/>
      <c r="N7161" s="2"/>
      <c r="O7161" s="53"/>
      <c r="BA7161" s="149"/>
    </row>
    <row r="7162" spans="1:53">
      <c r="A7162" s="16"/>
      <c r="B7162" s="16"/>
      <c r="N7162" s="2"/>
      <c r="O7162" s="53"/>
      <c r="BA7162" s="149"/>
    </row>
    <row r="7163" spans="1:53">
      <c r="A7163" s="16"/>
      <c r="B7163" s="16"/>
      <c r="N7163" s="2"/>
      <c r="O7163" s="53"/>
      <c r="BA7163" s="149"/>
    </row>
    <row r="7164" spans="1:53">
      <c r="A7164" s="16"/>
      <c r="B7164" s="16"/>
      <c r="N7164" s="2"/>
      <c r="O7164" s="53"/>
      <c r="BA7164" s="149"/>
    </row>
    <row r="7165" spans="1:53">
      <c r="A7165" s="16"/>
      <c r="B7165" s="16"/>
      <c r="N7165" s="2"/>
      <c r="O7165" s="53"/>
      <c r="BA7165" s="149"/>
    </row>
    <row r="7166" spans="1:53">
      <c r="A7166" s="16"/>
      <c r="B7166" s="16"/>
      <c r="N7166" s="2"/>
      <c r="O7166" s="53"/>
      <c r="BA7166" s="149"/>
    </row>
    <row r="7167" spans="1:53">
      <c r="A7167" s="16"/>
      <c r="B7167" s="16"/>
      <c r="N7167" s="2"/>
      <c r="O7167" s="53"/>
      <c r="BA7167" s="149"/>
    </row>
    <row r="7168" spans="1:53">
      <c r="A7168" s="16"/>
      <c r="B7168" s="16"/>
      <c r="N7168" s="2"/>
      <c r="O7168" s="53"/>
      <c r="BA7168" s="149"/>
    </row>
    <row r="7169" spans="1:53">
      <c r="A7169" s="16"/>
      <c r="B7169" s="16"/>
      <c r="N7169" s="2"/>
      <c r="O7169" s="53"/>
      <c r="BA7169" s="149"/>
    </row>
    <row r="7170" spans="1:53">
      <c r="A7170" s="16"/>
      <c r="B7170" s="16"/>
      <c r="N7170" s="2"/>
      <c r="O7170" s="53"/>
      <c r="BA7170" s="149"/>
    </row>
    <row r="7171" spans="1:53">
      <c r="A7171" s="16"/>
      <c r="B7171" s="16"/>
      <c r="N7171" s="2"/>
      <c r="O7171" s="53"/>
      <c r="BA7171" s="149"/>
    </row>
    <row r="7172" spans="1:53">
      <c r="A7172" s="16"/>
      <c r="B7172" s="16"/>
      <c r="N7172" s="2"/>
      <c r="O7172" s="53"/>
      <c r="BA7172" s="149"/>
    </row>
    <row r="7173" spans="1:53">
      <c r="A7173" s="16"/>
      <c r="B7173" s="16"/>
      <c r="N7173" s="2"/>
      <c r="O7173" s="53"/>
      <c r="BA7173" s="149"/>
    </row>
    <row r="7174" spans="1:53">
      <c r="A7174" s="16"/>
      <c r="B7174" s="16"/>
      <c r="N7174" s="2"/>
      <c r="O7174" s="53"/>
      <c r="BA7174" s="149"/>
    </row>
    <row r="7175" spans="1:53">
      <c r="A7175" s="16"/>
      <c r="B7175" s="16"/>
      <c r="N7175" s="2"/>
      <c r="O7175" s="53"/>
      <c r="BA7175" s="149"/>
    </row>
    <row r="7176" spans="1:53">
      <c r="A7176" s="16"/>
      <c r="B7176" s="16"/>
      <c r="N7176" s="2"/>
      <c r="O7176" s="53"/>
      <c r="BA7176" s="149"/>
    </row>
    <row r="7177" spans="1:53">
      <c r="A7177" s="16"/>
      <c r="B7177" s="16"/>
      <c r="N7177" s="2"/>
      <c r="O7177" s="53"/>
      <c r="BA7177" s="149"/>
    </row>
    <row r="7178" spans="1:53">
      <c r="A7178" s="16"/>
      <c r="B7178" s="16"/>
      <c r="N7178" s="2"/>
      <c r="O7178" s="53"/>
      <c r="BA7178" s="149"/>
    </row>
    <row r="7179" spans="1:53">
      <c r="A7179" s="16"/>
      <c r="B7179" s="16"/>
      <c r="N7179" s="2"/>
      <c r="O7179" s="53"/>
      <c r="BA7179" s="149"/>
    </row>
    <row r="7180" spans="1:53">
      <c r="A7180" s="16"/>
      <c r="B7180" s="16"/>
      <c r="N7180" s="2"/>
      <c r="O7180" s="53"/>
      <c r="BA7180" s="149"/>
    </row>
    <row r="7181" spans="1:53">
      <c r="A7181" s="16"/>
      <c r="B7181" s="16"/>
      <c r="N7181" s="2"/>
      <c r="O7181" s="53"/>
      <c r="BA7181" s="149"/>
    </row>
    <row r="7182" spans="1:53">
      <c r="A7182" s="16"/>
      <c r="B7182" s="16"/>
      <c r="N7182" s="2"/>
      <c r="O7182" s="53"/>
      <c r="BA7182" s="149"/>
    </row>
    <row r="7183" spans="1:53">
      <c r="A7183" s="16"/>
      <c r="B7183" s="16"/>
      <c r="N7183" s="2"/>
      <c r="O7183" s="53"/>
      <c r="BA7183" s="149"/>
    </row>
    <row r="7184" spans="1:53">
      <c r="A7184" s="16"/>
      <c r="B7184" s="16"/>
      <c r="N7184" s="2"/>
      <c r="O7184" s="53"/>
      <c r="BA7184" s="149"/>
    </row>
    <row r="7185" spans="1:53">
      <c r="A7185" s="16"/>
      <c r="B7185" s="16"/>
      <c r="N7185" s="2"/>
      <c r="O7185" s="53"/>
      <c r="BA7185" s="149"/>
    </row>
    <row r="7186" spans="1:53">
      <c r="A7186" s="16"/>
      <c r="B7186" s="16"/>
      <c r="N7186" s="2"/>
      <c r="O7186" s="53"/>
      <c r="BA7186" s="149"/>
    </row>
    <row r="7187" spans="1:53">
      <c r="A7187" s="16"/>
      <c r="B7187" s="16"/>
      <c r="N7187" s="2"/>
      <c r="O7187" s="53"/>
      <c r="BA7187" s="149"/>
    </row>
    <row r="7188" spans="1:53">
      <c r="A7188" s="16"/>
      <c r="B7188" s="16"/>
      <c r="N7188" s="2"/>
      <c r="O7188" s="53"/>
      <c r="BA7188" s="149"/>
    </row>
    <row r="7189" spans="1:53">
      <c r="A7189" s="16"/>
      <c r="B7189" s="16"/>
      <c r="N7189" s="2"/>
      <c r="O7189" s="53"/>
      <c r="BA7189" s="149"/>
    </row>
    <row r="7190" spans="1:53">
      <c r="A7190" s="16"/>
      <c r="B7190" s="16"/>
      <c r="N7190" s="2"/>
      <c r="O7190" s="53"/>
      <c r="BA7190" s="149"/>
    </row>
    <row r="7191" spans="1:53">
      <c r="A7191" s="16"/>
      <c r="B7191" s="16"/>
      <c r="N7191" s="2"/>
      <c r="O7191" s="53"/>
      <c r="BA7191" s="149"/>
    </row>
    <row r="7192" spans="1:53">
      <c r="A7192" s="16"/>
      <c r="B7192" s="16"/>
      <c r="N7192" s="2"/>
      <c r="O7192" s="53"/>
      <c r="BA7192" s="149"/>
    </row>
    <row r="7193" spans="1:53">
      <c r="A7193" s="16"/>
      <c r="B7193" s="16"/>
      <c r="N7193" s="2"/>
      <c r="O7193" s="53"/>
      <c r="BA7193" s="149"/>
    </row>
    <row r="7194" spans="1:53">
      <c r="A7194" s="16"/>
      <c r="B7194" s="16"/>
      <c r="N7194" s="2"/>
      <c r="O7194" s="53"/>
      <c r="BA7194" s="149"/>
    </row>
    <row r="7195" spans="1:53">
      <c r="A7195" s="16"/>
      <c r="B7195" s="16"/>
      <c r="N7195" s="2"/>
      <c r="O7195" s="53"/>
      <c r="BA7195" s="149"/>
    </row>
    <row r="7196" spans="1:53">
      <c r="A7196" s="16"/>
      <c r="B7196" s="16"/>
      <c r="N7196" s="2"/>
      <c r="O7196" s="53"/>
      <c r="BA7196" s="149"/>
    </row>
    <row r="7197" spans="1:53">
      <c r="A7197" s="16"/>
      <c r="B7197" s="16"/>
      <c r="N7197" s="2"/>
      <c r="O7197" s="53"/>
      <c r="BA7197" s="149"/>
    </row>
    <row r="7198" spans="1:53">
      <c r="A7198" s="16"/>
      <c r="B7198" s="16"/>
      <c r="N7198" s="2"/>
      <c r="O7198" s="53"/>
      <c r="BA7198" s="149"/>
    </row>
    <row r="7199" spans="1:53">
      <c r="A7199" s="16"/>
      <c r="B7199" s="16"/>
      <c r="N7199" s="2"/>
      <c r="O7199" s="53"/>
      <c r="BA7199" s="149"/>
    </row>
    <row r="7200" spans="1:53">
      <c r="A7200" s="16"/>
      <c r="B7200" s="16"/>
      <c r="N7200" s="2"/>
      <c r="O7200" s="53"/>
      <c r="BA7200" s="149"/>
    </row>
    <row r="7201" spans="1:53">
      <c r="A7201" s="16"/>
      <c r="B7201" s="16"/>
      <c r="N7201" s="2"/>
      <c r="O7201" s="53"/>
      <c r="BA7201" s="149"/>
    </row>
    <row r="7202" spans="1:53">
      <c r="A7202" s="16"/>
      <c r="B7202" s="16"/>
      <c r="N7202" s="2"/>
      <c r="O7202" s="53"/>
      <c r="BA7202" s="149"/>
    </row>
    <row r="7203" spans="1:53">
      <c r="A7203" s="16"/>
      <c r="B7203" s="16"/>
      <c r="N7203" s="2"/>
      <c r="O7203" s="53"/>
      <c r="BA7203" s="149"/>
    </row>
    <row r="7204" spans="1:53">
      <c r="A7204" s="16"/>
      <c r="B7204" s="16"/>
      <c r="N7204" s="2"/>
      <c r="O7204" s="53"/>
      <c r="BA7204" s="149"/>
    </row>
    <row r="7205" spans="1:53">
      <c r="A7205" s="16"/>
      <c r="B7205" s="16"/>
      <c r="N7205" s="2"/>
      <c r="O7205" s="53"/>
      <c r="BA7205" s="149"/>
    </row>
    <row r="7206" spans="1:53">
      <c r="A7206" s="16"/>
      <c r="B7206" s="16"/>
      <c r="N7206" s="2"/>
      <c r="O7206" s="53"/>
      <c r="BA7206" s="149"/>
    </row>
    <row r="7207" spans="1:53">
      <c r="A7207" s="16"/>
      <c r="B7207" s="16"/>
      <c r="N7207" s="2"/>
      <c r="O7207" s="53"/>
      <c r="BA7207" s="149"/>
    </row>
    <row r="7208" spans="1:53">
      <c r="A7208" s="16"/>
      <c r="B7208" s="16"/>
      <c r="N7208" s="2"/>
      <c r="O7208" s="53"/>
      <c r="BA7208" s="149"/>
    </row>
    <row r="7209" spans="1:53">
      <c r="A7209" s="16"/>
      <c r="B7209" s="16"/>
      <c r="N7209" s="2"/>
      <c r="O7209" s="53"/>
      <c r="BA7209" s="149"/>
    </row>
    <row r="7210" spans="1:53">
      <c r="A7210" s="16"/>
      <c r="B7210" s="16"/>
      <c r="N7210" s="2"/>
      <c r="O7210" s="53"/>
      <c r="BA7210" s="149"/>
    </row>
    <row r="7211" spans="1:53">
      <c r="A7211" s="16"/>
      <c r="B7211" s="16"/>
      <c r="N7211" s="2"/>
      <c r="O7211" s="53"/>
      <c r="BA7211" s="149"/>
    </row>
    <row r="7212" spans="1:53">
      <c r="A7212" s="16"/>
      <c r="B7212" s="16"/>
      <c r="N7212" s="2"/>
      <c r="O7212" s="53"/>
      <c r="BA7212" s="149"/>
    </row>
    <row r="7213" spans="1:53">
      <c r="A7213" s="16"/>
      <c r="B7213" s="16"/>
      <c r="N7213" s="2"/>
      <c r="O7213" s="53"/>
      <c r="BA7213" s="149"/>
    </row>
    <row r="7214" spans="1:53">
      <c r="A7214" s="16"/>
      <c r="B7214" s="16"/>
      <c r="N7214" s="2"/>
      <c r="O7214" s="53"/>
      <c r="BA7214" s="149"/>
    </row>
    <row r="7215" spans="1:53">
      <c r="A7215" s="16"/>
      <c r="B7215" s="16"/>
      <c r="N7215" s="2"/>
      <c r="O7215" s="53"/>
      <c r="BA7215" s="149"/>
    </row>
    <row r="7216" spans="1:53">
      <c r="A7216" s="16"/>
      <c r="B7216" s="16"/>
      <c r="N7216" s="2"/>
      <c r="O7216" s="53"/>
      <c r="BA7216" s="149"/>
    </row>
    <row r="7217" spans="1:53">
      <c r="A7217" s="16"/>
      <c r="B7217" s="16"/>
      <c r="N7217" s="2"/>
      <c r="O7217" s="53"/>
      <c r="BA7217" s="149"/>
    </row>
    <row r="7218" spans="1:53">
      <c r="A7218" s="16"/>
      <c r="B7218" s="16"/>
      <c r="N7218" s="2"/>
      <c r="O7218" s="53"/>
      <c r="BA7218" s="149"/>
    </row>
    <row r="7219" spans="1:53">
      <c r="A7219" s="16"/>
      <c r="B7219" s="16"/>
      <c r="N7219" s="2"/>
      <c r="O7219" s="53"/>
      <c r="BA7219" s="149"/>
    </row>
    <row r="7220" spans="1:53">
      <c r="A7220" s="16"/>
      <c r="B7220" s="16"/>
      <c r="N7220" s="2"/>
      <c r="O7220" s="53"/>
      <c r="BA7220" s="149"/>
    </row>
    <row r="7221" spans="1:53">
      <c r="A7221" s="16"/>
      <c r="B7221" s="16"/>
      <c r="N7221" s="2"/>
      <c r="O7221" s="53"/>
      <c r="BA7221" s="149"/>
    </row>
    <row r="7222" spans="1:53">
      <c r="A7222" s="16"/>
      <c r="B7222" s="16"/>
      <c r="N7222" s="2"/>
      <c r="O7222" s="53"/>
      <c r="BA7222" s="149"/>
    </row>
    <row r="7223" spans="1:53">
      <c r="A7223" s="16"/>
      <c r="B7223" s="16"/>
      <c r="N7223" s="2"/>
      <c r="O7223" s="53"/>
      <c r="BA7223" s="149"/>
    </row>
    <row r="7224" spans="1:53">
      <c r="A7224" s="16"/>
      <c r="B7224" s="16"/>
      <c r="N7224" s="2"/>
      <c r="O7224" s="53"/>
      <c r="BA7224" s="149"/>
    </row>
    <row r="7225" spans="1:53">
      <c r="A7225" s="16"/>
      <c r="B7225" s="16"/>
      <c r="N7225" s="2"/>
      <c r="O7225" s="53"/>
      <c r="BA7225" s="149"/>
    </row>
    <row r="7226" spans="1:53">
      <c r="A7226" s="16"/>
      <c r="B7226" s="16"/>
      <c r="N7226" s="2"/>
      <c r="O7226" s="53"/>
      <c r="BA7226" s="149"/>
    </row>
    <row r="7227" spans="1:53">
      <c r="A7227" s="16"/>
      <c r="B7227" s="16"/>
      <c r="N7227" s="2"/>
      <c r="O7227" s="53"/>
      <c r="BA7227" s="149"/>
    </row>
    <row r="7228" spans="1:53">
      <c r="A7228" s="16"/>
      <c r="B7228" s="16"/>
      <c r="N7228" s="2"/>
      <c r="O7228" s="53"/>
      <c r="BA7228" s="149"/>
    </row>
    <row r="7229" spans="1:53">
      <c r="A7229" s="16"/>
      <c r="B7229" s="16"/>
      <c r="N7229" s="2"/>
      <c r="O7229" s="53"/>
      <c r="BA7229" s="149"/>
    </row>
    <row r="7230" spans="1:53">
      <c r="A7230" s="16"/>
      <c r="B7230" s="16"/>
      <c r="N7230" s="2"/>
      <c r="O7230" s="53"/>
      <c r="BA7230" s="149"/>
    </row>
    <row r="7231" spans="1:53">
      <c r="A7231" s="16"/>
      <c r="B7231" s="16"/>
      <c r="N7231" s="2"/>
      <c r="O7231" s="53"/>
      <c r="BA7231" s="149"/>
    </row>
    <row r="7232" spans="1:53">
      <c r="A7232" s="16"/>
      <c r="B7232" s="16"/>
      <c r="N7232" s="2"/>
      <c r="O7232" s="53"/>
      <c r="BA7232" s="149"/>
    </row>
    <row r="7233" spans="1:53">
      <c r="A7233" s="16"/>
      <c r="B7233" s="16"/>
      <c r="N7233" s="2"/>
      <c r="O7233" s="53"/>
      <c r="BA7233" s="149"/>
    </row>
    <row r="7234" spans="1:53">
      <c r="A7234" s="16"/>
      <c r="B7234" s="16"/>
      <c r="N7234" s="2"/>
      <c r="O7234" s="53"/>
      <c r="BA7234" s="149"/>
    </row>
    <row r="7235" spans="1:53">
      <c r="A7235" s="16"/>
      <c r="B7235" s="16"/>
      <c r="N7235" s="2"/>
      <c r="O7235" s="53"/>
      <c r="BA7235" s="149"/>
    </row>
    <row r="7236" spans="1:53">
      <c r="A7236" s="16"/>
      <c r="B7236" s="16"/>
      <c r="N7236" s="2"/>
      <c r="O7236" s="53"/>
      <c r="BA7236" s="149"/>
    </row>
    <row r="7237" spans="1:53">
      <c r="A7237" s="16"/>
      <c r="B7237" s="16"/>
      <c r="N7237" s="2"/>
      <c r="O7237" s="53"/>
      <c r="BA7237" s="149"/>
    </row>
    <row r="7238" spans="1:53">
      <c r="A7238" s="16"/>
      <c r="B7238" s="16"/>
      <c r="N7238" s="2"/>
      <c r="O7238" s="53"/>
      <c r="BA7238" s="149"/>
    </row>
    <row r="7239" spans="1:53">
      <c r="A7239" s="16"/>
      <c r="B7239" s="16"/>
      <c r="N7239" s="2"/>
      <c r="O7239" s="53"/>
      <c r="BA7239" s="149"/>
    </row>
    <row r="7240" spans="1:53">
      <c r="A7240" s="16"/>
      <c r="B7240" s="16"/>
      <c r="N7240" s="2"/>
      <c r="O7240" s="53"/>
      <c r="BA7240" s="149"/>
    </row>
    <row r="7241" spans="1:53">
      <c r="A7241" s="16"/>
      <c r="B7241" s="16"/>
      <c r="N7241" s="2"/>
      <c r="O7241" s="53"/>
      <c r="BA7241" s="149"/>
    </row>
    <row r="7242" spans="1:53">
      <c r="A7242" s="16"/>
      <c r="B7242" s="16"/>
      <c r="N7242" s="2"/>
      <c r="O7242" s="53"/>
      <c r="BA7242" s="149"/>
    </row>
    <row r="7243" spans="1:53">
      <c r="A7243" s="16"/>
      <c r="B7243" s="16"/>
      <c r="N7243" s="2"/>
      <c r="O7243" s="53"/>
      <c r="BA7243" s="149"/>
    </row>
    <row r="7244" spans="1:53">
      <c r="A7244" s="16"/>
      <c r="B7244" s="16"/>
      <c r="N7244" s="2"/>
      <c r="O7244" s="53"/>
      <c r="BA7244" s="149"/>
    </row>
    <row r="7245" spans="1:53">
      <c r="A7245" s="16"/>
      <c r="B7245" s="16"/>
      <c r="N7245" s="2"/>
      <c r="O7245" s="53"/>
      <c r="BA7245" s="149"/>
    </row>
    <row r="7246" spans="1:53">
      <c r="A7246" s="16"/>
      <c r="B7246" s="16"/>
      <c r="N7246" s="2"/>
      <c r="O7246" s="53"/>
      <c r="BA7246" s="149"/>
    </row>
    <row r="7247" spans="1:53">
      <c r="A7247" s="16"/>
      <c r="B7247" s="16"/>
      <c r="N7247" s="2"/>
      <c r="O7247" s="53"/>
      <c r="BA7247" s="149"/>
    </row>
    <row r="7248" spans="1:53">
      <c r="A7248" s="16"/>
      <c r="B7248" s="16"/>
      <c r="N7248" s="2"/>
      <c r="O7248" s="53"/>
      <c r="BA7248" s="149"/>
    </row>
    <row r="7249" spans="1:53">
      <c r="A7249" s="16"/>
      <c r="B7249" s="16"/>
      <c r="N7249" s="2"/>
      <c r="O7249" s="53"/>
      <c r="BA7249" s="149"/>
    </row>
    <row r="7250" spans="1:53">
      <c r="A7250" s="16"/>
      <c r="B7250" s="16"/>
      <c r="N7250" s="2"/>
      <c r="O7250" s="53"/>
      <c r="BA7250" s="149"/>
    </row>
    <row r="7251" spans="1:53">
      <c r="A7251" s="16"/>
      <c r="B7251" s="16"/>
      <c r="N7251" s="2"/>
      <c r="O7251" s="53"/>
      <c r="BA7251" s="149"/>
    </row>
    <row r="7252" spans="1:53">
      <c r="A7252" s="16"/>
      <c r="B7252" s="16"/>
      <c r="N7252" s="2"/>
      <c r="O7252" s="53"/>
      <c r="BA7252" s="149"/>
    </row>
    <row r="7253" spans="1:53">
      <c r="A7253" s="16"/>
      <c r="B7253" s="16"/>
      <c r="N7253" s="2"/>
      <c r="O7253" s="53"/>
      <c r="BA7253" s="149"/>
    </row>
    <row r="7254" spans="1:53">
      <c r="A7254" s="16"/>
      <c r="B7254" s="16"/>
      <c r="N7254" s="2"/>
      <c r="O7254" s="53"/>
      <c r="BA7254" s="149"/>
    </row>
    <row r="7255" spans="1:53">
      <c r="A7255" s="16"/>
      <c r="B7255" s="16"/>
      <c r="N7255" s="2"/>
      <c r="O7255" s="53"/>
      <c r="BA7255" s="149"/>
    </row>
    <row r="7256" spans="1:53">
      <c r="A7256" s="16"/>
      <c r="B7256" s="16"/>
      <c r="N7256" s="2"/>
      <c r="O7256" s="53"/>
      <c r="BA7256" s="149"/>
    </row>
    <row r="7257" spans="1:53">
      <c r="A7257" s="16"/>
      <c r="B7257" s="16"/>
      <c r="N7257" s="2"/>
      <c r="O7257" s="53"/>
      <c r="BA7257" s="149"/>
    </row>
    <row r="7258" spans="1:53">
      <c r="A7258" s="16"/>
      <c r="B7258" s="16"/>
      <c r="N7258" s="2"/>
      <c r="O7258" s="53"/>
      <c r="BA7258" s="149"/>
    </row>
    <row r="7259" spans="1:53">
      <c r="A7259" s="16"/>
      <c r="B7259" s="16"/>
      <c r="N7259" s="2"/>
      <c r="O7259" s="53"/>
      <c r="BA7259" s="149"/>
    </row>
    <row r="7260" spans="1:53">
      <c r="A7260" s="16"/>
      <c r="B7260" s="16"/>
      <c r="N7260" s="2"/>
      <c r="O7260" s="53"/>
      <c r="BA7260" s="149"/>
    </row>
    <row r="7261" spans="1:53">
      <c r="A7261" s="16"/>
      <c r="B7261" s="16"/>
      <c r="N7261" s="2"/>
      <c r="O7261" s="53"/>
      <c r="BA7261" s="149"/>
    </row>
    <row r="7262" spans="1:53">
      <c r="A7262" s="16"/>
      <c r="B7262" s="16"/>
      <c r="N7262" s="2"/>
      <c r="O7262" s="53"/>
      <c r="BA7262" s="149"/>
    </row>
    <row r="7263" spans="1:53">
      <c r="A7263" s="16"/>
      <c r="B7263" s="16"/>
      <c r="N7263" s="2"/>
      <c r="O7263" s="53"/>
      <c r="BA7263" s="149"/>
    </row>
    <row r="7264" spans="1:53">
      <c r="A7264" s="16"/>
      <c r="B7264" s="16"/>
      <c r="N7264" s="2"/>
      <c r="O7264" s="53"/>
      <c r="BA7264" s="149"/>
    </row>
    <row r="7265" spans="1:53">
      <c r="A7265" s="16"/>
      <c r="B7265" s="16"/>
      <c r="N7265" s="2"/>
      <c r="O7265" s="53"/>
      <c r="BA7265" s="149"/>
    </row>
    <row r="7266" spans="1:53">
      <c r="A7266" s="16"/>
      <c r="B7266" s="16"/>
      <c r="N7266" s="2"/>
      <c r="O7266" s="53"/>
      <c r="BA7266" s="149"/>
    </row>
    <row r="7267" spans="1:53">
      <c r="A7267" s="16"/>
      <c r="B7267" s="16"/>
      <c r="N7267" s="2"/>
      <c r="O7267" s="53"/>
      <c r="BA7267" s="149"/>
    </row>
    <row r="7268" spans="1:53">
      <c r="A7268" s="16"/>
      <c r="B7268" s="16"/>
      <c r="N7268" s="2"/>
      <c r="O7268" s="53"/>
      <c r="BA7268" s="149"/>
    </row>
    <row r="7269" spans="1:53">
      <c r="A7269" s="16"/>
      <c r="B7269" s="16"/>
      <c r="N7269" s="2"/>
      <c r="O7269" s="53"/>
      <c r="BA7269" s="149"/>
    </row>
    <row r="7270" spans="1:53">
      <c r="A7270" s="16"/>
      <c r="B7270" s="16"/>
      <c r="N7270" s="2"/>
      <c r="O7270" s="53"/>
      <c r="BA7270" s="149"/>
    </row>
    <row r="7271" spans="1:53">
      <c r="A7271" s="16"/>
      <c r="B7271" s="16"/>
      <c r="N7271" s="2"/>
      <c r="O7271" s="53"/>
      <c r="BA7271" s="149"/>
    </row>
    <row r="7272" spans="1:53">
      <c r="A7272" s="16"/>
      <c r="B7272" s="16"/>
      <c r="N7272" s="2"/>
      <c r="O7272" s="53"/>
      <c r="BA7272" s="149"/>
    </row>
    <row r="7273" spans="1:53">
      <c r="A7273" s="16"/>
      <c r="B7273" s="16"/>
      <c r="N7273" s="2"/>
      <c r="O7273" s="53"/>
      <c r="BA7273" s="149"/>
    </row>
    <row r="7274" spans="1:53">
      <c r="A7274" s="16"/>
      <c r="B7274" s="16"/>
      <c r="N7274" s="2"/>
      <c r="O7274" s="53"/>
      <c r="BA7274" s="149"/>
    </row>
    <row r="7275" spans="1:53">
      <c r="A7275" s="16"/>
      <c r="B7275" s="16"/>
      <c r="N7275" s="2"/>
      <c r="O7275" s="53"/>
      <c r="BA7275" s="149"/>
    </row>
    <row r="7276" spans="1:53">
      <c r="A7276" s="16"/>
      <c r="B7276" s="16"/>
      <c r="N7276" s="2"/>
      <c r="O7276" s="53"/>
      <c r="BA7276" s="149"/>
    </row>
    <row r="7277" spans="1:53">
      <c r="A7277" s="16"/>
      <c r="B7277" s="16"/>
      <c r="N7277" s="2"/>
      <c r="O7277" s="53"/>
      <c r="BA7277" s="149"/>
    </row>
    <row r="7278" spans="1:53">
      <c r="A7278" s="16"/>
      <c r="B7278" s="16"/>
      <c r="N7278" s="2"/>
      <c r="O7278" s="53"/>
      <c r="BA7278" s="149"/>
    </row>
    <row r="7279" spans="1:53">
      <c r="A7279" s="16"/>
      <c r="B7279" s="16"/>
      <c r="N7279" s="2"/>
      <c r="O7279" s="53"/>
      <c r="BA7279" s="149"/>
    </row>
    <row r="7280" spans="1:53">
      <c r="A7280" s="16"/>
      <c r="B7280" s="16"/>
      <c r="N7280" s="2"/>
      <c r="O7280" s="53"/>
      <c r="BA7280" s="149"/>
    </row>
    <row r="7281" spans="1:53">
      <c r="A7281" s="16"/>
      <c r="B7281" s="16"/>
      <c r="N7281" s="2"/>
      <c r="O7281" s="53"/>
      <c r="BA7281" s="149"/>
    </row>
    <row r="7282" spans="1:53">
      <c r="A7282" s="16"/>
      <c r="B7282" s="16"/>
      <c r="N7282" s="2"/>
      <c r="O7282" s="53"/>
      <c r="BA7282" s="149"/>
    </row>
    <row r="7283" spans="1:53">
      <c r="A7283" s="16"/>
      <c r="B7283" s="16"/>
      <c r="N7283" s="2"/>
      <c r="O7283" s="53"/>
      <c r="BA7283" s="149"/>
    </row>
    <row r="7284" spans="1:53">
      <c r="A7284" s="16"/>
      <c r="B7284" s="16"/>
      <c r="N7284" s="2"/>
      <c r="O7284" s="53"/>
      <c r="BA7284" s="149"/>
    </row>
    <row r="7285" spans="1:53">
      <c r="A7285" s="16"/>
      <c r="B7285" s="16"/>
      <c r="N7285" s="2"/>
      <c r="O7285" s="53"/>
      <c r="BA7285" s="149"/>
    </row>
    <row r="7286" spans="1:53">
      <c r="A7286" s="16"/>
      <c r="B7286" s="16"/>
      <c r="N7286" s="2"/>
      <c r="O7286" s="53"/>
      <c r="BA7286" s="149"/>
    </row>
    <row r="7287" spans="1:53">
      <c r="A7287" s="16"/>
      <c r="B7287" s="16"/>
      <c r="N7287" s="2"/>
      <c r="O7287" s="53"/>
      <c r="BA7287" s="149"/>
    </row>
    <row r="7288" spans="1:53">
      <c r="A7288" s="16"/>
      <c r="B7288" s="16"/>
      <c r="N7288" s="2"/>
      <c r="O7288" s="53"/>
      <c r="BA7288" s="149"/>
    </row>
    <row r="7289" spans="1:53">
      <c r="A7289" s="16"/>
      <c r="B7289" s="16"/>
      <c r="N7289" s="2"/>
      <c r="O7289" s="53"/>
      <c r="BA7289" s="149"/>
    </row>
    <row r="7290" spans="1:53">
      <c r="A7290" s="16"/>
      <c r="B7290" s="16"/>
      <c r="N7290" s="2"/>
      <c r="O7290" s="53"/>
      <c r="BA7290" s="149"/>
    </row>
    <row r="7291" spans="1:53">
      <c r="A7291" s="16"/>
      <c r="B7291" s="16"/>
      <c r="N7291" s="2"/>
      <c r="O7291" s="53"/>
      <c r="BA7291" s="149"/>
    </row>
    <row r="7292" spans="1:53">
      <c r="A7292" s="16"/>
      <c r="B7292" s="16"/>
      <c r="N7292" s="2"/>
      <c r="O7292" s="53"/>
      <c r="BA7292" s="149"/>
    </row>
    <row r="7293" spans="1:53">
      <c r="A7293" s="16"/>
      <c r="B7293" s="16"/>
      <c r="N7293" s="2"/>
      <c r="O7293" s="53"/>
      <c r="BA7293" s="149"/>
    </row>
    <row r="7294" spans="1:53">
      <c r="A7294" s="16"/>
      <c r="B7294" s="16"/>
      <c r="N7294" s="2"/>
      <c r="O7294" s="53"/>
      <c r="BA7294" s="149"/>
    </row>
    <row r="7295" spans="1:53">
      <c r="A7295" s="16"/>
      <c r="B7295" s="16"/>
      <c r="N7295" s="2"/>
      <c r="O7295" s="53"/>
      <c r="BA7295" s="149"/>
    </row>
    <row r="7296" spans="1:53">
      <c r="A7296" s="16"/>
      <c r="B7296" s="16"/>
      <c r="N7296" s="2"/>
      <c r="O7296" s="53"/>
      <c r="BA7296" s="149"/>
    </row>
    <row r="7297" spans="1:53">
      <c r="A7297" s="16"/>
      <c r="B7297" s="16"/>
      <c r="N7297" s="2"/>
      <c r="O7297" s="53"/>
      <c r="BA7297" s="149"/>
    </row>
    <row r="7298" spans="1:53">
      <c r="A7298" s="16"/>
      <c r="B7298" s="16"/>
      <c r="N7298" s="2"/>
      <c r="O7298" s="53"/>
      <c r="BA7298" s="149"/>
    </row>
    <row r="7299" spans="1:53">
      <c r="A7299" s="16"/>
      <c r="B7299" s="16"/>
      <c r="N7299" s="2"/>
      <c r="O7299" s="53"/>
      <c r="BA7299" s="149"/>
    </row>
    <row r="7300" spans="1:53">
      <c r="A7300" s="16"/>
      <c r="B7300" s="16"/>
      <c r="N7300" s="2"/>
      <c r="O7300" s="53"/>
      <c r="BA7300" s="149"/>
    </row>
    <row r="7301" spans="1:53">
      <c r="A7301" s="16"/>
      <c r="B7301" s="16"/>
      <c r="N7301" s="2"/>
      <c r="O7301" s="53"/>
      <c r="BA7301" s="149"/>
    </row>
    <row r="7302" spans="1:53">
      <c r="A7302" s="16"/>
      <c r="B7302" s="16"/>
      <c r="N7302" s="2"/>
      <c r="O7302" s="53"/>
      <c r="BA7302" s="149"/>
    </row>
    <row r="7303" spans="1:53">
      <c r="A7303" s="16"/>
      <c r="B7303" s="16"/>
      <c r="N7303" s="2"/>
      <c r="O7303" s="53"/>
      <c r="BA7303" s="149"/>
    </row>
    <row r="7304" spans="1:53">
      <c r="A7304" s="16"/>
      <c r="B7304" s="16"/>
      <c r="N7304" s="2"/>
      <c r="O7304" s="53"/>
      <c r="BA7304" s="149"/>
    </row>
    <row r="7305" spans="1:53">
      <c r="A7305" s="16"/>
      <c r="B7305" s="16"/>
      <c r="N7305" s="2"/>
      <c r="O7305" s="53"/>
      <c r="BA7305" s="149"/>
    </row>
    <row r="7306" spans="1:53">
      <c r="A7306" s="16"/>
      <c r="B7306" s="16"/>
      <c r="N7306" s="2"/>
      <c r="O7306" s="53"/>
      <c r="BA7306" s="149"/>
    </row>
    <row r="7307" spans="1:53">
      <c r="A7307" s="16"/>
      <c r="B7307" s="16"/>
      <c r="N7307" s="2"/>
      <c r="O7307" s="53"/>
      <c r="BA7307" s="149"/>
    </row>
    <row r="7308" spans="1:53">
      <c r="A7308" s="16"/>
      <c r="B7308" s="16"/>
      <c r="N7308" s="2"/>
      <c r="O7308" s="53"/>
      <c r="BA7308" s="149"/>
    </row>
    <row r="7309" spans="1:53">
      <c r="A7309" s="16"/>
      <c r="B7309" s="16"/>
      <c r="N7309" s="2"/>
      <c r="O7309" s="53"/>
      <c r="BA7309" s="149"/>
    </row>
    <row r="7310" spans="1:53">
      <c r="A7310" s="16"/>
      <c r="B7310" s="16"/>
      <c r="N7310" s="2"/>
      <c r="O7310" s="53"/>
      <c r="BA7310" s="149"/>
    </row>
    <row r="7311" spans="1:53">
      <c r="A7311" s="16"/>
      <c r="B7311" s="16"/>
      <c r="N7311" s="2"/>
      <c r="O7311" s="53"/>
      <c r="BA7311" s="149"/>
    </row>
    <row r="7312" spans="1:53">
      <c r="A7312" s="16"/>
      <c r="B7312" s="16"/>
      <c r="N7312" s="2"/>
      <c r="O7312" s="53"/>
      <c r="BA7312" s="149"/>
    </row>
    <row r="7313" spans="1:53">
      <c r="A7313" s="16"/>
      <c r="B7313" s="16"/>
      <c r="N7313" s="2"/>
      <c r="O7313" s="53"/>
      <c r="BA7313" s="149"/>
    </row>
    <row r="7314" spans="1:53">
      <c r="A7314" s="16"/>
      <c r="B7314" s="16"/>
      <c r="N7314" s="2"/>
      <c r="O7314" s="53"/>
      <c r="BA7314" s="149"/>
    </row>
    <row r="7315" spans="1:53">
      <c r="A7315" s="16"/>
      <c r="B7315" s="16"/>
      <c r="N7315" s="2"/>
      <c r="O7315" s="53"/>
      <c r="BA7315" s="149"/>
    </row>
    <row r="7316" spans="1:53">
      <c r="A7316" s="16"/>
      <c r="B7316" s="16"/>
      <c r="N7316" s="2"/>
      <c r="O7316" s="53"/>
      <c r="BA7316" s="149"/>
    </row>
    <row r="7317" spans="1:53">
      <c r="A7317" s="16"/>
      <c r="B7317" s="16"/>
      <c r="N7317" s="2"/>
      <c r="O7317" s="53"/>
      <c r="BA7317" s="149"/>
    </row>
    <row r="7318" spans="1:53">
      <c r="A7318" s="16"/>
      <c r="B7318" s="16"/>
      <c r="N7318" s="2"/>
      <c r="O7318" s="53"/>
      <c r="BA7318" s="149"/>
    </row>
    <row r="7319" spans="1:53">
      <c r="A7319" s="16"/>
      <c r="B7319" s="16"/>
      <c r="N7319" s="2"/>
      <c r="O7319" s="53"/>
      <c r="BA7319" s="149"/>
    </row>
    <row r="7320" spans="1:53">
      <c r="A7320" s="16"/>
      <c r="B7320" s="16"/>
      <c r="N7320" s="2"/>
      <c r="O7320" s="53"/>
      <c r="BA7320" s="149"/>
    </row>
    <row r="7321" spans="1:53">
      <c r="A7321" s="16"/>
      <c r="B7321" s="16"/>
      <c r="N7321" s="2"/>
      <c r="O7321" s="53"/>
      <c r="BA7321" s="149"/>
    </row>
    <row r="7322" spans="1:53">
      <c r="A7322" s="16"/>
      <c r="B7322" s="16"/>
      <c r="N7322" s="2"/>
      <c r="O7322" s="53"/>
      <c r="BA7322" s="149"/>
    </row>
    <row r="7323" spans="1:53">
      <c r="A7323" s="16"/>
      <c r="B7323" s="16"/>
      <c r="N7323" s="2"/>
      <c r="O7323" s="53"/>
      <c r="BA7323" s="149"/>
    </row>
    <row r="7324" spans="1:53">
      <c r="A7324" s="16"/>
      <c r="B7324" s="16"/>
      <c r="N7324" s="2"/>
      <c r="O7324" s="53"/>
      <c r="BA7324" s="149"/>
    </row>
    <row r="7325" spans="1:53">
      <c r="A7325" s="16"/>
      <c r="B7325" s="16"/>
      <c r="N7325" s="2"/>
      <c r="O7325" s="53"/>
      <c r="BA7325" s="149"/>
    </row>
    <row r="7326" spans="1:53">
      <c r="A7326" s="16"/>
      <c r="B7326" s="16"/>
      <c r="N7326" s="2"/>
      <c r="O7326" s="53"/>
      <c r="BA7326" s="149"/>
    </row>
    <row r="7327" spans="1:53">
      <c r="A7327" s="16"/>
      <c r="B7327" s="16"/>
      <c r="N7327" s="2"/>
      <c r="O7327" s="53"/>
      <c r="BA7327" s="149"/>
    </row>
    <row r="7328" spans="1:53">
      <c r="A7328" s="16"/>
      <c r="B7328" s="16"/>
      <c r="N7328" s="2"/>
      <c r="O7328" s="53"/>
      <c r="BA7328" s="149"/>
    </row>
    <row r="7329" spans="1:53">
      <c r="A7329" s="16"/>
      <c r="B7329" s="16"/>
      <c r="N7329" s="2"/>
      <c r="O7329" s="53"/>
      <c r="BA7329" s="149"/>
    </row>
    <row r="7330" spans="1:53">
      <c r="A7330" s="16"/>
      <c r="B7330" s="16"/>
      <c r="N7330" s="2"/>
      <c r="O7330" s="53"/>
      <c r="BA7330" s="149"/>
    </row>
    <row r="7331" spans="1:53">
      <c r="A7331" s="16"/>
      <c r="B7331" s="16"/>
      <c r="N7331" s="2"/>
      <c r="O7331" s="53"/>
      <c r="BA7331" s="149"/>
    </row>
    <row r="7332" spans="1:53">
      <c r="A7332" s="16"/>
      <c r="B7332" s="16"/>
      <c r="N7332" s="2"/>
      <c r="O7332" s="53"/>
      <c r="BA7332" s="149"/>
    </row>
    <row r="7333" spans="1:53">
      <c r="A7333" s="16"/>
      <c r="B7333" s="16"/>
      <c r="N7333" s="2"/>
      <c r="O7333" s="53"/>
      <c r="BA7333" s="149"/>
    </row>
    <row r="7334" spans="1:53">
      <c r="A7334" s="16"/>
      <c r="B7334" s="16"/>
      <c r="N7334" s="2"/>
      <c r="O7334" s="53"/>
      <c r="BA7334" s="149"/>
    </row>
    <row r="7335" spans="1:53">
      <c r="A7335" s="16"/>
      <c r="B7335" s="16"/>
      <c r="N7335" s="2"/>
      <c r="O7335" s="53"/>
      <c r="BA7335" s="149"/>
    </row>
    <row r="7336" spans="1:53">
      <c r="A7336" s="16"/>
      <c r="B7336" s="16"/>
      <c r="N7336" s="2"/>
      <c r="O7336" s="53"/>
      <c r="BA7336" s="149"/>
    </row>
    <row r="7337" spans="1:53">
      <c r="A7337" s="16"/>
      <c r="B7337" s="16"/>
      <c r="N7337" s="2"/>
      <c r="O7337" s="53"/>
      <c r="BA7337" s="149"/>
    </row>
    <row r="7338" spans="1:53">
      <c r="A7338" s="16"/>
      <c r="B7338" s="16"/>
      <c r="N7338" s="2"/>
      <c r="O7338" s="53"/>
      <c r="BA7338" s="149"/>
    </row>
    <row r="7339" spans="1:53">
      <c r="A7339" s="16"/>
      <c r="B7339" s="16"/>
      <c r="N7339" s="2"/>
      <c r="O7339" s="53"/>
      <c r="BA7339" s="149"/>
    </row>
    <row r="7340" spans="1:53">
      <c r="A7340" s="16"/>
      <c r="B7340" s="16"/>
      <c r="N7340" s="2"/>
      <c r="O7340" s="53"/>
      <c r="BA7340" s="149"/>
    </row>
    <row r="7341" spans="1:53">
      <c r="A7341" s="16"/>
      <c r="B7341" s="16"/>
      <c r="N7341" s="2"/>
      <c r="O7341" s="53"/>
      <c r="BA7341" s="149"/>
    </row>
    <row r="7342" spans="1:53">
      <c r="A7342" s="16"/>
      <c r="B7342" s="16"/>
      <c r="N7342" s="2"/>
      <c r="O7342" s="53"/>
      <c r="BA7342" s="149"/>
    </row>
    <row r="7343" spans="1:53">
      <c r="A7343" s="16"/>
      <c r="B7343" s="16"/>
      <c r="N7343" s="2"/>
      <c r="O7343" s="53"/>
      <c r="BA7343" s="149"/>
    </row>
    <row r="7344" spans="1:53">
      <c r="A7344" s="16"/>
      <c r="B7344" s="16"/>
      <c r="N7344" s="2"/>
      <c r="O7344" s="53"/>
      <c r="BA7344" s="149"/>
    </row>
    <row r="7345" spans="1:53">
      <c r="A7345" s="16"/>
      <c r="B7345" s="16"/>
      <c r="N7345" s="2"/>
      <c r="O7345" s="53"/>
      <c r="BA7345" s="149"/>
    </row>
    <row r="7346" spans="1:53">
      <c r="A7346" s="16"/>
      <c r="B7346" s="16"/>
      <c r="N7346" s="2"/>
      <c r="O7346" s="53"/>
      <c r="BA7346" s="149"/>
    </row>
    <row r="7347" spans="1:53">
      <c r="A7347" s="16"/>
      <c r="B7347" s="16"/>
      <c r="N7347" s="2"/>
      <c r="O7347" s="53"/>
      <c r="BA7347" s="149"/>
    </row>
    <row r="7348" spans="1:53">
      <c r="A7348" s="16"/>
      <c r="B7348" s="16"/>
      <c r="N7348" s="2"/>
      <c r="O7348" s="53"/>
      <c r="BA7348" s="149"/>
    </row>
    <row r="7349" spans="1:53">
      <c r="A7349" s="16"/>
      <c r="B7349" s="16"/>
      <c r="N7349" s="2"/>
      <c r="O7349" s="53"/>
      <c r="BA7349" s="149"/>
    </row>
    <row r="7350" spans="1:53">
      <c r="A7350" s="16"/>
      <c r="B7350" s="16"/>
      <c r="N7350" s="2"/>
      <c r="O7350" s="53"/>
      <c r="BA7350" s="149"/>
    </row>
    <row r="7351" spans="1:53">
      <c r="A7351" s="16"/>
      <c r="B7351" s="16"/>
      <c r="N7351" s="2"/>
      <c r="O7351" s="53"/>
      <c r="BA7351" s="149"/>
    </row>
    <row r="7352" spans="1:53">
      <c r="A7352" s="16"/>
      <c r="B7352" s="16"/>
      <c r="N7352" s="2"/>
      <c r="O7352" s="53"/>
      <c r="BA7352" s="149"/>
    </row>
    <row r="7353" spans="1:53">
      <c r="A7353" s="16"/>
      <c r="B7353" s="16"/>
      <c r="N7353" s="2"/>
      <c r="O7353" s="53"/>
      <c r="BA7353" s="149"/>
    </row>
    <row r="7354" spans="1:53">
      <c r="A7354" s="16"/>
      <c r="B7354" s="16"/>
      <c r="N7354" s="2"/>
      <c r="O7354" s="53"/>
      <c r="BA7354" s="149"/>
    </row>
    <row r="7355" spans="1:53">
      <c r="A7355" s="16"/>
      <c r="B7355" s="16"/>
      <c r="N7355" s="2"/>
      <c r="O7355" s="53"/>
      <c r="BA7355" s="149"/>
    </row>
    <row r="7356" spans="1:53">
      <c r="A7356" s="16"/>
      <c r="B7356" s="16"/>
      <c r="N7356" s="2"/>
      <c r="O7356" s="53"/>
      <c r="BA7356" s="149"/>
    </row>
    <row r="7357" spans="1:53">
      <c r="A7357" s="16"/>
      <c r="B7357" s="16"/>
      <c r="N7357" s="2"/>
      <c r="O7357" s="53"/>
      <c r="BA7357" s="149"/>
    </row>
    <row r="7358" spans="1:53">
      <c r="A7358" s="16"/>
      <c r="B7358" s="16"/>
      <c r="N7358" s="2"/>
      <c r="O7358" s="53"/>
      <c r="BA7358" s="149"/>
    </row>
    <row r="7359" spans="1:53">
      <c r="A7359" s="16"/>
      <c r="B7359" s="16"/>
      <c r="N7359" s="2"/>
      <c r="O7359" s="53"/>
      <c r="BA7359" s="149"/>
    </row>
    <row r="7360" spans="1:53">
      <c r="A7360" s="16"/>
      <c r="B7360" s="16"/>
      <c r="N7360" s="2"/>
      <c r="O7360" s="53"/>
      <c r="BA7360" s="149"/>
    </row>
    <row r="7361" spans="1:53">
      <c r="A7361" s="16"/>
      <c r="B7361" s="16"/>
      <c r="N7361" s="2"/>
      <c r="O7361" s="53"/>
      <c r="BA7361" s="149"/>
    </row>
    <row r="7362" spans="1:53">
      <c r="A7362" s="16"/>
      <c r="B7362" s="16"/>
      <c r="N7362" s="2"/>
      <c r="O7362" s="53"/>
      <c r="BA7362" s="149"/>
    </row>
    <row r="7363" spans="1:53">
      <c r="A7363" s="16"/>
      <c r="B7363" s="16"/>
      <c r="N7363" s="2"/>
      <c r="O7363" s="53"/>
      <c r="BA7363" s="149"/>
    </row>
    <row r="7364" spans="1:53">
      <c r="A7364" s="16"/>
      <c r="B7364" s="16"/>
      <c r="N7364" s="2"/>
      <c r="O7364" s="53"/>
      <c r="BA7364" s="149"/>
    </row>
    <row r="7365" spans="1:53">
      <c r="A7365" s="16"/>
      <c r="B7365" s="16"/>
      <c r="N7365" s="2"/>
      <c r="O7365" s="53"/>
      <c r="BA7365" s="149"/>
    </row>
    <row r="7366" spans="1:53">
      <c r="A7366" s="16"/>
      <c r="B7366" s="16"/>
      <c r="N7366" s="2"/>
      <c r="O7366" s="53"/>
      <c r="BA7366" s="149"/>
    </row>
    <row r="7367" spans="1:53">
      <c r="A7367" s="16"/>
      <c r="B7367" s="16"/>
      <c r="N7367" s="2"/>
      <c r="O7367" s="53"/>
      <c r="BA7367" s="149"/>
    </row>
    <row r="7368" spans="1:53">
      <c r="A7368" s="16"/>
      <c r="B7368" s="16"/>
      <c r="N7368" s="2"/>
      <c r="O7368" s="53"/>
      <c r="BA7368" s="149"/>
    </row>
    <row r="7369" spans="1:53">
      <c r="A7369" s="16"/>
      <c r="B7369" s="16"/>
      <c r="N7369" s="2"/>
      <c r="O7369" s="53"/>
      <c r="BA7369" s="149"/>
    </row>
    <row r="7370" spans="1:53">
      <c r="A7370" s="16"/>
      <c r="B7370" s="16"/>
      <c r="N7370" s="2"/>
      <c r="O7370" s="53"/>
      <c r="BA7370" s="149"/>
    </row>
    <row r="7371" spans="1:53">
      <c r="A7371" s="16"/>
      <c r="B7371" s="16"/>
      <c r="N7371" s="2"/>
      <c r="O7371" s="53"/>
      <c r="BA7371" s="149"/>
    </row>
    <row r="7372" spans="1:53">
      <c r="A7372" s="16"/>
      <c r="B7372" s="16"/>
      <c r="N7372" s="2"/>
      <c r="O7372" s="53"/>
      <c r="BA7372" s="149"/>
    </row>
    <row r="7373" spans="1:53">
      <c r="A7373" s="16"/>
      <c r="B7373" s="16"/>
      <c r="N7373" s="2"/>
      <c r="O7373" s="53"/>
      <c r="BA7373" s="149"/>
    </row>
    <row r="7374" spans="1:53">
      <c r="A7374" s="16"/>
      <c r="B7374" s="16"/>
      <c r="N7374" s="2"/>
      <c r="O7374" s="53"/>
      <c r="BA7374" s="149"/>
    </row>
    <row r="7375" spans="1:53">
      <c r="A7375" s="16"/>
      <c r="B7375" s="16"/>
      <c r="N7375" s="2"/>
      <c r="O7375" s="53"/>
      <c r="BA7375" s="149"/>
    </row>
    <row r="7376" spans="1:53">
      <c r="A7376" s="16"/>
      <c r="B7376" s="16"/>
      <c r="N7376" s="2"/>
      <c r="O7376" s="53"/>
      <c r="BA7376" s="149"/>
    </row>
    <row r="7377" spans="1:53">
      <c r="A7377" s="16"/>
      <c r="B7377" s="16"/>
      <c r="N7377" s="2"/>
      <c r="O7377" s="53"/>
      <c r="BA7377" s="149"/>
    </row>
    <row r="7378" spans="1:53">
      <c r="A7378" s="16"/>
      <c r="B7378" s="16"/>
      <c r="N7378" s="2"/>
      <c r="O7378" s="53"/>
      <c r="BA7378" s="149"/>
    </row>
    <row r="7379" spans="1:53">
      <c r="A7379" s="16"/>
      <c r="B7379" s="16"/>
      <c r="N7379" s="2"/>
      <c r="O7379" s="53"/>
      <c r="BA7379" s="149"/>
    </row>
    <row r="7380" spans="1:53">
      <c r="A7380" s="16"/>
      <c r="B7380" s="16"/>
      <c r="N7380" s="2"/>
      <c r="O7380" s="53"/>
      <c r="BA7380" s="149"/>
    </row>
    <row r="7381" spans="1:53">
      <c r="A7381" s="16"/>
      <c r="B7381" s="16"/>
      <c r="N7381" s="2"/>
      <c r="O7381" s="53"/>
      <c r="BA7381" s="149"/>
    </row>
    <row r="7382" spans="1:53">
      <c r="A7382" s="16"/>
      <c r="B7382" s="16"/>
      <c r="N7382" s="2"/>
      <c r="O7382" s="53"/>
      <c r="BA7382" s="149"/>
    </row>
    <row r="7383" spans="1:53">
      <c r="A7383" s="16"/>
      <c r="B7383" s="16"/>
      <c r="N7383" s="2"/>
      <c r="O7383" s="53"/>
      <c r="BA7383" s="149"/>
    </row>
    <row r="7384" spans="1:53">
      <c r="A7384" s="16"/>
      <c r="B7384" s="16"/>
      <c r="N7384" s="2"/>
      <c r="O7384" s="53"/>
      <c r="BA7384" s="149"/>
    </row>
    <row r="7385" spans="1:53">
      <c r="A7385" s="16"/>
      <c r="B7385" s="16"/>
      <c r="N7385" s="2"/>
      <c r="O7385" s="53"/>
      <c r="BA7385" s="149"/>
    </row>
    <row r="7386" spans="1:53">
      <c r="A7386" s="16"/>
      <c r="B7386" s="16"/>
      <c r="N7386" s="2"/>
      <c r="O7386" s="53"/>
      <c r="BA7386" s="149"/>
    </row>
    <row r="7387" spans="1:53">
      <c r="A7387" s="16"/>
      <c r="B7387" s="16"/>
      <c r="N7387" s="2"/>
      <c r="O7387" s="53"/>
      <c r="BA7387" s="149"/>
    </row>
    <row r="7388" spans="1:53">
      <c r="A7388" s="16"/>
      <c r="B7388" s="16"/>
      <c r="N7388" s="2"/>
      <c r="O7388" s="53"/>
      <c r="BA7388" s="149"/>
    </row>
    <row r="7389" spans="1:53">
      <c r="A7389" s="16"/>
      <c r="B7389" s="16"/>
      <c r="N7389" s="2"/>
      <c r="O7389" s="53"/>
      <c r="BA7389" s="149"/>
    </row>
    <row r="7390" spans="1:53">
      <c r="A7390" s="16"/>
      <c r="B7390" s="16"/>
      <c r="N7390" s="2"/>
      <c r="O7390" s="53"/>
      <c r="BA7390" s="149"/>
    </row>
    <row r="7391" spans="1:53">
      <c r="A7391" s="16"/>
      <c r="B7391" s="16"/>
      <c r="N7391" s="2"/>
      <c r="O7391" s="53"/>
      <c r="BA7391" s="149"/>
    </row>
    <row r="7392" spans="1:53">
      <c r="A7392" s="16"/>
      <c r="B7392" s="16"/>
      <c r="N7392" s="2"/>
      <c r="O7392" s="53"/>
      <c r="BA7392" s="149"/>
    </row>
    <row r="7393" spans="1:53">
      <c r="A7393" s="16"/>
      <c r="B7393" s="16"/>
      <c r="N7393" s="2"/>
      <c r="O7393" s="53"/>
      <c r="BA7393" s="149"/>
    </row>
    <row r="7394" spans="1:53">
      <c r="A7394" s="16"/>
      <c r="B7394" s="16"/>
      <c r="N7394" s="2"/>
      <c r="O7394" s="53"/>
      <c r="BA7394" s="149"/>
    </row>
    <row r="7395" spans="1:53">
      <c r="A7395" s="16"/>
      <c r="B7395" s="16"/>
      <c r="N7395" s="2"/>
      <c r="O7395" s="53"/>
      <c r="BA7395" s="149"/>
    </row>
    <row r="7396" spans="1:53">
      <c r="A7396" s="16"/>
      <c r="B7396" s="16"/>
      <c r="N7396" s="2"/>
      <c r="O7396" s="53"/>
      <c r="BA7396" s="149"/>
    </row>
    <row r="7397" spans="1:53">
      <c r="A7397" s="16"/>
      <c r="B7397" s="16"/>
      <c r="N7397" s="2"/>
      <c r="O7397" s="53"/>
      <c r="BA7397" s="149"/>
    </row>
    <row r="7398" spans="1:53">
      <c r="A7398" s="16"/>
      <c r="B7398" s="16"/>
      <c r="N7398" s="2"/>
      <c r="O7398" s="53"/>
      <c r="BA7398" s="149"/>
    </row>
    <row r="7399" spans="1:53">
      <c r="A7399" s="16"/>
      <c r="B7399" s="16"/>
      <c r="N7399" s="2"/>
      <c r="O7399" s="53"/>
      <c r="BA7399" s="149"/>
    </row>
    <row r="7400" spans="1:53">
      <c r="A7400" s="16"/>
      <c r="B7400" s="16"/>
      <c r="N7400" s="2"/>
      <c r="O7400" s="53"/>
      <c r="BA7400" s="149"/>
    </row>
    <row r="7401" spans="1:53">
      <c r="A7401" s="16"/>
      <c r="B7401" s="16"/>
      <c r="N7401" s="2"/>
      <c r="O7401" s="53"/>
      <c r="BA7401" s="149"/>
    </row>
    <row r="7402" spans="1:53">
      <c r="A7402" s="16"/>
      <c r="B7402" s="16"/>
      <c r="N7402" s="2"/>
      <c r="O7402" s="53"/>
      <c r="BA7402" s="149"/>
    </row>
    <row r="7403" spans="1:53">
      <c r="A7403" s="16"/>
      <c r="B7403" s="16"/>
      <c r="N7403" s="2"/>
      <c r="O7403" s="53"/>
      <c r="BA7403" s="149"/>
    </row>
    <row r="7404" spans="1:53">
      <c r="A7404" s="16"/>
      <c r="B7404" s="16"/>
      <c r="N7404" s="2"/>
      <c r="O7404" s="53"/>
      <c r="BA7404" s="149"/>
    </row>
    <row r="7405" spans="1:53">
      <c r="A7405" s="16"/>
      <c r="B7405" s="16"/>
      <c r="N7405" s="2"/>
      <c r="O7405" s="53"/>
      <c r="BA7405" s="149"/>
    </row>
    <row r="7406" spans="1:53">
      <c r="A7406" s="16"/>
      <c r="B7406" s="16"/>
      <c r="N7406" s="2"/>
      <c r="O7406" s="53"/>
      <c r="BA7406" s="149"/>
    </row>
    <row r="7407" spans="1:53">
      <c r="A7407" s="16"/>
      <c r="B7407" s="16"/>
      <c r="N7407" s="2"/>
      <c r="O7407" s="53"/>
      <c r="BA7407" s="149"/>
    </row>
    <row r="7408" spans="1:53">
      <c r="A7408" s="16"/>
      <c r="B7408" s="16"/>
      <c r="N7408" s="2"/>
      <c r="O7408" s="53"/>
      <c r="BA7408" s="149"/>
    </row>
    <row r="7409" spans="1:53">
      <c r="A7409" s="16"/>
      <c r="B7409" s="16"/>
      <c r="N7409" s="2"/>
      <c r="O7409" s="53"/>
      <c r="BA7409" s="149"/>
    </row>
    <row r="7410" spans="1:53">
      <c r="A7410" s="16"/>
      <c r="B7410" s="16"/>
      <c r="N7410" s="2"/>
      <c r="O7410" s="53"/>
      <c r="BA7410" s="149"/>
    </row>
    <row r="7411" spans="1:53">
      <c r="A7411" s="16"/>
      <c r="B7411" s="16"/>
      <c r="N7411" s="2"/>
      <c r="O7411" s="53"/>
      <c r="BA7411" s="149"/>
    </row>
    <row r="7412" spans="1:53">
      <c r="A7412" s="16"/>
      <c r="B7412" s="16"/>
      <c r="N7412" s="2"/>
      <c r="O7412" s="53"/>
      <c r="BA7412" s="149"/>
    </row>
    <row r="7413" spans="1:53">
      <c r="A7413" s="16"/>
      <c r="B7413" s="16"/>
      <c r="N7413" s="2"/>
      <c r="O7413" s="53"/>
      <c r="BA7413" s="149"/>
    </row>
    <row r="7414" spans="1:53">
      <c r="A7414" s="16"/>
      <c r="B7414" s="16"/>
      <c r="N7414" s="2"/>
      <c r="O7414" s="53"/>
      <c r="BA7414" s="149"/>
    </row>
    <row r="7415" spans="1:53">
      <c r="A7415" s="16"/>
      <c r="B7415" s="16"/>
      <c r="N7415" s="2"/>
      <c r="O7415" s="53"/>
      <c r="BA7415" s="149"/>
    </row>
    <row r="7416" spans="1:53">
      <c r="A7416" s="16"/>
      <c r="B7416" s="16"/>
      <c r="N7416" s="2"/>
      <c r="O7416" s="53"/>
      <c r="BA7416" s="149"/>
    </row>
    <row r="7417" spans="1:53">
      <c r="A7417" s="16"/>
      <c r="B7417" s="16"/>
      <c r="N7417" s="2"/>
      <c r="O7417" s="53"/>
      <c r="BA7417" s="149"/>
    </row>
    <row r="7418" spans="1:53">
      <c r="A7418" s="16"/>
      <c r="B7418" s="16"/>
      <c r="N7418" s="2"/>
      <c r="O7418" s="53"/>
      <c r="BA7418" s="149"/>
    </row>
    <row r="7419" spans="1:53">
      <c r="A7419" s="16"/>
      <c r="B7419" s="16"/>
      <c r="N7419" s="2"/>
      <c r="O7419" s="53"/>
      <c r="BA7419" s="149"/>
    </row>
    <row r="7420" spans="1:53">
      <c r="A7420" s="16"/>
      <c r="B7420" s="16"/>
      <c r="N7420" s="2"/>
      <c r="O7420" s="53"/>
      <c r="BA7420" s="149"/>
    </row>
    <row r="7421" spans="1:53">
      <c r="A7421" s="16"/>
      <c r="B7421" s="16"/>
      <c r="N7421" s="2"/>
      <c r="O7421" s="53"/>
      <c r="BA7421" s="149"/>
    </row>
    <row r="7422" spans="1:53">
      <c r="A7422" s="16"/>
      <c r="B7422" s="16"/>
      <c r="N7422" s="2"/>
      <c r="O7422" s="53"/>
      <c r="BA7422" s="149"/>
    </row>
    <row r="7423" spans="1:53">
      <c r="A7423" s="16"/>
      <c r="B7423" s="16"/>
      <c r="N7423" s="2"/>
      <c r="O7423" s="53"/>
      <c r="BA7423" s="149"/>
    </row>
    <row r="7424" spans="1:53">
      <c r="A7424" s="16"/>
      <c r="B7424" s="16"/>
      <c r="N7424" s="2"/>
      <c r="O7424" s="53"/>
      <c r="BA7424" s="149"/>
    </row>
    <row r="7425" spans="1:53">
      <c r="A7425" s="16"/>
      <c r="B7425" s="16"/>
      <c r="N7425" s="2"/>
      <c r="O7425" s="53"/>
      <c r="BA7425" s="149"/>
    </row>
    <row r="7426" spans="1:53">
      <c r="A7426" s="16"/>
      <c r="B7426" s="16"/>
      <c r="N7426" s="2"/>
      <c r="O7426" s="53"/>
      <c r="BA7426" s="149"/>
    </row>
    <row r="7427" spans="1:53">
      <c r="A7427" s="16"/>
      <c r="B7427" s="16"/>
      <c r="N7427" s="2"/>
      <c r="O7427" s="53"/>
      <c r="BA7427" s="149"/>
    </row>
    <row r="7428" spans="1:53">
      <c r="A7428" s="16"/>
      <c r="B7428" s="16"/>
      <c r="N7428" s="2"/>
      <c r="O7428" s="53"/>
      <c r="BA7428" s="149"/>
    </row>
    <row r="7429" spans="1:53">
      <c r="A7429" s="16"/>
      <c r="B7429" s="16"/>
      <c r="N7429" s="2"/>
      <c r="O7429" s="53"/>
      <c r="BA7429" s="149"/>
    </row>
    <row r="7430" spans="1:53">
      <c r="A7430" s="16"/>
      <c r="B7430" s="16"/>
      <c r="N7430" s="2"/>
      <c r="O7430" s="53"/>
      <c r="BA7430" s="149"/>
    </row>
    <row r="7431" spans="1:53">
      <c r="A7431" s="16"/>
      <c r="B7431" s="16"/>
      <c r="N7431" s="2"/>
      <c r="O7431" s="53"/>
      <c r="BA7431" s="149"/>
    </row>
    <row r="7432" spans="1:53">
      <c r="A7432" s="16"/>
      <c r="B7432" s="16"/>
      <c r="N7432" s="2"/>
      <c r="O7432" s="53"/>
      <c r="BA7432" s="149"/>
    </row>
    <row r="7433" spans="1:53">
      <c r="A7433" s="16"/>
      <c r="B7433" s="16"/>
      <c r="N7433" s="2"/>
      <c r="O7433" s="53"/>
      <c r="BA7433" s="149"/>
    </row>
    <row r="7434" spans="1:53">
      <c r="A7434" s="16"/>
      <c r="B7434" s="16"/>
      <c r="N7434" s="2"/>
      <c r="O7434" s="53"/>
      <c r="BA7434" s="149"/>
    </row>
    <row r="7435" spans="1:53">
      <c r="A7435" s="16"/>
      <c r="B7435" s="16"/>
      <c r="N7435" s="2"/>
      <c r="O7435" s="53"/>
      <c r="BA7435" s="149"/>
    </row>
    <row r="7436" spans="1:53">
      <c r="A7436" s="16"/>
      <c r="B7436" s="16"/>
      <c r="N7436" s="2"/>
      <c r="O7436" s="53"/>
      <c r="BA7436" s="149"/>
    </row>
    <row r="7437" spans="1:53">
      <c r="A7437" s="16"/>
      <c r="B7437" s="16"/>
      <c r="N7437" s="2"/>
      <c r="O7437" s="53"/>
      <c r="BA7437" s="149"/>
    </row>
    <row r="7438" spans="1:53">
      <c r="A7438" s="16"/>
      <c r="B7438" s="16"/>
      <c r="N7438" s="2"/>
      <c r="O7438" s="53"/>
      <c r="BA7438" s="149"/>
    </row>
    <row r="7439" spans="1:53">
      <c r="A7439" s="16"/>
      <c r="B7439" s="16"/>
      <c r="N7439" s="2"/>
      <c r="O7439" s="53"/>
      <c r="BA7439" s="149"/>
    </row>
    <row r="7440" spans="1:53">
      <c r="A7440" s="16"/>
      <c r="B7440" s="16"/>
      <c r="N7440" s="2"/>
      <c r="O7440" s="53"/>
      <c r="BA7440" s="149"/>
    </row>
    <row r="7441" spans="1:53">
      <c r="A7441" s="16"/>
      <c r="B7441" s="16"/>
      <c r="N7441" s="2"/>
      <c r="O7441" s="53"/>
      <c r="BA7441" s="149"/>
    </row>
    <row r="7442" spans="1:53">
      <c r="A7442" s="16"/>
      <c r="B7442" s="16"/>
      <c r="N7442" s="2"/>
      <c r="O7442" s="53"/>
      <c r="BA7442" s="149"/>
    </row>
    <row r="7443" spans="1:53">
      <c r="A7443" s="16"/>
      <c r="B7443" s="16"/>
      <c r="N7443" s="2"/>
      <c r="O7443" s="53"/>
      <c r="BA7443" s="149"/>
    </row>
    <row r="7444" spans="1:53">
      <c r="A7444" s="16"/>
      <c r="B7444" s="16"/>
      <c r="N7444" s="2"/>
      <c r="O7444" s="53"/>
      <c r="BA7444" s="149"/>
    </row>
    <row r="7445" spans="1:53">
      <c r="A7445" s="16"/>
      <c r="B7445" s="16"/>
      <c r="N7445" s="2"/>
      <c r="O7445" s="53"/>
      <c r="BA7445" s="149"/>
    </row>
    <row r="7446" spans="1:53">
      <c r="A7446" s="16"/>
      <c r="B7446" s="16"/>
      <c r="N7446" s="2"/>
      <c r="O7446" s="53"/>
      <c r="BA7446" s="149"/>
    </row>
    <row r="7447" spans="1:53">
      <c r="A7447" s="16"/>
      <c r="B7447" s="16"/>
      <c r="N7447" s="2"/>
      <c r="O7447" s="53"/>
      <c r="BA7447" s="149"/>
    </row>
    <row r="7448" spans="1:53">
      <c r="A7448" s="16"/>
      <c r="B7448" s="16"/>
      <c r="N7448" s="2"/>
      <c r="O7448" s="53"/>
      <c r="BA7448" s="149"/>
    </row>
    <row r="7449" spans="1:53">
      <c r="A7449" s="16"/>
      <c r="B7449" s="16"/>
      <c r="N7449" s="2"/>
      <c r="O7449" s="53"/>
      <c r="BA7449" s="149"/>
    </row>
    <row r="7450" spans="1:53">
      <c r="A7450" s="16"/>
      <c r="B7450" s="16"/>
      <c r="N7450" s="2"/>
      <c r="O7450" s="53"/>
      <c r="BA7450" s="149"/>
    </row>
    <row r="7451" spans="1:53">
      <c r="A7451" s="16"/>
      <c r="B7451" s="16"/>
      <c r="N7451" s="2"/>
      <c r="O7451" s="53"/>
      <c r="BA7451" s="149"/>
    </row>
    <row r="7452" spans="1:53">
      <c r="A7452" s="16"/>
      <c r="B7452" s="16"/>
      <c r="N7452" s="2"/>
      <c r="O7452" s="53"/>
      <c r="BA7452" s="149"/>
    </row>
    <row r="7453" spans="1:53">
      <c r="A7453" s="16"/>
      <c r="B7453" s="16"/>
      <c r="N7453" s="2"/>
      <c r="O7453" s="53"/>
      <c r="BA7453" s="149"/>
    </row>
    <row r="7454" spans="1:53">
      <c r="A7454" s="16"/>
      <c r="B7454" s="16"/>
      <c r="N7454" s="2"/>
      <c r="O7454" s="53"/>
      <c r="BA7454" s="149"/>
    </row>
    <row r="7455" spans="1:53">
      <c r="A7455" s="16"/>
      <c r="B7455" s="16"/>
      <c r="N7455" s="2"/>
      <c r="O7455" s="53"/>
      <c r="BA7455" s="149"/>
    </row>
    <row r="7456" spans="1:53">
      <c r="A7456" s="16"/>
      <c r="B7456" s="16"/>
      <c r="N7456" s="2"/>
      <c r="O7456" s="53"/>
      <c r="BA7456" s="149"/>
    </row>
    <row r="7457" spans="1:53">
      <c r="A7457" s="16"/>
      <c r="B7457" s="16"/>
      <c r="N7457" s="2"/>
      <c r="O7457" s="53"/>
      <c r="BA7457" s="149"/>
    </row>
    <row r="7458" spans="1:53">
      <c r="A7458" s="16"/>
      <c r="B7458" s="16"/>
      <c r="N7458" s="2"/>
      <c r="O7458" s="53"/>
      <c r="BA7458" s="149"/>
    </row>
    <row r="7459" spans="1:53">
      <c r="A7459" s="16"/>
      <c r="B7459" s="16"/>
      <c r="N7459" s="2"/>
      <c r="O7459" s="53"/>
      <c r="BA7459" s="149"/>
    </row>
    <row r="7460" spans="1:53">
      <c r="A7460" s="16"/>
      <c r="B7460" s="16"/>
      <c r="N7460" s="2"/>
      <c r="O7460" s="53"/>
      <c r="BA7460" s="149"/>
    </row>
    <row r="7461" spans="1:53">
      <c r="A7461" s="16"/>
      <c r="B7461" s="16"/>
      <c r="N7461" s="2"/>
      <c r="O7461" s="53"/>
      <c r="BA7461" s="149"/>
    </row>
    <row r="7462" spans="1:53">
      <c r="A7462" s="16"/>
      <c r="B7462" s="16"/>
      <c r="N7462" s="2"/>
      <c r="O7462" s="53"/>
      <c r="BA7462" s="149"/>
    </row>
    <row r="7463" spans="1:53">
      <c r="A7463" s="16"/>
      <c r="B7463" s="16"/>
      <c r="N7463" s="2"/>
      <c r="O7463" s="53"/>
      <c r="BA7463" s="149"/>
    </row>
    <row r="7464" spans="1:53">
      <c r="A7464" s="16"/>
      <c r="B7464" s="16"/>
      <c r="N7464" s="2"/>
      <c r="O7464" s="53"/>
      <c r="BA7464" s="149"/>
    </row>
    <row r="7465" spans="1:53">
      <c r="A7465" s="16"/>
      <c r="B7465" s="16"/>
      <c r="N7465" s="2"/>
      <c r="O7465" s="53"/>
      <c r="BA7465" s="149"/>
    </row>
    <row r="7466" spans="1:53">
      <c r="A7466" s="16"/>
      <c r="B7466" s="16"/>
      <c r="N7466" s="2"/>
      <c r="O7466" s="53"/>
      <c r="BA7466" s="149"/>
    </row>
    <row r="7467" spans="1:53">
      <c r="A7467" s="16"/>
      <c r="B7467" s="16"/>
      <c r="N7467" s="2"/>
      <c r="O7467" s="53"/>
      <c r="BA7467" s="149"/>
    </row>
    <row r="7468" spans="1:53">
      <c r="A7468" s="16"/>
      <c r="B7468" s="16"/>
      <c r="N7468" s="2"/>
      <c r="O7468" s="53"/>
      <c r="BA7468" s="149"/>
    </row>
    <row r="7469" spans="1:53">
      <c r="A7469" s="16"/>
      <c r="B7469" s="16"/>
      <c r="N7469" s="2"/>
      <c r="O7469" s="53"/>
      <c r="BA7469" s="149"/>
    </row>
    <row r="7470" spans="1:53">
      <c r="A7470" s="16"/>
      <c r="B7470" s="16"/>
      <c r="N7470" s="2"/>
      <c r="O7470" s="53"/>
      <c r="BA7470" s="149"/>
    </row>
    <row r="7471" spans="1:53">
      <c r="A7471" s="16"/>
      <c r="B7471" s="16"/>
      <c r="N7471" s="2"/>
      <c r="O7471" s="53"/>
      <c r="BA7471" s="149"/>
    </row>
    <row r="7472" spans="1:53">
      <c r="A7472" s="16"/>
      <c r="B7472" s="16"/>
      <c r="N7472" s="2"/>
      <c r="O7472" s="53"/>
      <c r="BA7472" s="149"/>
    </row>
    <row r="7473" spans="1:53">
      <c r="A7473" s="16"/>
      <c r="B7473" s="16"/>
      <c r="N7473" s="2"/>
      <c r="O7473" s="53"/>
      <c r="BA7473" s="149"/>
    </row>
    <row r="7474" spans="1:53">
      <c r="A7474" s="16"/>
      <c r="B7474" s="16"/>
      <c r="N7474" s="2"/>
      <c r="O7474" s="53"/>
      <c r="BA7474" s="149"/>
    </row>
    <row r="7475" spans="1:53">
      <c r="A7475" s="16"/>
      <c r="B7475" s="16"/>
      <c r="N7475" s="2"/>
      <c r="O7475" s="53"/>
      <c r="BA7475" s="149"/>
    </row>
    <row r="7476" spans="1:53">
      <c r="A7476" s="16"/>
      <c r="B7476" s="16"/>
      <c r="N7476" s="2"/>
      <c r="O7476" s="53"/>
      <c r="BA7476" s="149"/>
    </row>
    <row r="7477" spans="1:53">
      <c r="A7477" s="16"/>
      <c r="B7477" s="16"/>
      <c r="N7477" s="2"/>
      <c r="O7477" s="53"/>
      <c r="BA7477" s="149"/>
    </row>
    <row r="7478" spans="1:53">
      <c r="A7478" s="16"/>
      <c r="B7478" s="16"/>
      <c r="N7478" s="2"/>
      <c r="O7478" s="53"/>
      <c r="BA7478" s="149"/>
    </row>
    <row r="7479" spans="1:53">
      <c r="A7479" s="16"/>
      <c r="B7479" s="16"/>
      <c r="N7479" s="2"/>
      <c r="O7479" s="53"/>
      <c r="BA7479" s="149"/>
    </row>
    <row r="7480" spans="1:53">
      <c r="A7480" s="16"/>
      <c r="B7480" s="16"/>
      <c r="N7480" s="2"/>
      <c r="O7480" s="53"/>
      <c r="BA7480" s="149"/>
    </row>
    <row r="7481" spans="1:53">
      <c r="A7481" s="16"/>
      <c r="B7481" s="16"/>
      <c r="N7481" s="2"/>
      <c r="O7481" s="53"/>
      <c r="BA7481" s="149"/>
    </row>
    <row r="7482" spans="1:53">
      <c r="A7482" s="16"/>
      <c r="B7482" s="16"/>
      <c r="N7482" s="2"/>
      <c r="O7482" s="53"/>
      <c r="BA7482" s="149"/>
    </row>
    <row r="7483" spans="1:53">
      <c r="A7483" s="16"/>
      <c r="B7483" s="16"/>
      <c r="N7483" s="2"/>
      <c r="O7483" s="53"/>
      <c r="BA7483" s="149"/>
    </row>
    <row r="7484" spans="1:53">
      <c r="A7484" s="16"/>
      <c r="B7484" s="16"/>
      <c r="N7484" s="2"/>
      <c r="O7484" s="53"/>
      <c r="BA7484" s="149"/>
    </row>
    <row r="7485" spans="1:53">
      <c r="A7485" s="16"/>
      <c r="B7485" s="16"/>
      <c r="N7485" s="2"/>
      <c r="O7485" s="53"/>
      <c r="BA7485" s="149"/>
    </row>
    <row r="7486" spans="1:53">
      <c r="A7486" s="16"/>
      <c r="B7486" s="16"/>
      <c r="N7486" s="2"/>
      <c r="O7486" s="53"/>
      <c r="BA7486" s="149"/>
    </row>
    <row r="7487" spans="1:53">
      <c r="A7487" s="16"/>
      <c r="B7487" s="16"/>
      <c r="N7487" s="2"/>
      <c r="O7487" s="53"/>
      <c r="BA7487" s="149"/>
    </row>
    <row r="7488" spans="1:53">
      <c r="A7488" s="16"/>
      <c r="B7488" s="16"/>
      <c r="N7488" s="2"/>
      <c r="O7488" s="53"/>
      <c r="BA7488" s="149"/>
    </row>
    <row r="7489" spans="1:53">
      <c r="A7489" s="16"/>
      <c r="B7489" s="16"/>
      <c r="N7489" s="2"/>
      <c r="O7489" s="53"/>
      <c r="BA7489" s="149"/>
    </row>
    <row r="7490" spans="1:53">
      <c r="A7490" s="16"/>
      <c r="B7490" s="16"/>
      <c r="N7490" s="2"/>
      <c r="O7490" s="53"/>
      <c r="BA7490" s="149"/>
    </row>
    <row r="7491" spans="1:53">
      <c r="A7491" s="16"/>
      <c r="B7491" s="16"/>
      <c r="N7491" s="2"/>
      <c r="O7491" s="53"/>
      <c r="BA7491" s="149"/>
    </row>
    <row r="7492" spans="1:53">
      <c r="A7492" s="16"/>
      <c r="B7492" s="16"/>
      <c r="N7492" s="2"/>
      <c r="O7492" s="53"/>
      <c r="BA7492" s="149"/>
    </row>
    <row r="7493" spans="1:53">
      <c r="A7493" s="16"/>
      <c r="B7493" s="16"/>
      <c r="N7493" s="2"/>
      <c r="O7493" s="53"/>
      <c r="BA7493" s="149"/>
    </row>
    <row r="7494" spans="1:53">
      <c r="A7494" s="16"/>
      <c r="B7494" s="16"/>
      <c r="N7494" s="2"/>
      <c r="O7494" s="53"/>
      <c r="BA7494" s="149"/>
    </row>
    <row r="7495" spans="1:53">
      <c r="A7495" s="16"/>
      <c r="B7495" s="16"/>
      <c r="N7495" s="2"/>
      <c r="O7495" s="53"/>
      <c r="BA7495" s="149"/>
    </row>
    <row r="7496" spans="1:53">
      <c r="A7496" s="16"/>
      <c r="B7496" s="16"/>
      <c r="N7496" s="2"/>
      <c r="O7496" s="53"/>
      <c r="BA7496" s="149"/>
    </row>
    <row r="7497" spans="1:53">
      <c r="A7497" s="16"/>
      <c r="B7497" s="16"/>
      <c r="N7497" s="2"/>
      <c r="O7497" s="53"/>
      <c r="BA7497" s="149"/>
    </row>
    <row r="7498" spans="1:53">
      <c r="A7498" s="16"/>
      <c r="B7498" s="16"/>
      <c r="N7498" s="2"/>
      <c r="O7498" s="53"/>
      <c r="BA7498" s="149"/>
    </row>
    <row r="7499" spans="1:53">
      <c r="A7499" s="16"/>
      <c r="B7499" s="16"/>
      <c r="N7499" s="2"/>
      <c r="O7499" s="53"/>
      <c r="BA7499" s="149"/>
    </row>
    <row r="7500" spans="1:53">
      <c r="A7500" s="16"/>
      <c r="B7500" s="16"/>
      <c r="N7500" s="2"/>
      <c r="O7500" s="53"/>
      <c r="BA7500" s="149"/>
    </row>
    <row r="7501" spans="1:53">
      <c r="A7501" s="16"/>
      <c r="B7501" s="16"/>
      <c r="N7501" s="2"/>
      <c r="O7501" s="53"/>
      <c r="BA7501" s="149"/>
    </row>
    <row r="7502" spans="1:53">
      <c r="A7502" s="16"/>
      <c r="B7502" s="16"/>
      <c r="N7502" s="2"/>
      <c r="O7502" s="53"/>
      <c r="BA7502" s="149"/>
    </row>
    <row r="7503" spans="1:53">
      <c r="A7503" s="16"/>
      <c r="B7503" s="16"/>
      <c r="N7503" s="2"/>
      <c r="O7503" s="53"/>
      <c r="BA7503" s="149"/>
    </row>
    <row r="7504" spans="1:53">
      <c r="A7504" s="16"/>
      <c r="B7504" s="16"/>
      <c r="N7504" s="2"/>
      <c r="O7504" s="53"/>
      <c r="BA7504" s="149"/>
    </row>
    <row r="7505" spans="1:53">
      <c r="A7505" s="16"/>
      <c r="B7505" s="16"/>
      <c r="N7505" s="2"/>
      <c r="O7505" s="53"/>
      <c r="BA7505" s="149"/>
    </row>
    <row r="7506" spans="1:53">
      <c r="A7506" s="16"/>
      <c r="B7506" s="16"/>
      <c r="N7506" s="2"/>
      <c r="O7506" s="53"/>
      <c r="BA7506" s="149"/>
    </row>
    <row r="7507" spans="1:53">
      <c r="A7507" s="16"/>
      <c r="B7507" s="16"/>
      <c r="N7507" s="2"/>
      <c r="O7507" s="53"/>
      <c r="BA7507" s="149"/>
    </row>
    <row r="7508" spans="1:53">
      <c r="A7508" s="16"/>
      <c r="B7508" s="16"/>
      <c r="N7508" s="2"/>
      <c r="O7508" s="53"/>
      <c r="BA7508" s="149"/>
    </row>
    <row r="7509" spans="1:53">
      <c r="A7509" s="16"/>
      <c r="B7509" s="16"/>
      <c r="N7509" s="2"/>
      <c r="O7509" s="53"/>
      <c r="BA7509" s="149"/>
    </row>
    <row r="7510" spans="1:53">
      <c r="A7510" s="16"/>
      <c r="B7510" s="16"/>
      <c r="N7510" s="2"/>
      <c r="O7510" s="53"/>
      <c r="BA7510" s="149"/>
    </row>
    <row r="7511" spans="1:53">
      <c r="A7511" s="16"/>
      <c r="B7511" s="16"/>
      <c r="N7511" s="2"/>
      <c r="O7511" s="53"/>
      <c r="BA7511" s="149"/>
    </row>
    <row r="7512" spans="1:53">
      <c r="A7512" s="16"/>
      <c r="B7512" s="16"/>
      <c r="N7512" s="2"/>
      <c r="O7512" s="53"/>
      <c r="BA7512" s="149"/>
    </row>
    <row r="7513" spans="1:53">
      <c r="A7513" s="16"/>
      <c r="B7513" s="16"/>
      <c r="N7513" s="2"/>
      <c r="O7513" s="53"/>
      <c r="BA7513" s="149"/>
    </row>
    <row r="7514" spans="1:53">
      <c r="A7514" s="16"/>
      <c r="B7514" s="16"/>
      <c r="N7514" s="2"/>
      <c r="O7514" s="53"/>
      <c r="BA7514" s="149"/>
    </row>
    <row r="7515" spans="1:53">
      <c r="A7515" s="16"/>
      <c r="B7515" s="16"/>
      <c r="N7515" s="2"/>
      <c r="O7515" s="53"/>
      <c r="BA7515" s="149"/>
    </row>
    <row r="7516" spans="1:53">
      <c r="A7516" s="16"/>
      <c r="B7516" s="16"/>
      <c r="N7516" s="2"/>
      <c r="O7516" s="53"/>
      <c r="BA7516" s="149"/>
    </row>
    <row r="7517" spans="1:53">
      <c r="A7517" s="16"/>
      <c r="B7517" s="16"/>
      <c r="N7517" s="2"/>
      <c r="O7517" s="53"/>
      <c r="BA7517" s="149"/>
    </row>
    <row r="7518" spans="1:53">
      <c r="A7518" s="16"/>
      <c r="B7518" s="16"/>
      <c r="N7518" s="2"/>
      <c r="O7518" s="53"/>
      <c r="BA7518" s="149"/>
    </row>
    <row r="7519" spans="1:53">
      <c r="A7519" s="16"/>
      <c r="B7519" s="16"/>
      <c r="N7519" s="2"/>
      <c r="O7519" s="53"/>
      <c r="BA7519" s="149"/>
    </row>
    <row r="7520" spans="1:53">
      <c r="A7520" s="16"/>
      <c r="B7520" s="16"/>
      <c r="N7520" s="2"/>
      <c r="O7520" s="53"/>
      <c r="BA7520" s="149"/>
    </row>
    <row r="7521" spans="1:53">
      <c r="A7521" s="16"/>
      <c r="B7521" s="16"/>
      <c r="N7521" s="2"/>
      <c r="O7521" s="53"/>
      <c r="BA7521" s="149"/>
    </row>
    <row r="7522" spans="1:53">
      <c r="A7522" s="16"/>
      <c r="B7522" s="16"/>
      <c r="N7522" s="2"/>
      <c r="O7522" s="53"/>
      <c r="BA7522" s="149"/>
    </row>
    <row r="7523" spans="1:53">
      <c r="A7523" s="16"/>
      <c r="B7523" s="16"/>
      <c r="N7523" s="2"/>
      <c r="O7523" s="53"/>
      <c r="BA7523" s="149"/>
    </row>
    <row r="7524" spans="1:53">
      <c r="A7524" s="16"/>
      <c r="B7524" s="16"/>
      <c r="N7524" s="2"/>
      <c r="O7524" s="53"/>
      <c r="BA7524" s="149"/>
    </row>
    <row r="7525" spans="1:53">
      <c r="A7525" s="16"/>
      <c r="B7525" s="16"/>
      <c r="N7525" s="2"/>
      <c r="O7525" s="53"/>
      <c r="BA7525" s="149"/>
    </row>
    <row r="7526" spans="1:53">
      <c r="A7526" s="16"/>
      <c r="B7526" s="16"/>
      <c r="N7526" s="2"/>
      <c r="O7526" s="53"/>
      <c r="BA7526" s="149"/>
    </row>
    <row r="7527" spans="1:53">
      <c r="A7527" s="16"/>
      <c r="B7527" s="16"/>
      <c r="N7527" s="2"/>
      <c r="O7527" s="53"/>
      <c r="BA7527" s="149"/>
    </row>
    <row r="7528" spans="1:53">
      <c r="A7528" s="16"/>
      <c r="B7528" s="16"/>
      <c r="N7528" s="2"/>
      <c r="O7528" s="53"/>
      <c r="BA7528" s="149"/>
    </row>
    <row r="7529" spans="1:53">
      <c r="A7529" s="16"/>
      <c r="B7529" s="16"/>
      <c r="N7529" s="2"/>
      <c r="O7529" s="53"/>
      <c r="BA7529" s="149"/>
    </row>
    <row r="7530" spans="1:53">
      <c r="A7530" s="16"/>
      <c r="B7530" s="16"/>
      <c r="N7530" s="2"/>
      <c r="O7530" s="53"/>
      <c r="BA7530" s="149"/>
    </row>
    <row r="7531" spans="1:53">
      <c r="A7531" s="16"/>
      <c r="B7531" s="16"/>
      <c r="N7531" s="2"/>
      <c r="O7531" s="53"/>
      <c r="BA7531" s="149"/>
    </row>
    <row r="7532" spans="1:53">
      <c r="A7532" s="16"/>
      <c r="B7532" s="16"/>
      <c r="N7532" s="2"/>
      <c r="O7532" s="53"/>
      <c r="BA7532" s="149"/>
    </row>
    <row r="7533" spans="1:53">
      <c r="A7533" s="16"/>
      <c r="B7533" s="16"/>
      <c r="N7533" s="2"/>
      <c r="O7533" s="53"/>
      <c r="BA7533" s="149"/>
    </row>
    <row r="7534" spans="1:53">
      <c r="A7534" s="16"/>
      <c r="B7534" s="16"/>
      <c r="N7534" s="2"/>
      <c r="O7534" s="53"/>
      <c r="BA7534" s="149"/>
    </row>
    <row r="7535" spans="1:53">
      <c r="A7535" s="16"/>
      <c r="B7535" s="16"/>
      <c r="N7535" s="2"/>
      <c r="O7535" s="53"/>
      <c r="BA7535" s="149"/>
    </row>
    <row r="7536" spans="1:53">
      <c r="A7536" s="16"/>
      <c r="B7536" s="16"/>
      <c r="N7536" s="2"/>
      <c r="O7536" s="53"/>
      <c r="BA7536" s="149"/>
    </row>
    <row r="7537" spans="1:53">
      <c r="A7537" s="16"/>
      <c r="B7537" s="16"/>
      <c r="N7537" s="2"/>
      <c r="O7537" s="53"/>
      <c r="BA7537" s="149"/>
    </row>
    <row r="7538" spans="1:53">
      <c r="A7538" s="16"/>
      <c r="B7538" s="16"/>
      <c r="N7538" s="2"/>
      <c r="O7538" s="53"/>
      <c r="BA7538" s="149"/>
    </row>
    <row r="7539" spans="1:53">
      <c r="A7539" s="16"/>
      <c r="B7539" s="16"/>
      <c r="N7539" s="2"/>
      <c r="O7539" s="53"/>
      <c r="BA7539" s="149"/>
    </row>
    <row r="7540" spans="1:53">
      <c r="A7540" s="16"/>
      <c r="B7540" s="16"/>
      <c r="N7540" s="2"/>
      <c r="O7540" s="53"/>
      <c r="BA7540" s="149"/>
    </row>
    <row r="7541" spans="1:53">
      <c r="A7541" s="16"/>
      <c r="B7541" s="16"/>
      <c r="N7541" s="2"/>
      <c r="O7541" s="53"/>
      <c r="BA7541" s="149"/>
    </row>
    <row r="7542" spans="1:53">
      <c r="A7542" s="16"/>
      <c r="B7542" s="16"/>
      <c r="N7542" s="2"/>
      <c r="O7542" s="53"/>
      <c r="BA7542" s="149"/>
    </row>
    <row r="7543" spans="1:53">
      <c r="A7543" s="16"/>
      <c r="B7543" s="16"/>
      <c r="N7543" s="2"/>
      <c r="O7543" s="53"/>
      <c r="BA7543" s="149"/>
    </row>
    <row r="7544" spans="1:53">
      <c r="A7544" s="16"/>
      <c r="B7544" s="16"/>
      <c r="N7544" s="2"/>
      <c r="O7544" s="53"/>
      <c r="BA7544" s="149"/>
    </row>
    <row r="7545" spans="1:53">
      <c r="A7545" s="16"/>
      <c r="B7545" s="16"/>
      <c r="N7545" s="2"/>
      <c r="O7545" s="53"/>
      <c r="BA7545" s="149"/>
    </row>
    <row r="7546" spans="1:53">
      <c r="A7546" s="16"/>
      <c r="B7546" s="16"/>
      <c r="N7546" s="2"/>
      <c r="O7546" s="53"/>
      <c r="BA7546" s="149"/>
    </row>
    <row r="7547" spans="1:53">
      <c r="A7547" s="16"/>
      <c r="B7547" s="16"/>
      <c r="N7547" s="2"/>
      <c r="O7547" s="53"/>
      <c r="BA7547" s="149"/>
    </row>
    <row r="7548" spans="1:53">
      <c r="A7548" s="16"/>
      <c r="B7548" s="16"/>
      <c r="N7548" s="2"/>
      <c r="O7548" s="53"/>
      <c r="BA7548" s="149"/>
    </row>
    <row r="7549" spans="1:53">
      <c r="A7549" s="16"/>
      <c r="B7549" s="16"/>
      <c r="N7549" s="2"/>
      <c r="O7549" s="53"/>
      <c r="BA7549" s="149"/>
    </row>
    <row r="7550" spans="1:53">
      <c r="A7550" s="16"/>
      <c r="B7550" s="16"/>
      <c r="N7550" s="2"/>
      <c r="O7550" s="53"/>
      <c r="BA7550" s="149"/>
    </row>
    <row r="7551" spans="1:53">
      <c r="A7551" s="16"/>
      <c r="B7551" s="16"/>
      <c r="N7551" s="2"/>
      <c r="O7551" s="53"/>
      <c r="BA7551" s="149"/>
    </row>
    <row r="7552" spans="1:53">
      <c r="A7552" s="16"/>
      <c r="B7552" s="16"/>
      <c r="N7552" s="2"/>
      <c r="O7552" s="53"/>
      <c r="BA7552" s="149"/>
    </row>
    <row r="7553" spans="1:53">
      <c r="A7553" s="16"/>
      <c r="B7553" s="16"/>
      <c r="N7553" s="2"/>
      <c r="O7553" s="53"/>
      <c r="BA7553" s="149"/>
    </row>
    <row r="7554" spans="1:53">
      <c r="A7554" s="16"/>
      <c r="B7554" s="16"/>
      <c r="N7554" s="2"/>
      <c r="O7554" s="53"/>
      <c r="BA7554" s="149"/>
    </row>
    <row r="7555" spans="1:53">
      <c r="A7555" s="16"/>
      <c r="B7555" s="16"/>
      <c r="N7555" s="2"/>
      <c r="O7555" s="53"/>
      <c r="BA7555" s="149"/>
    </row>
    <row r="7556" spans="1:53">
      <c r="A7556" s="16"/>
      <c r="B7556" s="16"/>
      <c r="N7556" s="2"/>
      <c r="O7556" s="53"/>
      <c r="BA7556" s="149"/>
    </row>
    <row r="7557" spans="1:53">
      <c r="A7557" s="16"/>
      <c r="B7557" s="16"/>
      <c r="N7557" s="2"/>
      <c r="O7557" s="53"/>
      <c r="BA7557" s="149"/>
    </row>
    <row r="7558" spans="1:53">
      <c r="A7558" s="16"/>
      <c r="B7558" s="16"/>
      <c r="N7558" s="2"/>
      <c r="O7558" s="53"/>
      <c r="BA7558" s="149"/>
    </row>
    <row r="7559" spans="1:53">
      <c r="A7559" s="16"/>
      <c r="B7559" s="16"/>
      <c r="N7559" s="2"/>
      <c r="O7559" s="53"/>
      <c r="BA7559" s="149"/>
    </row>
    <row r="7560" spans="1:53">
      <c r="A7560" s="16"/>
      <c r="B7560" s="16"/>
      <c r="N7560" s="2"/>
      <c r="O7560" s="53"/>
      <c r="BA7560" s="149"/>
    </row>
    <row r="7561" spans="1:53">
      <c r="A7561" s="16"/>
      <c r="B7561" s="16"/>
      <c r="N7561" s="2"/>
      <c r="O7561" s="53"/>
      <c r="BA7561" s="149"/>
    </row>
    <row r="7562" spans="1:53">
      <c r="A7562" s="16"/>
      <c r="B7562" s="16"/>
      <c r="N7562" s="2"/>
      <c r="O7562" s="53"/>
      <c r="BA7562" s="149"/>
    </row>
    <row r="7563" spans="1:53">
      <c r="A7563" s="16"/>
      <c r="B7563" s="16"/>
      <c r="N7563" s="2"/>
      <c r="O7563" s="53"/>
      <c r="BA7563" s="149"/>
    </row>
    <row r="7564" spans="1:53">
      <c r="A7564" s="16"/>
      <c r="B7564" s="16"/>
      <c r="N7564" s="2"/>
      <c r="O7564" s="53"/>
      <c r="BA7564" s="149"/>
    </row>
    <row r="7565" spans="1:53">
      <c r="A7565" s="16"/>
      <c r="B7565" s="16"/>
      <c r="N7565" s="2"/>
      <c r="O7565" s="53"/>
      <c r="BA7565" s="149"/>
    </row>
    <row r="7566" spans="1:53">
      <c r="A7566" s="16"/>
      <c r="B7566" s="16"/>
      <c r="N7566" s="2"/>
      <c r="O7566" s="53"/>
      <c r="BA7566" s="149"/>
    </row>
    <row r="7567" spans="1:53">
      <c r="A7567" s="16"/>
      <c r="B7567" s="16"/>
      <c r="N7567" s="2"/>
      <c r="O7567" s="53"/>
      <c r="BA7567" s="149"/>
    </row>
    <row r="7568" spans="1:53">
      <c r="A7568" s="16"/>
      <c r="B7568" s="16"/>
      <c r="N7568" s="2"/>
      <c r="O7568" s="53"/>
      <c r="BA7568" s="149"/>
    </row>
    <row r="7569" spans="1:53">
      <c r="A7569" s="16"/>
      <c r="B7569" s="16"/>
      <c r="N7569" s="2"/>
      <c r="O7569" s="53"/>
      <c r="BA7569" s="149"/>
    </row>
    <row r="7570" spans="1:53">
      <c r="A7570" s="16"/>
      <c r="B7570" s="16"/>
      <c r="N7570" s="2"/>
      <c r="O7570" s="53"/>
      <c r="BA7570" s="149"/>
    </row>
    <row r="7571" spans="1:53">
      <c r="A7571" s="16"/>
      <c r="B7571" s="16"/>
      <c r="N7571" s="2"/>
      <c r="O7571" s="53"/>
      <c r="BA7571" s="149"/>
    </row>
    <row r="7572" spans="1:53">
      <c r="A7572" s="16"/>
      <c r="B7572" s="16"/>
      <c r="N7572" s="2"/>
      <c r="O7572" s="53"/>
      <c r="BA7572" s="149"/>
    </row>
    <row r="7573" spans="1:53">
      <c r="A7573" s="16"/>
      <c r="B7573" s="16"/>
      <c r="N7573" s="2"/>
      <c r="O7573" s="53"/>
      <c r="BA7573" s="149"/>
    </row>
    <row r="7574" spans="1:53">
      <c r="A7574" s="16"/>
      <c r="B7574" s="16"/>
      <c r="N7574" s="2"/>
      <c r="O7574" s="53"/>
      <c r="BA7574" s="149"/>
    </row>
    <row r="7575" spans="1:53">
      <c r="A7575" s="16"/>
      <c r="B7575" s="16"/>
      <c r="N7575" s="2"/>
      <c r="O7575" s="53"/>
      <c r="BA7575" s="149"/>
    </row>
    <row r="7576" spans="1:53">
      <c r="A7576" s="16"/>
      <c r="B7576" s="16"/>
      <c r="N7576" s="2"/>
      <c r="O7576" s="53"/>
      <c r="BA7576" s="149"/>
    </row>
    <row r="7577" spans="1:53">
      <c r="A7577" s="16"/>
      <c r="B7577" s="16"/>
      <c r="N7577" s="2"/>
      <c r="O7577" s="53"/>
      <c r="BA7577" s="149"/>
    </row>
    <row r="7578" spans="1:53">
      <c r="A7578" s="16"/>
      <c r="B7578" s="16"/>
      <c r="N7578" s="2"/>
      <c r="O7578" s="53"/>
      <c r="BA7578" s="149"/>
    </row>
    <row r="7579" spans="1:53">
      <c r="A7579" s="16"/>
      <c r="B7579" s="16"/>
      <c r="N7579" s="2"/>
      <c r="O7579" s="53"/>
      <c r="BA7579" s="149"/>
    </row>
    <row r="7580" spans="1:53">
      <c r="A7580" s="16"/>
      <c r="B7580" s="16"/>
      <c r="N7580" s="2"/>
      <c r="O7580" s="53"/>
      <c r="BA7580" s="149"/>
    </row>
    <row r="7581" spans="1:53">
      <c r="A7581" s="16"/>
      <c r="B7581" s="16"/>
      <c r="N7581" s="2"/>
      <c r="O7581" s="53"/>
      <c r="BA7581" s="149"/>
    </row>
    <row r="7582" spans="1:53">
      <c r="A7582" s="16"/>
      <c r="B7582" s="16"/>
      <c r="N7582" s="2"/>
      <c r="O7582" s="53"/>
      <c r="BA7582" s="149"/>
    </row>
    <row r="7583" spans="1:53">
      <c r="A7583" s="16"/>
      <c r="B7583" s="16"/>
      <c r="N7583" s="2"/>
      <c r="O7583" s="53"/>
      <c r="BA7583" s="149"/>
    </row>
    <row r="7584" spans="1:53">
      <c r="A7584" s="16"/>
      <c r="B7584" s="16"/>
      <c r="N7584" s="2"/>
      <c r="O7584" s="53"/>
      <c r="BA7584" s="149"/>
    </row>
    <row r="7585" spans="1:53">
      <c r="A7585" s="16"/>
      <c r="B7585" s="16"/>
      <c r="N7585" s="2"/>
      <c r="O7585" s="53"/>
      <c r="BA7585" s="149"/>
    </row>
    <row r="7586" spans="1:53">
      <c r="A7586" s="16"/>
      <c r="B7586" s="16"/>
      <c r="N7586" s="2"/>
      <c r="O7586" s="53"/>
      <c r="BA7586" s="149"/>
    </row>
    <row r="7587" spans="1:53">
      <c r="A7587" s="16"/>
      <c r="B7587" s="16"/>
      <c r="N7587" s="2"/>
      <c r="O7587" s="53"/>
      <c r="BA7587" s="149"/>
    </row>
    <row r="7588" spans="1:53">
      <c r="A7588" s="16"/>
      <c r="B7588" s="16"/>
      <c r="N7588" s="2"/>
      <c r="O7588" s="53"/>
      <c r="BA7588" s="149"/>
    </row>
    <row r="7589" spans="1:53">
      <c r="A7589" s="16"/>
      <c r="B7589" s="16"/>
      <c r="N7589" s="2"/>
      <c r="O7589" s="53"/>
      <c r="BA7589" s="149"/>
    </row>
    <row r="7590" spans="1:53">
      <c r="A7590" s="16"/>
      <c r="B7590" s="16"/>
      <c r="N7590" s="2"/>
      <c r="O7590" s="53"/>
      <c r="BA7590" s="149"/>
    </row>
    <row r="7591" spans="1:53">
      <c r="A7591" s="16"/>
      <c r="B7591" s="16"/>
      <c r="N7591" s="2"/>
      <c r="O7591" s="53"/>
      <c r="BA7591" s="149"/>
    </row>
    <row r="7592" spans="1:53">
      <c r="A7592" s="16"/>
      <c r="B7592" s="16"/>
      <c r="N7592" s="2"/>
      <c r="O7592" s="53"/>
      <c r="BA7592" s="149"/>
    </row>
    <row r="7593" spans="1:53">
      <c r="A7593" s="16"/>
      <c r="B7593" s="16"/>
      <c r="N7593" s="2"/>
      <c r="O7593" s="53"/>
      <c r="BA7593" s="149"/>
    </row>
    <row r="7594" spans="1:53">
      <c r="A7594" s="16"/>
      <c r="B7594" s="16"/>
      <c r="N7594" s="2"/>
      <c r="O7594" s="53"/>
      <c r="BA7594" s="149"/>
    </row>
    <row r="7595" spans="1:53">
      <c r="A7595" s="16"/>
      <c r="B7595" s="16"/>
      <c r="N7595" s="2"/>
      <c r="O7595" s="53"/>
      <c r="BA7595" s="149"/>
    </row>
    <row r="7596" spans="1:53">
      <c r="A7596" s="16"/>
      <c r="B7596" s="16"/>
      <c r="N7596" s="2"/>
      <c r="O7596" s="53"/>
      <c r="BA7596" s="149"/>
    </row>
    <row r="7597" spans="1:53">
      <c r="A7597" s="16"/>
      <c r="B7597" s="16"/>
      <c r="N7597" s="2"/>
      <c r="O7597" s="53"/>
      <c r="BA7597" s="149"/>
    </row>
    <row r="7598" spans="1:53">
      <c r="A7598" s="16"/>
      <c r="B7598" s="16"/>
      <c r="N7598" s="2"/>
      <c r="O7598" s="53"/>
      <c r="BA7598" s="149"/>
    </row>
    <row r="7599" spans="1:53">
      <c r="A7599" s="16"/>
      <c r="B7599" s="16"/>
      <c r="N7599" s="2"/>
      <c r="O7599" s="53"/>
      <c r="BA7599" s="149"/>
    </row>
    <row r="7600" spans="1:53">
      <c r="A7600" s="16"/>
      <c r="B7600" s="16"/>
      <c r="N7600" s="2"/>
      <c r="O7600" s="53"/>
      <c r="BA7600" s="149"/>
    </row>
    <row r="7601" spans="1:53">
      <c r="A7601" s="16"/>
      <c r="B7601" s="16"/>
      <c r="N7601" s="2"/>
      <c r="O7601" s="53"/>
      <c r="BA7601" s="149"/>
    </row>
    <row r="7602" spans="1:53">
      <c r="A7602" s="16"/>
      <c r="B7602" s="16"/>
      <c r="N7602" s="2"/>
      <c r="O7602" s="53"/>
      <c r="BA7602" s="149"/>
    </row>
    <row r="7603" spans="1:53">
      <c r="A7603" s="16"/>
      <c r="B7603" s="16"/>
      <c r="N7603" s="2"/>
      <c r="O7603" s="53"/>
      <c r="BA7603" s="149"/>
    </row>
    <row r="7604" spans="1:53">
      <c r="A7604" s="16"/>
      <c r="B7604" s="16"/>
      <c r="N7604" s="2"/>
      <c r="O7604" s="53"/>
      <c r="BA7604" s="149"/>
    </row>
    <row r="7605" spans="1:53">
      <c r="A7605" s="16"/>
      <c r="B7605" s="16"/>
      <c r="N7605" s="2"/>
      <c r="O7605" s="53"/>
      <c r="BA7605" s="149"/>
    </row>
    <row r="7606" spans="1:53">
      <c r="A7606" s="16"/>
      <c r="B7606" s="16"/>
      <c r="N7606" s="2"/>
      <c r="O7606" s="53"/>
      <c r="BA7606" s="149"/>
    </row>
    <row r="7607" spans="1:53">
      <c r="A7607" s="16"/>
      <c r="B7607" s="16"/>
      <c r="N7607" s="2"/>
      <c r="O7607" s="53"/>
      <c r="BA7607" s="149"/>
    </row>
    <row r="7608" spans="1:53">
      <c r="A7608" s="16"/>
      <c r="B7608" s="16"/>
      <c r="N7608" s="2"/>
      <c r="O7608" s="53"/>
      <c r="BA7608" s="149"/>
    </row>
    <row r="7609" spans="1:53">
      <c r="A7609" s="16"/>
      <c r="B7609" s="16"/>
      <c r="N7609" s="2"/>
      <c r="O7609" s="53"/>
      <c r="BA7609" s="149"/>
    </row>
    <row r="7610" spans="1:53">
      <c r="A7610" s="16"/>
      <c r="B7610" s="16"/>
      <c r="N7610" s="2"/>
      <c r="O7610" s="53"/>
      <c r="BA7610" s="149"/>
    </row>
    <row r="7611" spans="1:53">
      <c r="A7611" s="16"/>
      <c r="B7611" s="16"/>
      <c r="N7611" s="2"/>
      <c r="O7611" s="53"/>
      <c r="BA7611" s="149"/>
    </row>
    <row r="7612" spans="1:53">
      <c r="A7612" s="16"/>
      <c r="B7612" s="16"/>
      <c r="N7612" s="2"/>
      <c r="O7612" s="53"/>
      <c r="BA7612" s="149"/>
    </row>
    <row r="7613" spans="1:53">
      <c r="A7613" s="16"/>
      <c r="B7613" s="16"/>
      <c r="N7613" s="2"/>
      <c r="O7613" s="53"/>
      <c r="BA7613" s="149"/>
    </row>
    <row r="7614" spans="1:53">
      <c r="A7614" s="16"/>
      <c r="B7614" s="16"/>
      <c r="N7614" s="2"/>
      <c r="O7614" s="53"/>
      <c r="BA7614" s="149"/>
    </row>
    <row r="7615" spans="1:53">
      <c r="A7615" s="16"/>
      <c r="B7615" s="16"/>
      <c r="N7615" s="2"/>
      <c r="O7615" s="53"/>
      <c r="BA7615" s="149"/>
    </row>
    <row r="7616" spans="1:53">
      <c r="A7616" s="16"/>
      <c r="B7616" s="16"/>
      <c r="N7616" s="2"/>
      <c r="O7616" s="53"/>
      <c r="BA7616" s="149"/>
    </row>
    <row r="7617" spans="1:53">
      <c r="A7617" s="16"/>
      <c r="B7617" s="16"/>
      <c r="N7617" s="2"/>
      <c r="O7617" s="53"/>
      <c r="BA7617" s="149"/>
    </row>
    <row r="7618" spans="1:53">
      <c r="A7618" s="16"/>
      <c r="B7618" s="16"/>
      <c r="N7618" s="2"/>
      <c r="O7618" s="53"/>
      <c r="BA7618" s="149"/>
    </row>
    <row r="7619" spans="1:53">
      <c r="A7619" s="16"/>
      <c r="B7619" s="16"/>
      <c r="N7619" s="2"/>
      <c r="O7619" s="53"/>
      <c r="BA7619" s="149"/>
    </row>
    <row r="7620" spans="1:53">
      <c r="A7620" s="16"/>
      <c r="B7620" s="16"/>
      <c r="N7620" s="2"/>
      <c r="O7620" s="53"/>
      <c r="BA7620" s="149"/>
    </row>
    <row r="7621" spans="1:53">
      <c r="A7621" s="16"/>
      <c r="B7621" s="16"/>
      <c r="N7621" s="2"/>
      <c r="O7621" s="53"/>
      <c r="BA7621" s="149"/>
    </row>
    <row r="7622" spans="1:53">
      <c r="A7622" s="16"/>
      <c r="B7622" s="16"/>
      <c r="N7622" s="2"/>
      <c r="O7622" s="53"/>
      <c r="BA7622" s="149"/>
    </row>
    <row r="7623" spans="1:53">
      <c r="A7623" s="16"/>
      <c r="B7623" s="16"/>
      <c r="N7623" s="2"/>
      <c r="O7623" s="53"/>
      <c r="BA7623" s="149"/>
    </row>
    <row r="7624" spans="1:53">
      <c r="A7624" s="16"/>
      <c r="B7624" s="16"/>
      <c r="N7624" s="2"/>
      <c r="O7624" s="53"/>
      <c r="BA7624" s="149"/>
    </row>
    <row r="7625" spans="1:53">
      <c r="A7625" s="16"/>
      <c r="B7625" s="16"/>
      <c r="N7625" s="2"/>
      <c r="O7625" s="53"/>
      <c r="BA7625" s="149"/>
    </row>
    <row r="7626" spans="1:53">
      <c r="A7626" s="16"/>
      <c r="B7626" s="16"/>
      <c r="N7626" s="2"/>
      <c r="O7626" s="53"/>
      <c r="BA7626" s="149"/>
    </row>
    <row r="7627" spans="1:53">
      <c r="A7627" s="16"/>
      <c r="B7627" s="16"/>
      <c r="N7627" s="2"/>
      <c r="O7627" s="53"/>
      <c r="BA7627" s="149"/>
    </row>
    <row r="7628" spans="1:53">
      <c r="A7628" s="16"/>
      <c r="B7628" s="16"/>
      <c r="N7628" s="2"/>
      <c r="O7628" s="53"/>
      <c r="BA7628" s="149"/>
    </row>
    <row r="7629" spans="1:53">
      <c r="A7629" s="16"/>
      <c r="B7629" s="16"/>
      <c r="N7629" s="2"/>
      <c r="O7629" s="53"/>
      <c r="BA7629" s="149"/>
    </row>
    <row r="7630" spans="1:53">
      <c r="A7630" s="16"/>
      <c r="B7630" s="16"/>
      <c r="N7630" s="2"/>
      <c r="O7630" s="53"/>
      <c r="BA7630" s="149"/>
    </row>
    <row r="7631" spans="1:53">
      <c r="A7631" s="16"/>
      <c r="B7631" s="16"/>
      <c r="N7631" s="2"/>
      <c r="O7631" s="53"/>
      <c r="BA7631" s="149"/>
    </row>
    <row r="7632" spans="1:53">
      <c r="A7632" s="16"/>
      <c r="B7632" s="16"/>
      <c r="N7632" s="2"/>
      <c r="O7632" s="53"/>
      <c r="BA7632" s="149"/>
    </row>
    <row r="7633" spans="1:53">
      <c r="A7633" s="16"/>
      <c r="B7633" s="16"/>
      <c r="N7633" s="2"/>
      <c r="O7633" s="53"/>
      <c r="BA7633" s="149"/>
    </row>
    <row r="7634" spans="1:53">
      <c r="A7634" s="16"/>
      <c r="B7634" s="16"/>
      <c r="N7634" s="2"/>
      <c r="O7634" s="53"/>
      <c r="BA7634" s="149"/>
    </row>
    <row r="7635" spans="1:53">
      <c r="A7635" s="16"/>
      <c r="B7635" s="16"/>
      <c r="N7635" s="2"/>
      <c r="O7635" s="53"/>
      <c r="BA7635" s="149"/>
    </row>
    <row r="7636" spans="1:53">
      <c r="A7636" s="16"/>
      <c r="B7636" s="16"/>
      <c r="N7636" s="2"/>
      <c r="O7636" s="53"/>
      <c r="BA7636" s="149"/>
    </row>
    <row r="7637" spans="1:53">
      <c r="A7637" s="16"/>
      <c r="B7637" s="16"/>
      <c r="N7637" s="2"/>
      <c r="O7637" s="53"/>
      <c r="BA7637" s="149"/>
    </row>
    <row r="7638" spans="1:53">
      <c r="A7638" s="16"/>
      <c r="B7638" s="16"/>
      <c r="N7638" s="2"/>
      <c r="O7638" s="53"/>
      <c r="BA7638" s="149"/>
    </row>
    <row r="7639" spans="1:53">
      <c r="A7639" s="16"/>
      <c r="B7639" s="16"/>
      <c r="N7639" s="2"/>
      <c r="O7639" s="53"/>
      <c r="BA7639" s="149"/>
    </row>
    <row r="7640" spans="1:53">
      <c r="A7640" s="16"/>
      <c r="B7640" s="16"/>
      <c r="N7640" s="2"/>
      <c r="O7640" s="53"/>
      <c r="BA7640" s="149"/>
    </row>
    <row r="7641" spans="1:53">
      <c r="A7641" s="16"/>
      <c r="B7641" s="16"/>
      <c r="N7641" s="2"/>
      <c r="O7641" s="53"/>
      <c r="BA7641" s="149"/>
    </row>
    <row r="7642" spans="1:53">
      <c r="A7642" s="16"/>
      <c r="B7642" s="16"/>
      <c r="N7642" s="2"/>
      <c r="O7642" s="53"/>
      <c r="BA7642" s="149"/>
    </row>
    <row r="7643" spans="1:53">
      <c r="A7643" s="16"/>
      <c r="B7643" s="16"/>
      <c r="N7643" s="2"/>
      <c r="O7643" s="53"/>
      <c r="BA7643" s="149"/>
    </row>
    <row r="7644" spans="1:53">
      <c r="A7644" s="16"/>
      <c r="B7644" s="16"/>
      <c r="N7644" s="2"/>
      <c r="O7644" s="53"/>
      <c r="BA7644" s="149"/>
    </row>
    <row r="7645" spans="1:53">
      <c r="A7645" s="16"/>
      <c r="B7645" s="16"/>
      <c r="N7645" s="2"/>
      <c r="O7645" s="53"/>
      <c r="BA7645" s="149"/>
    </row>
    <row r="7646" spans="1:53">
      <c r="A7646" s="16"/>
      <c r="B7646" s="16"/>
      <c r="N7646" s="2"/>
      <c r="O7646" s="53"/>
      <c r="BA7646" s="149"/>
    </row>
    <row r="7647" spans="1:53">
      <c r="A7647" s="16"/>
      <c r="B7647" s="16"/>
      <c r="N7647" s="2"/>
      <c r="O7647" s="53"/>
      <c r="BA7647" s="149"/>
    </row>
    <row r="7648" spans="1:53">
      <c r="A7648" s="16"/>
      <c r="B7648" s="16"/>
      <c r="N7648" s="2"/>
      <c r="O7648" s="53"/>
      <c r="BA7648" s="149"/>
    </row>
    <row r="7649" spans="1:53">
      <c r="A7649" s="16"/>
      <c r="B7649" s="16"/>
      <c r="N7649" s="2"/>
      <c r="O7649" s="53"/>
      <c r="BA7649" s="149"/>
    </row>
    <row r="7650" spans="1:53">
      <c r="A7650" s="16"/>
      <c r="B7650" s="16"/>
      <c r="N7650" s="2"/>
      <c r="O7650" s="53"/>
      <c r="BA7650" s="149"/>
    </row>
    <row r="7651" spans="1:53">
      <c r="A7651" s="16"/>
      <c r="B7651" s="16"/>
      <c r="N7651" s="2"/>
      <c r="O7651" s="53"/>
      <c r="BA7651" s="149"/>
    </row>
    <row r="7652" spans="1:53">
      <c r="A7652" s="16"/>
      <c r="B7652" s="16"/>
      <c r="N7652" s="2"/>
      <c r="O7652" s="53"/>
      <c r="BA7652" s="149"/>
    </row>
    <row r="7653" spans="1:53">
      <c r="A7653" s="16"/>
      <c r="B7653" s="16"/>
      <c r="N7653" s="2"/>
      <c r="O7653" s="53"/>
      <c r="BA7653" s="149"/>
    </row>
    <row r="7654" spans="1:53">
      <c r="A7654" s="16"/>
      <c r="B7654" s="16"/>
      <c r="N7654" s="2"/>
      <c r="O7654" s="53"/>
      <c r="BA7654" s="149"/>
    </row>
    <row r="7655" spans="1:53">
      <c r="A7655" s="16"/>
      <c r="B7655" s="16"/>
      <c r="N7655" s="2"/>
      <c r="O7655" s="53"/>
      <c r="BA7655" s="149"/>
    </row>
    <row r="7656" spans="1:53">
      <c r="A7656" s="16"/>
      <c r="B7656" s="16"/>
      <c r="N7656" s="2"/>
      <c r="O7656" s="53"/>
      <c r="BA7656" s="149"/>
    </row>
    <row r="7657" spans="1:53">
      <c r="A7657" s="16"/>
      <c r="B7657" s="16"/>
      <c r="N7657" s="2"/>
      <c r="O7657" s="53"/>
      <c r="BA7657" s="149"/>
    </row>
    <row r="7658" spans="1:53">
      <c r="A7658" s="16"/>
      <c r="B7658" s="16"/>
      <c r="N7658" s="2"/>
      <c r="O7658" s="53"/>
      <c r="BA7658" s="149"/>
    </row>
    <row r="7659" spans="1:53">
      <c r="A7659" s="16"/>
      <c r="B7659" s="16"/>
      <c r="N7659" s="2"/>
      <c r="O7659" s="53"/>
      <c r="BA7659" s="149"/>
    </row>
    <row r="7660" spans="1:53">
      <c r="A7660" s="16"/>
      <c r="B7660" s="16"/>
      <c r="N7660" s="2"/>
      <c r="O7660" s="53"/>
      <c r="BA7660" s="149"/>
    </row>
    <row r="7661" spans="1:53">
      <c r="A7661" s="16"/>
      <c r="B7661" s="16"/>
      <c r="N7661" s="2"/>
      <c r="O7661" s="53"/>
      <c r="BA7661" s="149"/>
    </row>
    <row r="7662" spans="1:53">
      <c r="A7662" s="16"/>
      <c r="B7662" s="16"/>
      <c r="N7662" s="2"/>
      <c r="O7662" s="53"/>
      <c r="BA7662" s="149"/>
    </row>
    <row r="7663" spans="1:53">
      <c r="A7663" s="16"/>
      <c r="B7663" s="16"/>
      <c r="N7663" s="2"/>
      <c r="O7663" s="53"/>
      <c r="BA7663" s="149"/>
    </row>
    <row r="7664" spans="1:53">
      <c r="A7664" s="16"/>
      <c r="B7664" s="16"/>
      <c r="N7664" s="2"/>
      <c r="O7664" s="53"/>
      <c r="BA7664" s="149"/>
    </row>
    <row r="7665" spans="1:53">
      <c r="A7665" s="16"/>
      <c r="B7665" s="16"/>
      <c r="N7665" s="2"/>
      <c r="O7665" s="53"/>
      <c r="BA7665" s="149"/>
    </row>
    <row r="7666" spans="1:53">
      <c r="A7666" s="16"/>
      <c r="B7666" s="16"/>
      <c r="N7666" s="2"/>
      <c r="O7666" s="53"/>
      <c r="BA7666" s="149"/>
    </row>
    <row r="7667" spans="1:53">
      <c r="A7667" s="16"/>
      <c r="B7667" s="16"/>
      <c r="N7667" s="2"/>
      <c r="O7667" s="53"/>
      <c r="BA7667" s="149"/>
    </row>
    <row r="7668" spans="1:53">
      <c r="A7668" s="16"/>
      <c r="B7668" s="16"/>
      <c r="N7668" s="2"/>
      <c r="O7668" s="53"/>
      <c r="BA7668" s="149"/>
    </row>
    <row r="7669" spans="1:53">
      <c r="A7669" s="16"/>
      <c r="B7669" s="16"/>
      <c r="N7669" s="2"/>
      <c r="O7669" s="53"/>
      <c r="BA7669" s="149"/>
    </row>
    <row r="7670" spans="1:53">
      <c r="A7670" s="16"/>
      <c r="B7670" s="16"/>
      <c r="N7670" s="2"/>
      <c r="O7670" s="53"/>
      <c r="BA7670" s="149"/>
    </row>
    <row r="7671" spans="1:53">
      <c r="A7671" s="16"/>
      <c r="B7671" s="16"/>
      <c r="N7671" s="2"/>
      <c r="O7671" s="53"/>
      <c r="BA7671" s="149"/>
    </row>
    <row r="7672" spans="1:53">
      <c r="A7672" s="16"/>
      <c r="B7672" s="16"/>
      <c r="N7672" s="2"/>
      <c r="O7672" s="53"/>
      <c r="BA7672" s="149"/>
    </row>
    <row r="7673" spans="1:53">
      <c r="A7673" s="16"/>
      <c r="B7673" s="16"/>
      <c r="N7673" s="2"/>
      <c r="O7673" s="53"/>
      <c r="BA7673" s="149"/>
    </row>
    <row r="7674" spans="1:53">
      <c r="A7674" s="16"/>
      <c r="B7674" s="16"/>
      <c r="N7674" s="2"/>
      <c r="O7674" s="53"/>
      <c r="BA7674" s="149"/>
    </row>
    <row r="7675" spans="1:53">
      <c r="A7675" s="16"/>
      <c r="B7675" s="16"/>
      <c r="N7675" s="2"/>
      <c r="O7675" s="53"/>
      <c r="BA7675" s="149"/>
    </row>
    <row r="7676" spans="1:53">
      <c r="A7676" s="16"/>
      <c r="B7676" s="16"/>
      <c r="N7676" s="2"/>
      <c r="O7676" s="53"/>
      <c r="BA7676" s="149"/>
    </row>
    <row r="7677" spans="1:53">
      <c r="A7677" s="16"/>
      <c r="B7677" s="16"/>
      <c r="N7677" s="2"/>
      <c r="O7677" s="53"/>
      <c r="BA7677" s="149"/>
    </row>
    <row r="7678" spans="1:53">
      <c r="A7678" s="16"/>
      <c r="B7678" s="16"/>
      <c r="N7678" s="2"/>
      <c r="O7678" s="53"/>
      <c r="BA7678" s="149"/>
    </row>
    <row r="7679" spans="1:53">
      <c r="A7679" s="16"/>
      <c r="B7679" s="16"/>
      <c r="N7679" s="2"/>
      <c r="O7679" s="53"/>
      <c r="BA7679" s="149"/>
    </row>
    <row r="7680" spans="1:53">
      <c r="A7680" s="16"/>
      <c r="B7680" s="16"/>
      <c r="N7680" s="2"/>
      <c r="O7680" s="53"/>
      <c r="BA7680" s="149"/>
    </row>
    <row r="7681" spans="1:53">
      <c r="A7681" s="16"/>
      <c r="B7681" s="16"/>
      <c r="N7681" s="2"/>
      <c r="O7681" s="53"/>
      <c r="BA7681" s="149"/>
    </row>
    <row r="7682" spans="1:53">
      <c r="A7682" s="16"/>
      <c r="B7682" s="16"/>
      <c r="N7682" s="2"/>
      <c r="O7682" s="53"/>
      <c r="BA7682" s="149"/>
    </row>
    <row r="7683" spans="1:53">
      <c r="A7683" s="16"/>
      <c r="B7683" s="16"/>
      <c r="N7683" s="2"/>
      <c r="O7683" s="53"/>
      <c r="BA7683" s="149"/>
    </row>
    <row r="7684" spans="1:53">
      <c r="A7684" s="16"/>
      <c r="B7684" s="16"/>
      <c r="N7684" s="2"/>
      <c r="O7684" s="53"/>
      <c r="BA7684" s="149"/>
    </row>
    <row r="7685" spans="1:53">
      <c r="A7685" s="16"/>
      <c r="B7685" s="16"/>
      <c r="N7685" s="2"/>
      <c r="O7685" s="53"/>
      <c r="BA7685" s="149"/>
    </row>
    <row r="7686" spans="1:53">
      <c r="A7686" s="16"/>
      <c r="B7686" s="16"/>
      <c r="N7686" s="2"/>
      <c r="O7686" s="53"/>
      <c r="BA7686" s="149"/>
    </row>
    <row r="7687" spans="1:53">
      <c r="A7687" s="16"/>
      <c r="B7687" s="16"/>
      <c r="N7687" s="2"/>
      <c r="O7687" s="53"/>
      <c r="BA7687" s="149"/>
    </row>
    <row r="7688" spans="1:53">
      <c r="A7688" s="16"/>
      <c r="B7688" s="16"/>
      <c r="N7688" s="2"/>
      <c r="O7688" s="53"/>
      <c r="BA7688" s="149"/>
    </row>
    <row r="7689" spans="1:53">
      <c r="A7689" s="16"/>
      <c r="B7689" s="16"/>
      <c r="N7689" s="2"/>
      <c r="O7689" s="53"/>
      <c r="BA7689" s="149"/>
    </row>
    <row r="7690" spans="1:53">
      <c r="A7690" s="16"/>
      <c r="B7690" s="16"/>
      <c r="N7690" s="2"/>
      <c r="O7690" s="53"/>
      <c r="BA7690" s="149"/>
    </row>
    <row r="7691" spans="1:53">
      <c r="A7691" s="16"/>
      <c r="B7691" s="16"/>
      <c r="N7691" s="2"/>
      <c r="O7691" s="53"/>
      <c r="BA7691" s="149"/>
    </row>
    <row r="7692" spans="1:53">
      <c r="A7692" s="16"/>
      <c r="B7692" s="16"/>
      <c r="N7692" s="2"/>
      <c r="O7692" s="53"/>
      <c r="BA7692" s="149"/>
    </row>
    <row r="7693" spans="1:53">
      <c r="A7693" s="16"/>
      <c r="B7693" s="16"/>
      <c r="N7693" s="2"/>
      <c r="O7693" s="53"/>
      <c r="BA7693" s="149"/>
    </row>
    <row r="7694" spans="1:53">
      <c r="A7694" s="16"/>
      <c r="B7694" s="16"/>
      <c r="N7694" s="2"/>
      <c r="O7694" s="53"/>
      <c r="BA7694" s="149"/>
    </row>
    <row r="7695" spans="1:53">
      <c r="A7695" s="16"/>
      <c r="B7695" s="16"/>
      <c r="N7695" s="2"/>
      <c r="O7695" s="53"/>
      <c r="BA7695" s="149"/>
    </row>
    <row r="7696" spans="1:53">
      <c r="A7696" s="16"/>
      <c r="B7696" s="16"/>
      <c r="N7696" s="2"/>
      <c r="O7696" s="53"/>
      <c r="BA7696" s="149"/>
    </row>
    <row r="7697" spans="1:53">
      <c r="A7697" s="16"/>
      <c r="B7697" s="16"/>
      <c r="N7697" s="2"/>
      <c r="O7697" s="53"/>
      <c r="BA7697" s="149"/>
    </row>
    <row r="7698" spans="1:53">
      <c r="A7698" s="16"/>
      <c r="B7698" s="16"/>
      <c r="N7698" s="2"/>
      <c r="O7698" s="53"/>
      <c r="BA7698" s="149"/>
    </row>
    <row r="7699" spans="1:53">
      <c r="A7699" s="16"/>
      <c r="B7699" s="16"/>
      <c r="N7699" s="2"/>
      <c r="O7699" s="53"/>
      <c r="BA7699" s="149"/>
    </row>
    <row r="7700" spans="1:53">
      <c r="A7700" s="16"/>
      <c r="B7700" s="16"/>
      <c r="N7700" s="2"/>
      <c r="O7700" s="53"/>
      <c r="BA7700" s="149"/>
    </row>
    <row r="7701" spans="1:53">
      <c r="A7701" s="16"/>
      <c r="B7701" s="16"/>
      <c r="N7701" s="2"/>
      <c r="O7701" s="53"/>
      <c r="BA7701" s="149"/>
    </row>
    <row r="7702" spans="1:53">
      <c r="A7702" s="16"/>
      <c r="B7702" s="16"/>
      <c r="N7702" s="2"/>
      <c r="O7702" s="53"/>
      <c r="BA7702" s="149"/>
    </row>
    <row r="7703" spans="1:53">
      <c r="A7703" s="16"/>
      <c r="B7703" s="16"/>
      <c r="N7703" s="2"/>
      <c r="O7703" s="53"/>
      <c r="BA7703" s="149"/>
    </row>
    <row r="7704" spans="1:53">
      <c r="A7704" s="16"/>
      <c r="B7704" s="16"/>
      <c r="N7704" s="2"/>
      <c r="O7704" s="53"/>
      <c r="BA7704" s="149"/>
    </row>
    <row r="7705" spans="1:53">
      <c r="A7705" s="16"/>
      <c r="B7705" s="16"/>
      <c r="N7705" s="2"/>
      <c r="O7705" s="53"/>
      <c r="BA7705" s="149"/>
    </row>
    <row r="7706" spans="1:53">
      <c r="A7706" s="16"/>
      <c r="B7706" s="16"/>
      <c r="N7706" s="2"/>
      <c r="O7706" s="53"/>
      <c r="BA7706" s="149"/>
    </row>
    <row r="7707" spans="1:53">
      <c r="A7707" s="16"/>
      <c r="B7707" s="16"/>
      <c r="N7707" s="2"/>
      <c r="O7707" s="53"/>
      <c r="BA7707" s="149"/>
    </row>
    <row r="7708" spans="1:53">
      <c r="A7708" s="16"/>
      <c r="B7708" s="16"/>
      <c r="N7708" s="2"/>
      <c r="O7708" s="53"/>
      <c r="BA7708" s="149"/>
    </row>
    <row r="7709" spans="1:53">
      <c r="A7709" s="16"/>
      <c r="B7709" s="16"/>
      <c r="N7709" s="2"/>
      <c r="O7709" s="53"/>
      <c r="BA7709" s="149"/>
    </row>
    <row r="7710" spans="1:53">
      <c r="A7710" s="16"/>
      <c r="B7710" s="16"/>
      <c r="N7710" s="2"/>
      <c r="O7710" s="53"/>
      <c r="BA7710" s="149"/>
    </row>
    <row r="7711" spans="1:53">
      <c r="A7711" s="16"/>
      <c r="B7711" s="16"/>
      <c r="N7711" s="2"/>
      <c r="O7711" s="53"/>
      <c r="BA7711" s="149"/>
    </row>
    <row r="7712" spans="1:53">
      <c r="A7712" s="16"/>
      <c r="B7712" s="16"/>
      <c r="N7712" s="2"/>
      <c r="O7712" s="53"/>
      <c r="BA7712" s="149"/>
    </row>
    <row r="7713" spans="1:53">
      <c r="A7713" s="16"/>
      <c r="B7713" s="16"/>
      <c r="N7713" s="2"/>
      <c r="O7713" s="53"/>
      <c r="BA7713" s="149"/>
    </row>
    <row r="7714" spans="1:53">
      <c r="A7714" s="16"/>
      <c r="B7714" s="16"/>
      <c r="N7714" s="2"/>
      <c r="O7714" s="53"/>
      <c r="BA7714" s="149"/>
    </row>
    <row r="7715" spans="1:53">
      <c r="A7715" s="16"/>
      <c r="B7715" s="16"/>
      <c r="N7715" s="2"/>
      <c r="O7715" s="53"/>
      <c r="BA7715" s="149"/>
    </row>
    <row r="7716" spans="1:53">
      <c r="A7716" s="16"/>
      <c r="B7716" s="16"/>
      <c r="N7716" s="2"/>
      <c r="O7716" s="53"/>
      <c r="BA7716" s="149"/>
    </row>
    <row r="7717" spans="1:53">
      <c r="A7717" s="16"/>
      <c r="B7717" s="16"/>
      <c r="N7717" s="2"/>
      <c r="O7717" s="53"/>
      <c r="BA7717" s="149"/>
    </row>
    <row r="7718" spans="1:53">
      <c r="A7718" s="16"/>
      <c r="B7718" s="16"/>
      <c r="N7718" s="2"/>
      <c r="O7718" s="53"/>
      <c r="BA7718" s="149"/>
    </row>
    <row r="7719" spans="1:53">
      <c r="A7719" s="16"/>
      <c r="B7719" s="16"/>
      <c r="N7719" s="2"/>
      <c r="O7719" s="53"/>
      <c r="BA7719" s="149"/>
    </row>
    <row r="7720" spans="1:53">
      <c r="A7720" s="16"/>
      <c r="B7720" s="16"/>
      <c r="N7720" s="2"/>
      <c r="O7720" s="53"/>
      <c r="BA7720" s="149"/>
    </row>
    <row r="7721" spans="1:53">
      <c r="A7721" s="16"/>
      <c r="B7721" s="16"/>
      <c r="N7721" s="2"/>
      <c r="O7721" s="53"/>
      <c r="BA7721" s="149"/>
    </row>
    <row r="7722" spans="1:53">
      <c r="A7722" s="16"/>
      <c r="B7722" s="16"/>
      <c r="N7722" s="2"/>
      <c r="O7722" s="53"/>
      <c r="BA7722" s="149"/>
    </row>
    <row r="7723" spans="1:53">
      <c r="A7723" s="16"/>
      <c r="B7723" s="16"/>
      <c r="N7723" s="2"/>
      <c r="O7723" s="53"/>
      <c r="BA7723" s="149"/>
    </row>
    <row r="7724" spans="1:53">
      <c r="A7724" s="16"/>
      <c r="B7724" s="16"/>
      <c r="N7724" s="2"/>
      <c r="O7724" s="53"/>
      <c r="BA7724" s="149"/>
    </row>
    <row r="7725" spans="1:53">
      <c r="A7725" s="16"/>
      <c r="B7725" s="16"/>
      <c r="N7725" s="2"/>
      <c r="O7725" s="53"/>
      <c r="BA7725" s="149"/>
    </row>
    <row r="7726" spans="1:53">
      <c r="A7726" s="16"/>
      <c r="B7726" s="16"/>
      <c r="N7726" s="2"/>
      <c r="O7726" s="53"/>
      <c r="BA7726" s="149"/>
    </row>
    <row r="7727" spans="1:53">
      <c r="A7727" s="16"/>
      <c r="B7727" s="16"/>
      <c r="N7727" s="2"/>
      <c r="O7727" s="53"/>
      <c r="BA7727" s="149"/>
    </row>
    <row r="7728" spans="1:53">
      <c r="A7728" s="16"/>
      <c r="B7728" s="16"/>
      <c r="N7728" s="2"/>
      <c r="O7728" s="53"/>
      <c r="BA7728" s="149"/>
    </row>
    <row r="7729" spans="1:53">
      <c r="A7729" s="16"/>
      <c r="B7729" s="16"/>
      <c r="N7729" s="2"/>
      <c r="O7729" s="53"/>
      <c r="BA7729" s="149"/>
    </row>
    <row r="7730" spans="1:53">
      <c r="A7730" s="16"/>
      <c r="B7730" s="16"/>
      <c r="N7730" s="2"/>
      <c r="O7730" s="53"/>
      <c r="BA7730" s="149"/>
    </row>
    <row r="7731" spans="1:53">
      <c r="A7731" s="16"/>
      <c r="B7731" s="16"/>
      <c r="N7731" s="2"/>
      <c r="O7731" s="53"/>
      <c r="BA7731" s="149"/>
    </row>
    <row r="7732" spans="1:53">
      <c r="A7732" s="16"/>
      <c r="B7732" s="16"/>
      <c r="N7732" s="2"/>
      <c r="O7732" s="53"/>
      <c r="BA7732" s="149"/>
    </row>
    <row r="7733" spans="1:53">
      <c r="A7733" s="16"/>
      <c r="B7733" s="16"/>
      <c r="N7733" s="2"/>
      <c r="O7733" s="53"/>
      <c r="BA7733" s="149"/>
    </row>
    <row r="7734" spans="1:53">
      <c r="A7734" s="16"/>
      <c r="B7734" s="16"/>
      <c r="N7734" s="2"/>
      <c r="O7734" s="53"/>
      <c r="BA7734" s="149"/>
    </row>
    <row r="7735" spans="1:53">
      <c r="A7735" s="16"/>
      <c r="B7735" s="16"/>
      <c r="N7735" s="2"/>
      <c r="O7735" s="53"/>
      <c r="BA7735" s="149"/>
    </row>
    <row r="7736" spans="1:53">
      <c r="A7736" s="16"/>
      <c r="B7736" s="16"/>
      <c r="N7736" s="2"/>
      <c r="O7736" s="53"/>
      <c r="BA7736" s="149"/>
    </row>
    <row r="7737" spans="1:53">
      <c r="A7737" s="16"/>
      <c r="B7737" s="16"/>
      <c r="N7737" s="2"/>
      <c r="O7737" s="53"/>
      <c r="BA7737" s="149"/>
    </row>
    <row r="7738" spans="1:53">
      <c r="A7738" s="16"/>
      <c r="B7738" s="16"/>
      <c r="N7738" s="2"/>
      <c r="O7738" s="53"/>
      <c r="BA7738" s="149"/>
    </row>
    <row r="7739" spans="1:53">
      <c r="A7739" s="16"/>
      <c r="B7739" s="16"/>
      <c r="N7739" s="2"/>
      <c r="O7739" s="53"/>
      <c r="BA7739" s="149"/>
    </row>
    <row r="7740" spans="1:53">
      <c r="A7740" s="16"/>
      <c r="B7740" s="16"/>
      <c r="N7740" s="2"/>
      <c r="O7740" s="53"/>
      <c r="BA7740" s="149"/>
    </row>
    <row r="7741" spans="1:53">
      <c r="A7741" s="16"/>
      <c r="B7741" s="16"/>
      <c r="N7741" s="2"/>
      <c r="O7741" s="53"/>
      <c r="BA7741" s="149"/>
    </row>
    <row r="7742" spans="1:53">
      <c r="A7742" s="16"/>
      <c r="B7742" s="16"/>
      <c r="N7742" s="2"/>
      <c r="O7742" s="53"/>
      <c r="BA7742" s="149"/>
    </row>
    <row r="7743" spans="1:53">
      <c r="A7743" s="16"/>
      <c r="B7743" s="16"/>
      <c r="N7743" s="2"/>
      <c r="O7743" s="53"/>
      <c r="BA7743" s="149"/>
    </row>
    <row r="7744" spans="1:53">
      <c r="A7744" s="16"/>
      <c r="B7744" s="16"/>
      <c r="N7744" s="2"/>
      <c r="O7744" s="53"/>
      <c r="BA7744" s="149"/>
    </row>
    <row r="7745" spans="1:53">
      <c r="A7745" s="16"/>
      <c r="B7745" s="16"/>
      <c r="N7745" s="2"/>
      <c r="O7745" s="53"/>
      <c r="BA7745" s="149"/>
    </row>
    <row r="7746" spans="1:53">
      <c r="A7746" s="16"/>
      <c r="B7746" s="16"/>
      <c r="N7746" s="2"/>
      <c r="O7746" s="53"/>
      <c r="BA7746" s="149"/>
    </row>
    <row r="7747" spans="1:53">
      <c r="A7747" s="16"/>
      <c r="B7747" s="16"/>
      <c r="N7747" s="2"/>
      <c r="O7747" s="53"/>
      <c r="BA7747" s="149"/>
    </row>
    <row r="7748" spans="1:53">
      <c r="A7748" s="16"/>
      <c r="B7748" s="16"/>
      <c r="N7748" s="2"/>
      <c r="O7748" s="53"/>
      <c r="BA7748" s="149"/>
    </row>
    <row r="7749" spans="1:53">
      <c r="A7749" s="16"/>
      <c r="B7749" s="16"/>
      <c r="N7749" s="2"/>
      <c r="O7749" s="53"/>
      <c r="BA7749" s="149"/>
    </row>
    <row r="7750" spans="1:53">
      <c r="A7750" s="16"/>
      <c r="B7750" s="16"/>
      <c r="N7750" s="2"/>
      <c r="O7750" s="53"/>
      <c r="BA7750" s="149"/>
    </row>
    <row r="7751" spans="1:53">
      <c r="A7751" s="16"/>
      <c r="B7751" s="16"/>
      <c r="N7751" s="2"/>
      <c r="O7751" s="53"/>
      <c r="BA7751" s="149"/>
    </row>
    <row r="7752" spans="1:53">
      <c r="A7752" s="16"/>
      <c r="B7752" s="16"/>
      <c r="N7752" s="2"/>
      <c r="O7752" s="53"/>
      <c r="BA7752" s="149"/>
    </row>
    <row r="7753" spans="1:53">
      <c r="A7753" s="16"/>
      <c r="B7753" s="16"/>
      <c r="N7753" s="2"/>
      <c r="O7753" s="53"/>
      <c r="BA7753" s="149"/>
    </row>
    <row r="7754" spans="1:53">
      <c r="A7754" s="16"/>
      <c r="B7754" s="16"/>
      <c r="N7754" s="2"/>
      <c r="O7754" s="53"/>
      <c r="BA7754" s="149"/>
    </row>
    <row r="7755" spans="1:53">
      <c r="A7755" s="16"/>
      <c r="B7755" s="16"/>
      <c r="N7755" s="2"/>
      <c r="O7755" s="53"/>
      <c r="BA7755" s="149"/>
    </row>
    <row r="7756" spans="1:53">
      <c r="A7756" s="16"/>
      <c r="B7756" s="16"/>
      <c r="N7756" s="2"/>
      <c r="O7756" s="53"/>
      <c r="BA7756" s="149"/>
    </row>
    <row r="7757" spans="1:53">
      <c r="A7757" s="16"/>
      <c r="B7757" s="16"/>
      <c r="N7757" s="2"/>
      <c r="O7757" s="53"/>
      <c r="BA7757" s="149"/>
    </row>
    <row r="7758" spans="1:53">
      <c r="A7758" s="16"/>
      <c r="B7758" s="16"/>
      <c r="N7758" s="2"/>
      <c r="O7758" s="53"/>
      <c r="BA7758" s="149"/>
    </row>
    <row r="7759" spans="1:53">
      <c r="A7759" s="16"/>
      <c r="B7759" s="16"/>
      <c r="N7759" s="2"/>
      <c r="O7759" s="53"/>
      <c r="BA7759" s="149"/>
    </row>
    <row r="7760" spans="1:53">
      <c r="A7760" s="16"/>
      <c r="B7760" s="16"/>
      <c r="N7760" s="2"/>
      <c r="O7760" s="53"/>
      <c r="BA7760" s="149"/>
    </row>
    <row r="7761" spans="1:53">
      <c r="A7761" s="16"/>
      <c r="B7761" s="16"/>
      <c r="N7761" s="2"/>
      <c r="O7761" s="53"/>
      <c r="BA7761" s="149"/>
    </row>
    <row r="7762" spans="1:53">
      <c r="A7762" s="16"/>
      <c r="B7762" s="16"/>
      <c r="N7762" s="2"/>
      <c r="O7762" s="53"/>
      <c r="BA7762" s="149"/>
    </row>
    <row r="7763" spans="1:53">
      <c r="A7763" s="16"/>
      <c r="B7763" s="16"/>
      <c r="N7763" s="2"/>
      <c r="O7763" s="53"/>
      <c r="BA7763" s="149"/>
    </row>
    <row r="7764" spans="1:53">
      <c r="A7764" s="16"/>
      <c r="B7764" s="16"/>
      <c r="N7764" s="2"/>
      <c r="O7764" s="53"/>
      <c r="BA7764" s="149"/>
    </row>
    <row r="7765" spans="1:53">
      <c r="A7765" s="16"/>
      <c r="B7765" s="16"/>
      <c r="N7765" s="2"/>
      <c r="O7765" s="53"/>
      <c r="BA7765" s="149"/>
    </row>
    <row r="7766" spans="1:53">
      <c r="A7766" s="16"/>
      <c r="B7766" s="16"/>
      <c r="N7766" s="2"/>
      <c r="O7766" s="53"/>
      <c r="BA7766" s="149"/>
    </row>
    <row r="7767" spans="1:53">
      <c r="A7767" s="16"/>
      <c r="B7767" s="16"/>
      <c r="N7767" s="2"/>
      <c r="O7767" s="53"/>
      <c r="BA7767" s="149"/>
    </row>
    <row r="7768" spans="1:53">
      <c r="A7768" s="16"/>
      <c r="B7768" s="16"/>
      <c r="N7768" s="2"/>
      <c r="O7768" s="53"/>
      <c r="BA7768" s="149"/>
    </row>
    <row r="7769" spans="1:53">
      <c r="A7769" s="16"/>
      <c r="B7769" s="16"/>
      <c r="N7769" s="2"/>
      <c r="O7769" s="53"/>
      <c r="BA7769" s="149"/>
    </row>
    <row r="7770" spans="1:53">
      <c r="A7770" s="16"/>
      <c r="B7770" s="16"/>
      <c r="N7770" s="2"/>
      <c r="O7770" s="53"/>
      <c r="BA7770" s="149"/>
    </row>
    <row r="7771" spans="1:53">
      <c r="A7771" s="16"/>
      <c r="B7771" s="16"/>
      <c r="N7771" s="2"/>
      <c r="O7771" s="53"/>
      <c r="BA7771" s="149"/>
    </row>
    <row r="7772" spans="1:53">
      <c r="A7772" s="16"/>
      <c r="B7772" s="16"/>
      <c r="N7772" s="2"/>
      <c r="O7772" s="53"/>
      <c r="BA7772" s="149"/>
    </row>
    <row r="7773" spans="1:53">
      <c r="A7773" s="16"/>
      <c r="B7773" s="16"/>
      <c r="N7773" s="2"/>
      <c r="O7773" s="53"/>
      <c r="BA7773" s="149"/>
    </row>
    <row r="7774" spans="1:53">
      <c r="A7774" s="16"/>
      <c r="B7774" s="16"/>
      <c r="N7774" s="2"/>
      <c r="O7774" s="53"/>
      <c r="BA7774" s="149"/>
    </row>
    <row r="7775" spans="1:53">
      <c r="A7775" s="16"/>
      <c r="B7775" s="16"/>
      <c r="N7775" s="2"/>
      <c r="O7775" s="53"/>
      <c r="BA7775" s="149"/>
    </row>
    <row r="7776" spans="1:53">
      <c r="A7776" s="16"/>
      <c r="B7776" s="16"/>
      <c r="N7776" s="2"/>
      <c r="O7776" s="53"/>
      <c r="BA7776" s="149"/>
    </row>
    <row r="7777" spans="1:53">
      <c r="A7777" s="16"/>
      <c r="B7777" s="16"/>
      <c r="N7777" s="2"/>
      <c r="O7777" s="53"/>
      <c r="BA7777" s="149"/>
    </row>
    <row r="7778" spans="1:53">
      <c r="A7778" s="16"/>
      <c r="B7778" s="16"/>
      <c r="N7778" s="2"/>
      <c r="O7778" s="53"/>
      <c r="BA7778" s="149"/>
    </row>
    <row r="7779" spans="1:53">
      <c r="A7779" s="16"/>
      <c r="B7779" s="16"/>
      <c r="N7779" s="2"/>
      <c r="O7779" s="53"/>
      <c r="BA7779" s="149"/>
    </row>
    <row r="7780" spans="1:53">
      <c r="A7780" s="16"/>
      <c r="B7780" s="16"/>
      <c r="N7780" s="2"/>
      <c r="O7780" s="53"/>
      <c r="BA7780" s="149"/>
    </row>
    <row r="7781" spans="1:53">
      <c r="A7781" s="16"/>
      <c r="B7781" s="16"/>
      <c r="N7781" s="2"/>
      <c r="O7781" s="53"/>
      <c r="BA7781" s="149"/>
    </row>
    <row r="7782" spans="1:53">
      <c r="A7782" s="16"/>
      <c r="B7782" s="16"/>
      <c r="N7782" s="2"/>
      <c r="O7782" s="53"/>
      <c r="BA7782" s="149"/>
    </row>
    <row r="7783" spans="1:53">
      <c r="A7783" s="16"/>
      <c r="B7783" s="16"/>
      <c r="N7783" s="2"/>
      <c r="O7783" s="53"/>
      <c r="BA7783" s="149"/>
    </row>
    <row r="7784" spans="1:53">
      <c r="A7784" s="16"/>
      <c r="B7784" s="16"/>
      <c r="N7784" s="2"/>
      <c r="O7784" s="53"/>
      <c r="BA7784" s="149"/>
    </row>
    <row r="7785" spans="1:53">
      <c r="A7785" s="16"/>
      <c r="B7785" s="16"/>
      <c r="N7785" s="2"/>
      <c r="O7785" s="53"/>
      <c r="BA7785" s="149"/>
    </row>
    <row r="7786" spans="1:53">
      <c r="A7786" s="16"/>
      <c r="B7786" s="16"/>
      <c r="N7786" s="2"/>
      <c r="O7786" s="53"/>
      <c r="BA7786" s="149"/>
    </row>
    <row r="7787" spans="1:53">
      <c r="A7787" s="16"/>
      <c r="B7787" s="16"/>
      <c r="N7787" s="2"/>
      <c r="O7787" s="53"/>
      <c r="BA7787" s="149"/>
    </row>
    <row r="7788" spans="1:53">
      <c r="A7788" s="16"/>
      <c r="B7788" s="16"/>
      <c r="N7788" s="2"/>
      <c r="O7788" s="53"/>
      <c r="BA7788" s="149"/>
    </row>
    <row r="7789" spans="1:53">
      <c r="A7789" s="16"/>
      <c r="B7789" s="16"/>
      <c r="N7789" s="2"/>
      <c r="O7789" s="53"/>
      <c r="BA7789" s="149"/>
    </row>
    <row r="7790" spans="1:53">
      <c r="A7790" s="16"/>
      <c r="B7790" s="16"/>
      <c r="N7790" s="2"/>
      <c r="O7790" s="53"/>
      <c r="BA7790" s="149"/>
    </row>
    <row r="7791" spans="1:53">
      <c r="A7791" s="16"/>
      <c r="B7791" s="16"/>
      <c r="N7791" s="2"/>
      <c r="O7791" s="53"/>
      <c r="BA7791" s="149"/>
    </row>
    <row r="7792" spans="1:53">
      <c r="A7792" s="16"/>
      <c r="B7792" s="16"/>
      <c r="N7792" s="2"/>
      <c r="O7792" s="53"/>
      <c r="BA7792" s="149"/>
    </row>
    <row r="7793" spans="1:53">
      <c r="A7793" s="16"/>
      <c r="B7793" s="16"/>
      <c r="N7793" s="2"/>
      <c r="O7793" s="53"/>
      <c r="BA7793" s="149"/>
    </row>
    <row r="7794" spans="1:53">
      <c r="A7794" s="16"/>
      <c r="B7794" s="16"/>
      <c r="N7794" s="2"/>
      <c r="O7794" s="53"/>
      <c r="BA7794" s="149"/>
    </row>
    <row r="7795" spans="1:53">
      <c r="A7795" s="16"/>
      <c r="B7795" s="16"/>
      <c r="N7795" s="2"/>
      <c r="O7795" s="53"/>
      <c r="BA7795" s="149"/>
    </row>
    <row r="7796" spans="1:53">
      <c r="A7796" s="16"/>
      <c r="B7796" s="16"/>
      <c r="N7796" s="2"/>
      <c r="O7796" s="53"/>
      <c r="BA7796" s="149"/>
    </row>
    <row r="7797" spans="1:53">
      <c r="A7797" s="16"/>
      <c r="B7797" s="16"/>
      <c r="N7797" s="2"/>
      <c r="O7797" s="53"/>
      <c r="BA7797" s="149"/>
    </row>
    <row r="7798" spans="1:53">
      <c r="A7798" s="16"/>
      <c r="B7798" s="16"/>
      <c r="N7798" s="2"/>
      <c r="O7798" s="53"/>
      <c r="BA7798" s="149"/>
    </row>
    <row r="7799" spans="1:53">
      <c r="A7799" s="16"/>
      <c r="B7799" s="16"/>
      <c r="N7799" s="2"/>
      <c r="O7799" s="53"/>
      <c r="BA7799" s="149"/>
    </row>
    <row r="7800" spans="1:53">
      <c r="A7800" s="16"/>
      <c r="B7800" s="16"/>
      <c r="N7800" s="2"/>
      <c r="O7800" s="53"/>
      <c r="BA7800" s="149"/>
    </row>
    <row r="7801" spans="1:53">
      <c r="A7801" s="16"/>
      <c r="B7801" s="16"/>
      <c r="N7801" s="2"/>
      <c r="O7801" s="53"/>
      <c r="BA7801" s="149"/>
    </row>
    <row r="7802" spans="1:53">
      <c r="A7802" s="16"/>
      <c r="B7802" s="16"/>
      <c r="N7802" s="2"/>
      <c r="O7802" s="53"/>
      <c r="BA7802" s="149"/>
    </row>
    <row r="7803" spans="1:53">
      <c r="A7803" s="16"/>
      <c r="B7803" s="16"/>
      <c r="N7803" s="2"/>
      <c r="O7803" s="53"/>
      <c r="BA7803" s="149"/>
    </row>
    <row r="7804" spans="1:53">
      <c r="A7804" s="16"/>
      <c r="B7804" s="16"/>
      <c r="N7804" s="2"/>
      <c r="O7804" s="53"/>
      <c r="BA7804" s="149"/>
    </row>
    <row r="7805" spans="1:53">
      <c r="A7805" s="16"/>
      <c r="B7805" s="16"/>
      <c r="N7805" s="2"/>
      <c r="O7805" s="53"/>
      <c r="BA7805" s="149"/>
    </row>
    <row r="7806" spans="1:53">
      <c r="A7806" s="16"/>
      <c r="B7806" s="16"/>
      <c r="N7806" s="2"/>
      <c r="O7806" s="53"/>
      <c r="BA7806" s="149"/>
    </row>
    <row r="7807" spans="1:53">
      <c r="A7807" s="16"/>
      <c r="B7807" s="16"/>
      <c r="N7807" s="2"/>
      <c r="O7807" s="53"/>
      <c r="BA7807" s="149"/>
    </row>
    <row r="7808" spans="1:53">
      <c r="A7808" s="16"/>
      <c r="B7808" s="16"/>
      <c r="N7808" s="2"/>
      <c r="O7808" s="53"/>
      <c r="BA7808" s="149"/>
    </row>
    <row r="7809" spans="1:53">
      <c r="A7809" s="16"/>
      <c r="B7809" s="16"/>
      <c r="N7809" s="2"/>
      <c r="O7809" s="53"/>
      <c r="BA7809" s="149"/>
    </row>
    <row r="7810" spans="1:53">
      <c r="A7810" s="16"/>
      <c r="B7810" s="16"/>
      <c r="N7810" s="2"/>
      <c r="O7810" s="53"/>
      <c r="BA7810" s="149"/>
    </row>
    <row r="7811" spans="1:53">
      <c r="A7811" s="16"/>
      <c r="B7811" s="16"/>
      <c r="N7811" s="2"/>
      <c r="O7811" s="53"/>
      <c r="BA7811" s="149"/>
    </row>
    <row r="7812" spans="1:53">
      <c r="A7812" s="16"/>
      <c r="B7812" s="16"/>
      <c r="N7812" s="2"/>
      <c r="O7812" s="53"/>
      <c r="BA7812" s="149"/>
    </row>
    <row r="7813" spans="1:53">
      <c r="A7813" s="16"/>
      <c r="B7813" s="16"/>
      <c r="N7813" s="2"/>
      <c r="O7813" s="53"/>
      <c r="BA7813" s="149"/>
    </row>
    <row r="7814" spans="1:53">
      <c r="A7814" s="16"/>
      <c r="B7814" s="16"/>
      <c r="N7814" s="2"/>
      <c r="O7814" s="53"/>
      <c r="BA7814" s="149"/>
    </row>
    <row r="7815" spans="1:53">
      <c r="A7815" s="16"/>
      <c r="B7815" s="16"/>
      <c r="N7815" s="2"/>
      <c r="O7815" s="53"/>
      <c r="BA7815" s="149"/>
    </row>
    <row r="7816" spans="1:53">
      <c r="A7816" s="16"/>
      <c r="B7816" s="16"/>
      <c r="N7816" s="2"/>
      <c r="O7816" s="53"/>
      <c r="BA7816" s="149"/>
    </row>
    <row r="7817" spans="1:53">
      <c r="A7817" s="16"/>
      <c r="B7817" s="16"/>
      <c r="N7817" s="2"/>
      <c r="O7817" s="53"/>
      <c r="BA7817" s="149"/>
    </row>
    <row r="7818" spans="1:53">
      <c r="A7818" s="16"/>
      <c r="B7818" s="16"/>
      <c r="N7818" s="2"/>
      <c r="O7818" s="53"/>
      <c r="BA7818" s="149"/>
    </row>
    <row r="7819" spans="1:53">
      <c r="A7819" s="16"/>
      <c r="B7819" s="16"/>
      <c r="N7819" s="2"/>
      <c r="O7819" s="53"/>
      <c r="BA7819" s="149"/>
    </row>
    <row r="7820" spans="1:53">
      <c r="A7820" s="16"/>
      <c r="B7820" s="16"/>
      <c r="N7820" s="2"/>
      <c r="O7820" s="53"/>
      <c r="BA7820" s="149"/>
    </row>
    <row r="7821" spans="1:53">
      <c r="A7821" s="16"/>
      <c r="B7821" s="16"/>
      <c r="N7821" s="2"/>
      <c r="O7821" s="53"/>
      <c r="BA7821" s="149"/>
    </row>
    <row r="7822" spans="1:53">
      <c r="A7822" s="16"/>
      <c r="B7822" s="16"/>
      <c r="N7822" s="2"/>
      <c r="O7822" s="53"/>
      <c r="BA7822" s="149"/>
    </row>
    <row r="7823" spans="1:53">
      <c r="A7823" s="16"/>
      <c r="B7823" s="16"/>
      <c r="N7823" s="2"/>
      <c r="O7823" s="53"/>
      <c r="BA7823" s="149"/>
    </row>
    <row r="7824" spans="1:53">
      <c r="A7824" s="16"/>
      <c r="B7824" s="16"/>
      <c r="N7824" s="2"/>
      <c r="O7824" s="53"/>
      <c r="BA7824" s="149"/>
    </row>
    <row r="7825" spans="1:53">
      <c r="A7825" s="16"/>
      <c r="B7825" s="16"/>
      <c r="N7825" s="2"/>
      <c r="O7825" s="53"/>
      <c r="BA7825" s="149"/>
    </row>
    <row r="7826" spans="1:53">
      <c r="A7826" s="16"/>
      <c r="B7826" s="16"/>
      <c r="N7826" s="2"/>
      <c r="O7826" s="53"/>
      <c r="BA7826" s="149"/>
    </row>
    <row r="7827" spans="1:53">
      <c r="A7827" s="16"/>
      <c r="B7827" s="16"/>
      <c r="N7827" s="2"/>
      <c r="O7827" s="53"/>
      <c r="BA7827" s="149"/>
    </row>
    <row r="7828" spans="1:53">
      <c r="A7828" s="16"/>
      <c r="B7828" s="16"/>
      <c r="N7828" s="2"/>
      <c r="O7828" s="53"/>
      <c r="BA7828" s="149"/>
    </row>
    <row r="7829" spans="1:53">
      <c r="A7829" s="16"/>
      <c r="B7829" s="16"/>
      <c r="N7829" s="2"/>
      <c r="O7829" s="53"/>
      <c r="BA7829" s="149"/>
    </row>
    <row r="7830" spans="1:53">
      <c r="A7830" s="16"/>
      <c r="B7830" s="16"/>
      <c r="N7830" s="2"/>
      <c r="O7830" s="53"/>
      <c r="BA7830" s="149"/>
    </row>
    <row r="7831" spans="1:53">
      <c r="A7831" s="16"/>
      <c r="B7831" s="16"/>
      <c r="N7831" s="2"/>
      <c r="O7831" s="53"/>
      <c r="BA7831" s="149"/>
    </row>
    <row r="7832" spans="1:53">
      <c r="A7832" s="16"/>
      <c r="B7832" s="16"/>
      <c r="N7832" s="2"/>
      <c r="O7832" s="53"/>
      <c r="BA7832" s="149"/>
    </row>
    <row r="7833" spans="1:53">
      <c r="A7833" s="16"/>
      <c r="B7833" s="16"/>
      <c r="N7833" s="2"/>
      <c r="O7833" s="53"/>
      <c r="BA7833" s="149"/>
    </row>
    <row r="7834" spans="1:53">
      <c r="A7834" s="16"/>
      <c r="B7834" s="16"/>
      <c r="N7834" s="2"/>
      <c r="O7834" s="53"/>
      <c r="BA7834" s="149"/>
    </row>
    <row r="7835" spans="1:53">
      <c r="A7835" s="16"/>
      <c r="B7835" s="16"/>
      <c r="N7835" s="2"/>
      <c r="O7835" s="53"/>
      <c r="BA7835" s="149"/>
    </row>
    <row r="7836" spans="1:53">
      <c r="A7836" s="16"/>
      <c r="B7836" s="16"/>
      <c r="N7836" s="2"/>
      <c r="O7836" s="53"/>
      <c r="BA7836" s="149"/>
    </row>
    <row r="7837" spans="1:53">
      <c r="A7837" s="16"/>
      <c r="B7837" s="16"/>
      <c r="N7837" s="2"/>
      <c r="O7837" s="53"/>
      <c r="BA7837" s="149"/>
    </row>
    <row r="7838" spans="1:53">
      <c r="A7838" s="16"/>
      <c r="B7838" s="16"/>
      <c r="N7838" s="2"/>
      <c r="O7838" s="53"/>
      <c r="BA7838" s="149"/>
    </row>
    <row r="7839" spans="1:53">
      <c r="A7839" s="16"/>
      <c r="B7839" s="16"/>
      <c r="N7839" s="2"/>
      <c r="O7839" s="53"/>
      <c r="BA7839" s="149"/>
    </row>
    <row r="7840" spans="1:53">
      <c r="A7840" s="16"/>
      <c r="B7840" s="16"/>
      <c r="N7840" s="2"/>
      <c r="O7840" s="53"/>
      <c r="BA7840" s="149"/>
    </row>
    <row r="7841" spans="1:53">
      <c r="A7841" s="16"/>
      <c r="B7841" s="16"/>
      <c r="N7841" s="2"/>
      <c r="O7841" s="53"/>
      <c r="BA7841" s="149"/>
    </row>
    <row r="7842" spans="1:53">
      <c r="A7842" s="16"/>
      <c r="B7842" s="16"/>
      <c r="N7842" s="2"/>
      <c r="O7842" s="53"/>
      <c r="BA7842" s="149"/>
    </row>
    <row r="7843" spans="1:53">
      <c r="A7843" s="16"/>
      <c r="B7843" s="16"/>
      <c r="N7843" s="2"/>
      <c r="O7843" s="53"/>
      <c r="BA7843" s="149"/>
    </row>
    <row r="7844" spans="1:53">
      <c r="A7844" s="16"/>
      <c r="B7844" s="16"/>
      <c r="N7844" s="2"/>
      <c r="O7844" s="53"/>
      <c r="BA7844" s="149"/>
    </row>
    <row r="7845" spans="1:53">
      <c r="A7845" s="16"/>
      <c r="B7845" s="16"/>
      <c r="N7845" s="2"/>
      <c r="O7845" s="53"/>
      <c r="BA7845" s="149"/>
    </row>
    <row r="7846" spans="1:53">
      <c r="A7846" s="16"/>
      <c r="B7846" s="16"/>
      <c r="N7846" s="2"/>
      <c r="O7846" s="53"/>
      <c r="BA7846" s="149"/>
    </row>
    <row r="7847" spans="1:53">
      <c r="A7847" s="16"/>
      <c r="B7847" s="16"/>
      <c r="N7847" s="2"/>
      <c r="O7847" s="53"/>
      <c r="BA7847" s="149"/>
    </row>
    <row r="7848" spans="1:53">
      <c r="A7848" s="16"/>
      <c r="B7848" s="16"/>
      <c r="N7848" s="2"/>
      <c r="O7848" s="53"/>
      <c r="BA7848" s="149"/>
    </row>
    <row r="7849" spans="1:53">
      <c r="A7849" s="16"/>
      <c r="B7849" s="16"/>
      <c r="N7849" s="2"/>
      <c r="O7849" s="53"/>
      <c r="BA7849" s="149"/>
    </row>
    <row r="7850" spans="1:53">
      <c r="A7850" s="16"/>
      <c r="B7850" s="16"/>
      <c r="N7850" s="2"/>
      <c r="O7850" s="53"/>
      <c r="BA7850" s="149"/>
    </row>
    <row r="7851" spans="1:53">
      <c r="A7851" s="16"/>
      <c r="B7851" s="16"/>
      <c r="N7851" s="2"/>
      <c r="O7851" s="53"/>
      <c r="BA7851" s="149"/>
    </row>
    <row r="7852" spans="1:53">
      <c r="A7852" s="16"/>
      <c r="B7852" s="16"/>
      <c r="N7852" s="2"/>
      <c r="O7852" s="53"/>
      <c r="BA7852" s="149"/>
    </row>
    <row r="7853" spans="1:53">
      <c r="A7853" s="16"/>
      <c r="B7853" s="16"/>
      <c r="N7853" s="2"/>
      <c r="O7853" s="53"/>
      <c r="BA7853" s="149"/>
    </row>
    <row r="7854" spans="1:53">
      <c r="A7854" s="16"/>
      <c r="B7854" s="16"/>
      <c r="N7854" s="2"/>
      <c r="O7854" s="53"/>
      <c r="BA7854" s="149"/>
    </row>
    <row r="7855" spans="1:53">
      <c r="A7855" s="16"/>
      <c r="B7855" s="16"/>
      <c r="N7855" s="2"/>
      <c r="O7855" s="53"/>
      <c r="BA7855" s="149"/>
    </row>
    <row r="7856" spans="1:53">
      <c r="A7856" s="16"/>
      <c r="B7856" s="16"/>
      <c r="N7856" s="2"/>
      <c r="O7856" s="53"/>
      <c r="BA7856" s="149"/>
    </row>
    <row r="7857" spans="1:53">
      <c r="A7857" s="16"/>
      <c r="B7857" s="16"/>
      <c r="N7857" s="2"/>
      <c r="O7857" s="53"/>
      <c r="BA7857" s="149"/>
    </row>
    <row r="7858" spans="1:53">
      <c r="A7858" s="16"/>
      <c r="B7858" s="16"/>
      <c r="N7858" s="2"/>
      <c r="O7858" s="53"/>
      <c r="BA7858" s="149"/>
    </row>
    <row r="7859" spans="1:53">
      <c r="A7859" s="16"/>
      <c r="B7859" s="16"/>
      <c r="N7859" s="2"/>
      <c r="O7859" s="53"/>
      <c r="BA7859" s="149"/>
    </row>
    <row r="7860" spans="1:53">
      <c r="A7860" s="16"/>
      <c r="B7860" s="16"/>
      <c r="N7860" s="2"/>
      <c r="O7860" s="53"/>
      <c r="BA7860" s="149"/>
    </row>
    <row r="7861" spans="1:53">
      <c r="A7861" s="16"/>
      <c r="B7861" s="16"/>
      <c r="N7861" s="2"/>
      <c r="O7861" s="53"/>
      <c r="BA7861" s="149"/>
    </row>
    <row r="7862" spans="1:53">
      <c r="A7862" s="16"/>
      <c r="B7862" s="16"/>
      <c r="N7862" s="2"/>
      <c r="O7862" s="53"/>
      <c r="BA7862" s="149"/>
    </row>
    <row r="7863" spans="1:53">
      <c r="A7863" s="16"/>
      <c r="B7863" s="16"/>
      <c r="N7863" s="2"/>
      <c r="O7863" s="53"/>
      <c r="BA7863" s="149"/>
    </row>
    <row r="7864" spans="1:53">
      <c r="A7864" s="16"/>
      <c r="B7864" s="16"/>
      <c r="N7864" s="2"/>
      <c r="O7864" s="53"/>
      <c r="BA7864" s="149"/>
    </row>
    <row r="7865" spans="1:53">
      <c r="A7865" s="16"/>
      <c r="B7865" s="16"/>
      <c r="N7865" s="2"/>
      <c r="O7865" s="53"/>
      <c r="BA7865" s="149"/>
    </row>
    <row r="7866" spans="1:53">
      <c r="A7866" s="16"/>
      <c r="B7866" s="16"/>
      <c r="N7866" s="2"/>
      <c r="O7866" s="53"/>
      <c r="BA7866" s="149"/>
    </row>
    <row r="7867" spans="1:53">
      <c r="A7867" s="16"/>
      <c r="B7867" s="16"/>
      <c r="N7867" s="2"/>
      <c r="O7867" s="53"/>
      <c r="BA7867" s="149"/>
    </row>
    <row r="7868" spans="1:53">
      <c r="A7868" s="16"/>
      <c r="B7868" s="16"/>
      <c r="N7868" s="2"/>
      <c r="O7868" s="53"/>
      <c r="BA7868" s="149"/>
    </row>
    <row r="7869" spans="1:53">
      <c r="A7869" s="16"/>
      <c r="B7869" s="16"/>
      <c r="N7869" s="2"/>
      <c r="O7869" s="53"/>
      <c r="BA7869" s="149"/>
    </row>
    <row r="7870" spans="1:53">
      <c r="A7870" s="16"/>
      <c r="B7870" s="16"/>
      <c r="N7870" s="2"/>
      <c r="O7870" s="53"/>
      <c r="BA7870" s="149"/>
    </row>
    <row r="7871" spans="1:53">
      <c r="A7871" s="16"/>
      <c r="B7871" s="16"/>
      <c r="N7871" s="2"/>
      <c r="O7871" s="53"/>
      <c r="BA7871" s="149"/>
    </row>
    <row r="7872" spans="1:53">
      <c r="A7872" s="16"/>
      <c r="B7872" s="16"/>
      <c r="N7872" s="2"/>
      <c r="O7872" s="53"/>
      <c r="BA7872" s="149"/>
    </row>
    <row r="7873" spans="1:53">
      <c r="A7873" s="16"/>
      <c r="B7873" s="16"/>
      <c r="N7873" s="2"/>
      <c r="O7873" s="53"/>
      <c r="BA7873" s="149"/>
    </row>
    <row r="7874" spans="1:53">
      <c r="A7874" s="16"/>
      <c r="B7874" s="16"/>
      <c r="N7874" s="2"/>
      <c r="O7874" s="53"/>
      <c r="BA7874" s="149"/>
    </row>
    <row r="7875" spans="1:53">
      <c r="A7875" s="16"/>
      <c r="B7875" s="16"/>
      <c r="N7875" s="2"/>
      <c r="O7875" s="53"/>
      <c r="BA7875" s="149"/>
    </row>
    <row r="7876" spans="1:53">
      <c r="A7876" s="16"/>
      <c r="B7876" s="16"/>
      <c r="N7876" s="2"/>
      <c r="O7876" s="53"/>
      <c r="BA7876" s="149"/>
    </row>
    <row r="7877" spans="1:53">
      <c r="A7877" s="16"/>
      <c r="B7877" s="16"/>
      <c r="N7877" s="2"/>
      <c r="O7877" s="53"/>
      <c r="BA7877" s="149"/>
    </row>
    <row r="7878" spans="1:53">
      <c r="A7878" s="16"/>
      <c r="B7878" s="16"/>
      <c r="N7878" s="2"/>
      <c r="O7878" s="53"/>
      <c r="BA7878" s="149"/>
    </row>
    <row r="7879" spans="1:53">
      <c r="A7879" s="16"/>
      <c r="B7879" s="16"/>
      <c r="N7879" s="2"/>
      <c r="O7879" s="53"/>
      <c r="BA7879" s="149"/>
    </row>
    <row r="7880" spans="1:53">
      <c r="A7880" s="16"/>
      <c r="B7880" s="16"/>
      <c r="N7880" s="2"/>
      <c r="O7880" s="53"/>
      <c r="BA7880" s="149"/>
    </row>
    <row r="7881" spans="1:53">
      <c r="A7881" s="16"/>
      <c r="B7881" s="16"/>
      <c r="N7881" s="2"/>
      <c r="O7881" s="53"/>
      <c r="BA7881" s="149"/>
    </row>
    <row r="7882" spans="1:53">
      <c r="A7882" s="16"/>
      <c r="B7882" s="16"/>
      <c r="N7882" s="2"/>
      <c r="O7882" s="53"/>
      <c r="BA7882" s="149"/>
    </row>
    <row r="7883" spans="1:53">
      <c r="A7883" s="16"/>
      <c r="B7883" s="16"/>
      <c r="N7883" s="2"/>
      <c r="O7883" s="53"/>
      <c r="BA7883" s="149"/>
    </row>
    <row r="7884" spans="1:53">
      <c r="A7884" s="16"/>
      <c r="B7884" s="16"/>
      <c r="N7884" s="2"/>
      <c r="O7884" s="53"/>
      <c r="BA7884" s="149"/>
    </row>
    <row r="7885" spans="1:53">
      <c r="A7885" s="16"/>
      <c r="B7885" s="16"/>
      <c r="N7885" s="2"/>
      <c r="O7885" s="53"/>
      <c r="BA7885" s="149"/>
    </row>
    <row r="7886" spans="1:53">
      <c r="A7886" s="16"/>
      <c r="B7886" s="16"/>
      <c r="N7886" s="2"/>
      <c r="O7886" s="53"/>
      <c r="BA7886" s="149"/>
    </row>
    <row r="7887" spans="1:53">
      <c r="A7887" s="16"/>
      <c r="B7887" s="16"/>
      <c r="N7887" s="2"/>
      <c r="O7887" s="53"/>
      <c r="BA7887" s="149"/>
    </row>
    <row r="7888" spans="1:53">
      <c r="A7888" s="16"/>
      <c r="B7888" s="16"/>
      <c r="N7888" s="2"/>
      <c r="O7888" s="53"/>
      <c r="BA7888" s="149"/>
    </row>
    <row r="7889" spans="1:53">
      <c r="A7889" s="16"/>
      <c r="B7889" s="16"/>
      <c r="N7889" s="2"/>
      <c r="O7889" s="53"/>
      <c r="BA7889" s="149"/>
    </row>
    <row r="7890" spans="1:53">
      <c r="A7890" s="16"/>
      <c r="B7890" s="16"/>
      <c r="N7890" s="2"/>
      <c r="O7890" s="53"/>
      <c r="BA7890" s="149"/>
    </row>
    <row r="7891" spans="1:53">
      <c r="A7891" s="16"/>
      <c r="B7891" s="16"/>
      <c r="N7891" s="2"/>
      <c r="O7891" s="53"/>
      <c r="BA7891" s="149"/>
    </row>
    <row r="7892" spans="1:53">
      <c r="A7892" s="16"/>
      <c r="B7892" s="16"/>
      <c r="N7892" s="2"/>
      <c r="O7892" s="53"/>
      <c r="BA7892" s="149"/>
    </row>
    <row r="7893" spans="1:53">
      <c r="A7893" s="16"/>
      <c r="B7893" s="16"/>
      <c r="N7893" s="2"/>
      <c r="O7893" s="53"/>
      <c r="BA7893" s="149"/>
    </row>
    <row r="7894" spans="1:53">
      <c r="A7894" s="16"/>
      <c r="B7894" s="16"/>
      <c r="N7894" s="2"/>
      <c r="O7894" s="53"/>
      <c r="BA7894" s="149"/>
    </row>
    <row r="7895" spans="1:53">
      <c r="A7895" s="16"/>
      <c r="B7895" s="16"/>
      <c r="N7895" s="2"/>
      <c r="O7895" s="53"/>
      <c r="BA7895" s="149"/>
    </row>
    <row r="7896" spans="1:53">
      <c r="A7896" s="16"/>
      <c r="B7896" s="16"/>
      <c r="N7896" s="2"/>
      <c r="O7896" s="53"/>
      <c r="BA7896" s="149"/>
    </row>
    <row r="7897" spans="1:53">
      <c r="A7897" s="16"/>
      <c r="B7897" s="16"/>
      <c r="N7897" s="2"/>
      <c r="O7897" s="53"/>
      <c r="BA7897" s="149"/>
    </row>
    <row r="7898" spans="1:53">
      <c r="A7898" s="16"/>
      <c r="B7898" s="16"/>
      <c r="N7898" s="2"/>
      <c r="O7898" s="53"/>
      <c r="BA7898" s="149"/>
    </row>
    <row r="7899" spans="1:53">
      <c r="A7899" s="16"/>
      <c r="B7899" s="16"/>
      <c r="N7899" s="2"/>
      <c r="O7899" s="53"/>
      <c r="BA7899" s="149"/>
    </row>
    <row r="7900" spans="1:53">
      <c r="A7900" s="16"/>
      <c r="B7900" s="16"/>
      <c r="N7900" s="2"/>
      <c r="O7900" s="53"/>
      <c r="BA7900" s="149"/>
    </row>
    <row r="7901" spans="1:53">
      <c r="A7901" s="16"/>
      <c r="B7901" s="16"/>
      <c r="N7901" s="2"/>
      <c r="O7901" s="53"/>
      <c r="BA7901" s="149"/>
    </row>
    <row r="7902" spans="1:53">
      <c r="A7902" s="16"/>
      <c r="B7902" s="16"/>
      <c r="N7902" s="2"/>
      <c r="O7902" s="53"/>
      <c r="BA7902" s="149"/>
    </row>
    <row r="7903" spans="1:53">
      <c r="A7903" s="16"/>
      <c r="B7903" s="16"/>
      <c r="N7903" s="2"/>
      <c r="O7903" s="53"/>
      <c r="BA7903" s="149"/>
    </row>
    <row r="7904" spans="1:53">
      <c r="A7904" s="16"/>
      <c r="B7904" s="16"/>
      <c r="N7904" s="2"/>
      <c r="O7904" s="53"/>
      <c r="BA7904" s="149"/>
    </row>
    <row r="7905" spans="1:53">
      <c r="A7905" s="16"/>
      <c r="B7905" s="16"/>
      <c r="N7905" s="2"/>
      <c r="O7905" s="53"/>
      <c r="BA7905" s="149"/>
    </row>
    <row r="7906" spans="1:53">
      <c r="A7906" s="16"/>
      <c r="B7906" s="16"/>
      <c r="N7906" s="2"/>
      <c r="O7906" s="53"/>
      <c r="BA7906" s="149"/>
    </row>
    <row r="7907" spans="1:53">
      <c r="A7907" s="16"/>
      <c r="B7907" s="16"/>
      <c r="N7907" s="2"/>
      <c r="O7907" s="53"/>
      <c r="BA7907" s="149"/>
    </row>
    <row r="7908" spans="1:53">
      <c r="A7908" s="16"/>
      <c r="B7908" s="16"/>
      <c r="N7908" s="2"/>
      <c r="O7908" s="53"/>
      <c r="BA7908" s="149"/>
    </row>
    <row r="7909" spans="1:53">
      <c r="A7909" s="16"/>
      <c r="B7909" s="16"/>
      <c r="N7909" s="2"/>
      <c r="O7909" s="53"/>
      <c r="BA7909" s="149"/>
    </row>
    <row r="7910" spans="1:53">
      <c r="A7910" s="16"/>
      <c r="B7910" s="16"/>
      <c r="N7910" s="2"/>
      <c r="O7910" s="53"/>
      <c r="BA7910" s="149"/>
    </row>
    <row r="7911" spans="1:53">
      <c r="A7911" s="16"/>
      <c r="B7911" s="16"/>
      <c r="N7911" s="2"/>
      <c r="O7911" s="53"/>
      <c r="BA7911" s="149"/>
    </row>
    <row r="7912" spans="1:53">
      <c r="A7912" s="16"/>
      <c r="B7912" s="16"/>
      <c r="N7912" s="2"/>
      <c r="O7912" s="53"/>
      <c r="BA7912" s="149"/>
    </row>
    <row r="7913" spans="1:53">
      <c r="A7913" s="16"/>
      <c r="B7913" s="16"/>
      <c r="N7913" s="2"/>
      <c r="O7913" s="53"/>
      <c r="BA7913" s="149"/>
    </row>
    <row r="7914" spans="1:53">
      <c r="A7914" s="16"/>
      <c r="B7914" s="16"/>
      <c r="N7914" s="2"/>
      <c r="O7914" s="53"/>
      <c r="BA7914" s="149"/>
    </row>
    <row r="7915" spans="1:53">
      <c r="A7915" s="16"/>
      <c r="B7915" s="16"/>
      <c r="N7915" s="2"/>
      <c r="O7915" s="53"/>
      <c r="BA7915" s="149"/>
    </row>
    <row r="7916" spans="1:53">
      <c r="A7916" s="16"/>
      <c r="B7916" s="16"/>
      <c r="N7916" s="2"/>
      <c r="O7916" s="53"/>
      <c r="BA7916" s="149"/>
    </row>
    <row r="7917" spans="1:53">
      <c r="A7917" s="16"/>
      <c r="B7917" s="16"/>
      <c r="N7917" s="2"/>
      <c r="O7917" s="53"/>
      <c r="BA7917" s="149"/>
    </row>
    <row r="7918" spans="1:53">
      <c r="A7918" s="16"/>
      <c r="B7918" s="16"/>
      <c r="N7918" s="2"/>
      <c r="O7918" s="53"/>
      <c r="BA7918" s="149"/>
    </row>
    <row r="7919" spans="1:53">
      <c r="A7919" s="16"/>
      <c r="B7919" s="16"/>
      <c r="N7919" s="2"/>
      <c r="O7919" s="53"/>
      <c r="BA7919" s="149"/>
    </row>
    <row r="7920" spans="1:53">
      <c r="A7920" s="16"/>
      <c r="B7920" s="16"/>
      <c r="N7920" s="2"/>
      <c r="O7920" s="53"/>
      <c r="BA7920" s="149"/>
    </row>
    <row r="7921" spans="1:53">
      <c r="A7921" s="16"/>
      <c r="B7921" s="16"/>
      <c r="N7921" s="2"/>
      <c r="O7921" s="53"/>
      <c r="BA7921" s="149"/>
    </row>
    <row r="7922" spans="1:53">
      <c r="A7922" s="16"/>
      <c r="B7922" s="16"/>
      <c r="N7922" s="2"/>
      <c r="O7922" s="53"/>
      <c r="BA7922" s="149"/>
    </row>
    <row r="7923" spans="1:53">
      <c r="A7923" s="16"/>
      <c r="B7923" s="16"/>
      <c r="N7923" s="2"/>
      <c r="O7923" s="53"/>
      <c r="BA7923" s="149"/>
    </row>
    <row r="7924" spans="1:53">
      <c r="A7924" s="16"/>
      <c r="B7924" s="16"/>
      <c r="N7924" s="2"/>
      <c r="O7924" s="53"/>
      <c r="BA7924" s="149"/>
    </row>
    <row r="7925" spans="1:53">
      <c r="A7925" s="16"/>
      <c r="B7925" s="16"/>
      <c r="N7925" s="2"/>
      <c r="O7925" s="53"/>
      <c r="BA7925" s="149"/>
    </row>
    <row r="7926" spans="1:53">
      <c r="A7926" s="16"/>
      <c r="B7926" s="16"/>
      <c r="N7926" s="2"/>
      <c r="O7926" s="53"/>
      <c r="BA7926" s="149"/>
    </row>
    <row r="7927" spans="1:53">
      <c r="A7927" s="16"/>
      <c r="B7927" s="16"/>
      <c r="N7927" s="2"/>
      <c r="O7927" s="53"/>
      <c r="BA7927" s="149"/>
    </row>
    <row r="7928" spans="1:53">
      <c r="A7928" s="16"/>
      <c r="B7928" s="16"/>
      <c r="N7928" s="2"/>
      <c r="O7928" s="53"/>
      <c r="BA7928" s="149"/>
    </row>
    <row r="7929" spans="1:53">
      <c r="A7929" s="16"/>
      <c r="B7929" s="16"/>
      <c r="N7929" s="2"/>
      <c r="O7929" s="53"/>
      <c r="BA7929" s="149"/>
    </row>
    <row r="7930" spans="1:53">
      <c r="A7930" s="16"/>
      <c r="B7930" s="16"/>
      <c r="N7930" s="2"/>
      <c r="O7930" s="53"/>
      <c r="BA7930" s="149"/>
    </row>
    <row r="7931" spans="1:53">
      <c r="A7931" s="16"/>
      <c r="B7931" s="16"/>
      <c r="N7931" s="2"/>
      <c r="O7931" s="53"/>
      <c r="BA7931" s="149"/>
    </row>
    <row r="7932" spans="1:53">
      <c r="A7932" s="16"/>
      <c r="B7932" s="16"/>
      <c r="N7932" s="2"/>
      <c r="O7932" s="53"/>
      <c r="BA7932" s="149"/>
    </row>
    <row r="7933" spans="1:53">
      <c r="A7933" s="16"/>
      <c r="B7933" s="16"/>
      <c r="N7933" s="2"/>
      <c r="O7933" s="53"/>
      <c r="BA7933" s="149"/>
    </row>
    <row r="7934" spans="1:53">
      <c r="A7934" s="16"/>
      <c r="B7934" s="16"/>
      <c r="N7934" s="2"/>
      <c r="O7934" s="53"/>
      <c r="BA7934" s="149"/>
    </row>
    <row r="7935" spans="1:53">
      <c r="A7935" s="16"/>
      <c r="B7935" s="16"/>
      <c r="N7935" s="2"/>
      <c r="O7935" s="53"/>
      <c r="BA7935" s="149"/>
    </row>
    <row r="7936" spans="1:53">
      <c r="A7936" s="16"/>
      <c r="B7936" s="16"/>
      <c r="N7936" s="2"/>
      <c r="O7936" s="53"/>
      <c r="BA7936" s="149"/>
    </row>
    <row r="7937" spans="1:53">
      <c r="A7937" s="16"/>
      <c r="B7937" s="16"/>
      <c r="N7937" s="2"/>
      <c r="O7937" s="53"/>
      <c r="BA7937" s="149"/>
    </row>
    <row r="7938" spans="1:53">
      <c r="A7938" s="16"/>
      <c r="B7938" s="16"/>
      <c r="N7938" s="2"/>
      <c r="O7938" s="53"/>
      <c r="BA7938" s="149"/>
    </row>
    <row r="7939" spans="1:53">
      <c r="A7939" s="16"/>
      <c r="B7939" s="16"/>
      <c r="N7939" s="2"/>
      <c r="O7939" s="53"/>
      <c r="BA7939" s="149"/>
    </row>
    <row r="7940" spans="1:53">
      <c r="A7940" s="16"/>
      <c r="B7940" s="16"/>
      <c r="N7940" s="2"/>
      <c r="O7940" s="53"/>
      <c r="BA7940" s="149"/>
    </row>
    <row r="7941" spans="1:53">
      <c r="A7941" s="16"/>
      <c r="B7941" s="16"/>
      <c r="N7941" s="2"/>
      <c r="O7941" s="53"/>
      <c r="BA7941" s="149"/>
    </row>
    <row r="7942" spans="1:53">
      <c r="A7942" s="16"/>
      <c r="B7942" s="16"/>
      <c r="N7942" s="2"/>
      <c r="O7942" s="53"/>
      <c r="BA7942" s="149"/>
    </row>
    <row r="7943" spans="1:53">
      <c r="A7943" s="16"/>
      <c r="B7943" s="16"/>
      <c r="N7943" s="2"/>
      <c r="O7943" s="53"/>
      <c r="BA7943" s="149"/>
    </row>
    <row r="7944" spans="1:53">
      <c r="A7944" s="16"/>
      <c r="B7944" s="16"/>
      <c r="N7944" s="2"/>
      <c r="O7944" s="53"/>
      <c r="BA7944" s="149"/>
    </row>
    <row r="7945" spans="1:53">
      <c r="A7945" s="16"/>
      <c r="B7945" s="16"/>
      <c r="N7945" s="2"/>
      <c r="O7945" s="53"/>
      <c r="BA7945" s="149"/>
    </row>
    <row r="7946" spans="1:53">
      <c r="A7946" s="16"/>
      <c r="B7946" s="16"/>
      <c r="N7946" s="2"/>
      <c r="O7946" s="53"/>
      <c r="BA7946" s="149"/>
    </row>
    <row r="7947" spans="1:53">
      <c r="A7947" s="16"/>
      <c r="B7947" s="16"/>
      <c r="N7947" s="2"/>
      <c r="O7947" s="53"/>
      <c r="BA7947" s="149"/>
    </row>
    <row r="7948" spans="1:53">
      <c r="A7948" s="16"/>
      <c r="B7948" s="16"/>
      <c r="N7948" s="2"/>
      <c r="O7948" s="53"/>
      <c r="BA7948" s="149"/>
    </row>
    <row r="7949" spans="1:53">
      <c r="A7949" s="16"/>
      <c r="B7949" s="16"/>
      <c r="N7949" s="2"/>
      <c r="O7949" s="53"/>
      <c r="BA7949" s="149"/>
    </row>
    <row r="7950" spans="1:53">
      <c r="A7950" s="16"/>
      <c r="B7950" s="16"/>
      <c r="N7950" s="2"/>
      <c r="O7950" s="53"/>
      <c r="BA7950" s="149"/>
    </row>
    <row r="7951" spans="1:53">
      <c r="A7951" s="16"/>
      <c r="B7951" s="16"/>
      <c r="N7951" s="2"/>
      <c r="O7951" s="53"/>
      <c r="BA7951" s="149"/>
    </row>
    <row r="7952" spans="1:53">
      <c r="A7952" s="16"/>
      <c r="B7952" s="16"/>
      <c r="N7952" s="2"/>
      <c r="O7952" s="53"/>
      <c r="BA7952" s="149"/>
    </row>
    <row r="7953" spans="1:53">
      <c r="A7953" s="16"/>
      <c r="B7953" s="16"/>
      <c r="N7953" s="2"/>
      <c r="O7953" s="53"/>
      <c r="BA7953" s="149"/>
    </row>
    <row r="7954" spans="1:53">
      <c r="A7954" s="16"/>
      <c r="B7954" s="16"/>
      <c r="N7954" s="2"/>
      <c r="O7954" s="53"/>
      <c r="BA7954" s="149"/>
    </row>
    <row r="7955" spans="1:53">
      <c r="A7955" s="16"/>
      <c r="B7955" s="16"/>
      <c r="N7955" s="2"/>
      <c r="O7955" s="53"/>
      <c r="BA7955" s="149"/>
    </row>
    <row r="7956" spans="1:53">
      <c r="A7956" s="16"/>
      <c r="B7956" s="16"/>
      <c r="N7956" s="2"/>
      <c r="O7956" s="53"/>
      <c r="BA7956" s="149"/>
    </row>
    <row r="7957" spans="1:53">
      <c r="A7957" s="16"/>
      <c r="B7957" s="16"/>
      <c r="N7957" s="2"/>
      <c r="O7957" s="53"/>
      <c r="BA7957" s="149"/>
    </row>
    <row r="7958" spans="1:53">
      <c r="A7958" s="16"/>
      <c r="B7958" s="16"/>
      <c r="N7958" s="2"/>
      <c r="O7958" s="53"/>
      <c r="BA7958" s="149"/>
    </row>
    <row r="7959" spans="1:53">
      <c r="A7959" s="16"/>
      <c r="B7959" s="16"/>
      <c r="N7959" s="2"/>
      <c r="O7959" s="53"/>
      <c r="BA7959" s="149"/>
    </row>
    <row r="7960" spans="1:53">
      <c r="A7960" s="16"/>
      <c r="B7960" s="16"/>
      <c r="N7960" s="2"/>
      <c r="O7960" s="53"/>
      <c r="BA7960" s="149"/>
    </row>
    <row r="7961" spans="1:53">
      <c r="A7961" s="16"/>
      <c r="B7961" s="16"/>
      <c r="N7961" s="2"/>
      <c r="O7961" s="53"/>
      <c r="BA7961" s="149"/>
    </row>
    <row r="7962" spans="1:53">
      <c r="A7962" s="16"/>
      <c r="B7962" s="16"/>
      <c r="N7962" s="2"/>
      <c r="O7962" s="53"/>
      <c r="BA7962" s="149"/>
    </row>
    <row r="7963" spans="1:53">
      <c r="A7963" s="16"/>
      <c r="B7963" s="16"/>
      <c r="N7963" s="2"/>
      <c r="O7963" s="53"/>
      <c r="BA7963" s="149"/>
    </row>
    <row r="7964" spans="1:53">
      <c r="A7964" s="16"/>
      <c r="B7964" s="16"/>
      <c r="N7964" s="2"/>
      <c r="O7964" s="53"/>
      <c r="BA7964" s="149"/>
    </row>
    <row r="7965" spans="1:53">
      <c r="A7965" s="16"/>
      <c r="B7965" s="16"/>
      <c r="N7965" s="2"/>
      <c r="O7965" s="53"/>
      <c r="BA7965" s="149"/>
    </row>
    <row r="7966" spans="1:53">
      <c r="A7966" s="16"/>
      <c r="B7966" s="16"/>
      <c r="N7966" s="2"/>
      <c r="O7966" s="53"/>
      <c r="BA7966" s="149"/>
    </row>
    <row r="7967" spans="1:53">
      <c r="A7967" s="16"/>
      <c r="B7967" s="16"/>
      <c r="N7967" s="2"/>
      <c r="O7967" s="53"/>
      <c r="BA7967" s="149"/>
    </row>
    <row r="7968" spans="1:53">
      <c r="A7968" s="16"/>
      <c r="B7968" s="16"/>
      <c r="N7968" s="2"/>
      <c r="O7968" s="53"/>
      <c r="BA7968" s="149"/>
    </row>
    <row r="7969" spans="1:53">
      <c r="A7969" s="16"/>
      <c r="B7969" s="16"/>
      <c r="N7969" s="2"/>
      <c r="O7969" s="53"/>
      <c r="BA7969" s="149"/>
    </row>
    <row r="7970" spans="1:53">
      <c r="A7970" s="16"/>
      <c r="B7970" s="16"/>
      <c r="N7970" s="2"/>
      <c r="O7970" s="53"/>
      <c r="BA7970" s="149"/>
    </row>
    <row r="7971" spans="1:53">
      <c r="A7971" s="16"/>
      <c r="B7971" s="16"/>
      <c r="N7971" s="2"/>
      <c r="O7971" s="53"/>
      <c r="BA7971" s="149"/>
    </row>
    <row r="7972" spans="1:53">
      <c r="A7972" s="16"/>
      <c r="B7972" s="16"/>
      <c r="N7972" s="2"/>
      <c r="O7972" s="53"/>
      <c r="BA7972" s="149"/>
    </row>
    <row r="7973" spans="1:53">
      <c r="A7973" s="16"/>
      <c r="B7973" s="16"/>
      <c r="N7973" s="2"/>
      <c r="O7973" s="53"/>
      <c r="BA7973" s="149"/>
    </row>
    <row r="7974" spans="1:53">
      <c r="A7974" s="16"/>
      <c r="B7974" s="16"/>
      <c r="N7974" s="2"/>
      <c r="O7974" s="53"/>
      <c r="BA7974" s="149"/>
    </row>
    <row r="7975" spans="1:53">
      <c r="A7975" s="16"/>
      <c r="B7975" s="16"/>
      <c r="N7975" s="2"/>
      <c r="O7975" s="53"/>
      <c r="BA7975" s="149"/>
    </row>
    <row r="7976" spans="1:53">
      <c r="A7976" s="16"/>
      <c r="B7976" s="16"/>
      <c r="N7976" s="2"/>
      <c r="O7976" s="53"/>
      <c r="BA7976" s="149"/>
    </row>
    <row r="7977" spans="1:53">
      <c r="A7977" s="16"/>
      <c r="B7977" s="16"/>
      <c r="N7977" s="2"/>
      <c r="O7977" s="53"/>
      <c r="BA7977" s="149"/>
    </row>
    <row r="7978" spans="1:53">
      <c r="A7978" s="16"/>
      <c r="B7978" s="16"/>
      <c r="N7978" s="2"/>
      <c r="O7978" s="53"/>
      <c r="BA7978" s="149"/>
    </row>
    <row r="7979" spans="1:53">
      <c r="A7979" s="16"/>
      <c r="B7979" s="16"/>
      <c r="N7979" s="2"/>
      <c r="O7979" s="53"/>
      <c r="BA7979" s="149"/>
    </row>
    <row r="7980" spans="1:53">
      <c r="A7980" s="16"/>
      <c r="B7980" s="16"/>
      <c r="N7980" s="2"/>
      <c r="O7980" s="53"/>
      <c r="BA7980" s="149"/>
    </row>
    <row r="7981" spans="1:53">
      <c r="A7981" s="16"/>
      <c r="B7981" s="16"/>
      <c r="N7981" s="2"/>
      <c r="O7981" s="53"/>
      <c r="BA7981" s="149"/>
    </row>
    <row r="7982" spans="1:53">
      <c r="A7982" s="16"/>
      <c r="B7982" s="16"/>
      <c r="N7982" s="2"/>
      <c r="O7982" s="53"/>
      <c r="BA7982" s="149"/>
    </row>
    <row r="7983" spans="1:53">
      <c r="A7983" s="16"/>
      <c r="B7983" s="16"/>
      <c r="N7983" s="2"/>
      <c r="O7983" s="53"/>
      <c r="BA7983" s="149"/>
    </row>
    <row r="7984" spans="1:53">
      <c r="A7984" s="16"/>
      <c r="B7984" s="16"/>
      <c r="N7984" s="2"/>
      <c r="O7984" s="53"/>
      <c r="BA7984" s="149"/>
    </row>
    <row r="7985" spans="1:53">
      <c r="A7985" s="16"/>
      <c r="B7985" s="16"/>
      <c r="N7985" s="2"/>
      <c r="O7985" s="53"/>
      <c r="BA7985" s="149"/>
    </row>
    <row r="7986" spans="1:53">
      <c r="A7986" s="16"/>
      <c r="B7986" s="16"/>
      <c r="N7986" s="2"/>
      <c r="O7986" s="53"/>
      <c r="BA7986" s="149"/>
    </row>
    <row r="7987" spans="1:53">
      <c r="A7987" s="16"/>
      <c r="B7987" s="16"/>
      <c r="N7987" s="2"/>
      <c r="O7987" s="53"/>
      <c r="BA7987" s="149"/>
    </row>
    <row r="7988" spans="1:53">
      <c r="A7988" s="16"/>
      <c r="B7988" s="16"/>
      <c r="N7988" s="2"/>
      <c r="O7988" s="53"/>
      <c r="BA7988" s="149"/>
    </row>
    <row r="7989" spans="1:53">
      <c r="A7989" s="16"/>
      <c r="B7989" s="16"/>
      <c r="N7989" s="2"/>
      <c r="O7989" s="53"/>
      <c r="BA7989" s="149"/>
    </row>
    <row r="7990" spans="1:53">
      <c r="A7990" s="16"/>
      <c r="B7990" s="16"/>
      <c r="N7990" s="2"/>
      <c r="O7990" s="53"/>
      <c r="BA7990" s="149"/>
    </row>
    <row r="7991" spans="1:53">
      <c r="A7991" s="16"/>
      <c r="B7991" s="16"/>
      <c r="N7991" s="2"/>
      <c r="O7991" s="53"/>
      <c r="BA7991" s="149"/>
    </row>
    <row r="7992" spans="1:53">
      <c r="A7992" s="16"/>
      <c r="B7992" s="16"/>
      <c r="N7992" s="2"/>
      <c r="O7992" s="53"/>
      <c r="BA7992" s="149"/>
    </row>
    <row r="7993" spans="1:53">
      <c r="A7993" s="16"/>
      <c r="B7993" s="16"/>
      <c r="N7993" s="2"/>
      <c r="O7993" s="53"/>
      <c r="BA7993" s="149"/>
    </row>
    <row r="7994" spans="1:53">
      <c r="A7994" s="16"/>
      <c r="B7994" s="16"/>
      <c r="N7994" s="2"/>
      <c r="O7994" s="53"/>
      <c r="BA7994" s="149"/>
    </row>
    <row r="7995" spans="1:53">
      <c r="A7995" s="16"/>
      <c r="B7995" s="16"/>
      <c r="N7995" s="2"/>
      <c r="O7995" s="53"/>
      <c r="BA7995" s="149"/>
    </row>
    <row r="7996" spans="1:53">
      <c r="A7996" s="16"/>
      <c r="B7996" s="16"/>
      <c r="N7996" s="2"/>
      <c r="O7996" s="53"/>
      <c r="BA7996" s="149"/>
    </row>
    <row r="7997" spans="1:53">
      <c r="A7997" s="16"/>
      <c r="B7997" s="16"/>
      <c r="N7997" s="2"/>
      <c r="O7997" s="53"/>
      <c r="BA7997" s="149"/>
    </row>
    <row r="7998" spans="1:53">
      <c r="A7998" s="16"/>
      <c r="B7998" s="16"/>
      <c r="N7998" s="2"/>
      <c r="O7998" s="53"/>
      <c r="BA7998" s="149"/>
    </row>
    <row r="7999" spans="1:53">
      <c r="A7999" s="16"/>
      <c r="B7999" s="16"/>
      <c r="N7999" s="2"/>
      <c r="O7999" s="53"/>
      <c r="BA7999" s="149"/>
    </row>
    <row r="8000" spans="1:53">
      <c r="A8000" s="16"/>
      <c r="B8000" s="16"/>
      <c r="N8000" s="2"/>
      <c r="O8000" s="53"/>
      <c r="BA8000" s="149"/>
    </row>
    <row r="8001" spans="1:53">
      <c r="A8001" s="16"/>
      <c r="B8001" s="16"/>
      <c r="N8001" s="2"/>
      <c r="O8001" s="53"/>
      <c r="BA8001" s="149"/>
    </row>
    <row r="8002" spans="1:53">
      <c r="A8002" s="16"/>
      <c r="B8002" s="16"/>
      <c r="N8002" s="2"/>
      <c r="O8002" s="53"/>
      <c r="BA8002" s="149"/>
    </row>
    <row r="8003" spans="1:53">
      <c r="A8003" s="16"/>
      <c r="B8003" s="16"/>
      <c r="N8003" s="2"/>
      <c r="O8003" s="53"/>
      <c r="BA8003" s="149"/>
    </row>
    <row r="8004" spans="1:53">
      <c r="A8004" s="16"/>
      <c r="B8004" s="16"/>
      <c r="N8004" s="2"/>
      <c r="O8004" s="53"/>
      <c r="BA8004" s="149"/>
    </row>
    <row r="8005" spans="1:53">
      <c r="A8005" s="16"/>
      <c r="B8005" s="16"/>
      <c r="N8005" s="2"/>
      <c r="O8005" s="53"/>
      <c r="BA8005" s="149"/>
    </row>
    <row r="8006" spans="1:53">
      <c r="A8006" s="16"/>
      <c r="B8006" s="16"/>
      <c r="N8006" s="2"/>
      <c r="O8006" s="53"/>
      <c r="BA8006" s="149"/>
    </row>
    <row r="8007" spans="1:53">
      <c r="A8007" s="16"/>
      <c r="B8007" s="16"/>
      <c r="N8007" s="2"/>
      <c r="O8007" s="53"/>
      <c r="BA8007" s="149"/>
    </row>
    <row r="8008" spans="1:53">
      <c r="A8008" s="16"/>
      <c r="B8008" s="16"/>
      <c r="N8008" s="2"/>
      <c r="O8008" s="53"/>
      <c r="BA8008" s="149"/>
    </row>
    <row r="8009" spans="1:53">
      <c r="A8009" s="16"/>
      <c r="B8009" s="16"/>
      <c r="N8009" s="2"/>
      <c r="O8009" s="53"/>
      <c r="BA8009" s="149"/>
    </row>
    <row r="8010" spans="1:53">
      <c r="A8010" s="16"/>
      <c r="B8010" s="16"/>
      <c r="N8010" s="2"/>
      <c r="O8010" s="53"/>
      <c r="BA8010" s="149"/>
    </row>
    <row r="8011" spans="1:53">
      <c r="A8011" s="16"/>
      <c r="B8011" s="16"/>
      <c r="N8011" s="2"/>
      <c r="O8011" s="53"/>
      <c r="BA8011" s="149"/>
    </row>
    <row r="8012" spans="1:53">
      <c r="A8012" s="16"/>
      <c r="B8012" s="16"/>
      <c r="N8012" s="2"/>
      <c r="O8012" s="53"/>
      <c r="BA8012" s="149"/>
    </row>
    <row r="8013" spans="1:53">
      <c r="A8013" s="16"/>
      <c r="B8013" s="16"/>
      <c r="N8013" s="2"/>
      <c r="O8013" s="53"/>
      <c r="BA8013" s="149"/>
    </row>
    <row r="8014" spans="1:53">
      <c r="A8014" s="16"/>
      <c r="B8014" s="16"/>
      <c r="N8014" s="2"/>
      <c r="O8014" s="53"/>
      <c r="BA8014" s="149"/>
    </row>
    <row r="8015" spans="1:53">
      <c r="A8015" s="16"/>
      <c r="B8015" s="16"/>
      <c r="N8015" s="2"/>
      <c r="O8015" s="53"/>
      <c r="BA8015" s="149"/>
    </row>
    <row r="8016" spans="1:53">
      <c r="A8016" s="16"/>
      <c r="B8016" s="16"/>
      <c r="N8016" s="2"/>
      <c r="O8016" s="53"/>
      <c r="BA8016" s="149"/>
    </row>
    <row r="8017" spans="1:53">
      <c r="A8017" s="16"/>
      <c r="B8017" s="16"/>
      <c r="N8017" s="2"/>
      <c r="O8017" s="53"/>
      <c r="BA8017" s="149"/>
    </row>
    <row r="8018" spans="1:53">
      <c r="A8018" s="16"/>
      <c r="B8018" s="16"/>
      <c r="N8018" s="2"/>
      <c r="O8018" s="53"/>
      <c r="BA8018" s="149"/>
    </row>
    <row r="8019" spans="1:53">
      <c r="A8019" s="16"/>
      <c r="B8019" s="16"/>
      <c r="N8019" s="2"/>
      <c r="O8019" s="53"/>
      <c r="BA8019" s="149"/>
    </row>
    <row r="8020" spans="1:53">
      <c r="A8020" s="16"/>
      <c r="B8020" s="16"/>
      <c r="N8020" s="2"/>
      <c r="O8020" s="53"/>
      <c r="BA8020" s="149"/>
    </row>
    <row r="8021" spans="1:53">
      <c r="A8021" s="16"/>
      <c r="B8021" s="16"/>
      <c r="N8021" s="2"/>
      <c r="O8021" s="53"/>
      <c r="BA8021" s="149"/>
    </row>
    <row r="8022" spans="1:53">
      <c r="A8022" s="16"/>
      <c r="B8022" s="16"/>
      <c r="N8022" s="2"/>
      <c r="O8022" s="53"/>
      <c r="BA8022" s="149"/>
    </row>
    <row r="8023" spans="1:53">
      <c r="A8023" s="16"/>
      <c r="B8023" s="16"/>
      <c r="N8023" s="2"/>
      <c r="O8023" s="53"/>
      <c r="BA8023" s="149"/>
    </row>
    <row r="8024" spans="1:53">
      <c r="A8024" s="16"/>
      <c r="B8024" s="16"/>
      <c r="N8024" s="2"/>
      <c r="O8024" s="53"/>
      <c r="BA8024" s="149"/>
    </row>
    <row r="8025" spans="1:53">
      <c r="A8025" s="16"/>
      <c r="B8025" s="16"/>
      <c r="N8025" s="2"/>
      <c r="O8025" s="53"/>
      <c r="BA8025" s="149"/>
    </row>
    <row r="8026" spans="1:53">
      <c r="A8026" s="16"/>
      <c r="B8026" s="16"/>
      <c r="N8026" s="2"/>
      <c r="O8026" s="53"/>
      <c r="BA8026" s="149"/>
    </row>
    <row r="8027" spans="1:53">
      <c r="A8027" s="16"/>
      <c r="B8027" s="16"/>
      <c r="N8027" s="2"/>
      <c r="O8027" s="53"/>
      <c r="BA8027" s="149"/>
    </row>
    <row r="8028" spans="1:53">
      <c r="A8028" s="16"/>
      <c r="B8028" s="16"/>
      <c r="N8028" s="2"/>
      <c r="O8028" s="53"/>
      <c r="BA8028" s="149"/>
    </row>
    <row r="8029" spans="1:53">
      <c r="A8029" s="16"/>
      <c r="B8029" s="16"/>
      <c r="N8029" s="2"/>
      <c r="O8029" s="53"/>
      <c r="BA8029" s="149"/>
    </row>
    <row r="8030" spans="1:53">
      <c r="A8030" s="16"/>
      <c r="B8030" s="16"/>
      <c r="N8030" s="2"/>
      <c r="O8030" s="53"/>
      <c r="BA8030" s="149"/>
    </row>
    <row r="8031" spans="1:53">
      <c r="A8031" s="16"/>
      <c r="B8031" s="16"/>
      <c r="N8031" s="2"/>
      <c r="O8031" s="53"/>
      <c r="BA8031" s="149"/>
    </row>
    <row r="8032" spans="1:53">
      <c r="A8032" s="16"/>
      <c r="B8032" s="16"/>
      <c r="N8032" s="2"/>
      <c r="O8032" s="53"/>
      <c r="BA8032" s="149"/>
    </row>
    <row r="8033" spans="1:53">
      <c r="A8033" s="16"/>
      <c r="B8033" s="16"/>
      <c r="N8033" s="2"/>
      <c r="O8033" s="53"/>
      <c r="BA8033" s="149"/>
    </row>
    <row r="8034" spans="1:53">
      <c r="A8034" s="16"/>
      <c r="B8034" s="16"/>
      <c r="N8034" s="2"/>
      <c r="O8034" s="53"/>
      <c r="BA8034" s="149"/>
    </row>
    <row r="8035" spans="1:53">
      <c r="A8035" s="16"/>
      <c r="B8035" s="16"/>
      <c r="N8035" s="2"/>
      <c r="O8035" s="53"/>
      <c r="BA8035" s="149"/>
    </row>
    <row r="8036" spans="1:53">
      <c r="A8036" s="16"/>
      <c r="B8036" s="16"/>
      <c r="N8036" s="2"/>
      <c r="O8036" s="53"/>
      <c r="BA8036" s="149"/>
    </row>
    <row r="8037" spans="1:53">
      <c r="A8037" s="16"/>
      <c r="B8037" s="16"/>
      <c r="N8037" s="2"/>
      <c r="O8037" s="53"/>
      <c r="BA8037" s="149"/>
    </row>
    <row r="8038" spans="1:53">
      <c r="A8038" s="16"/>
      <c r="B8038" s="16"/>
      <c r="N8038" s="2"/>
      <c r="O8038" s="53"/>
      <c r="BA8038" s="149"/>
    </row>
    <row r="8039" spans="1:53">
      <c r="A8039" s="16"/>
      <c r="B8039" s="16"/>
      <c r="N8039" s="2"/>
      <c r="O8039" s="53"/>
      <c r="BA8039" s="149"/>
    </row>
    <row r="8040" spans="1:53">
      <c r="A8040" s="16"/>
      <c r="B8040" s="16"/>
      <c r="N8040" s="2"/>
      <c r="O8040" s="53"/>
      <c r="BA8040" s="149"/>
    </row>
    <row r="8041" spans="1:53">
      <c r="A8041" s="16"/>
      <c r="B8041" s="16"/>
      <c r="N8041" s="2"/>
      <c r="O8041" s="53"/>
      <c r="BA8041" s="149"/>
    </row>
    <row r="8042" spans="1:53">
      <c r="A8042" s="16"/>
      <c r="B8042" s="16"/>
      <c r="N8042" s="2"/>
      <c r="O8042" s="53"/>
      <c r="BA8042" s="149"/>
    </row>
    <row r="8043" spans="1:53">
      <c r="A8043" s="16"/>
      <c r="B8043" s="16"/>
      <c r="N8043" s="2"/>
      <c r="O8043" s="53"/>
      <c r="BA8043" s="149"/>
    </row>
    <row r="8044" spans="1:53">
      <c r="A8044" s="16"/>
      <c r="B8044" s="16"/>
      <c r="N8044" s="2"/>
      <c r="O8044" s="53"/>
      <c r="BA8044" s="149"/>
    </row>
    <row r="8045" spans="1:53">
      <c r="A8045" s="16"/>
      <c r="B8045" s="16"/>
      <c r="N8045" s="2"/>
      <c r="O8045" s="53"/>
      <c r="BA8045" s="149"/>
    </row>
    <row r="8046" spans="1:53">
      <c r="A8046" s="16"/>
      <c r="B8046" s="16"/>
      <c r="N8046" s="2"/>
      <c r="O8046" s="53"/>
      <c r="BA8046" s="149"/>
    </row>
    <row r="8047" spans="1:53">
      <c r="A8047" s="16"/>
      <c r="B8047" s="16"/>
      <c r="N8047" s="2"/>
      <c r="O8047" s="53"/>
      <c r="BA8047" s="149"/>
    </row>
    <row r="8048" spans="1:53">
      <c r="A8048" s="16"/>
      <c r="B8048" s="16"/>
      <c r="N8048" s="2"/>
      <c r="O8048" s="53"/>
      <c r="BA8048" s="149"/>
    </row>
    <row r="8049" spans="1:53">
      <c r="A8049" s="16"/>
      <c r="B8049" s="16"/>
      <c r="N8049" s="2"/>
      <c r="O8049" s="53"/>
      <c r="BA8049" s="149"/>
    </row>
    <row r="8050" spans="1:53">
      <c r="A8050" s="16"/>
      <c r="B8050" s="16"/>
      <c r="N8050" s="2"/>
      <c r="O8050" s="53"/>
      <c r="BA8050" s="149"/>
    </row>
    <row r="8051" spans="1:53">
      <c r="A8051" s="16"/>
      <c r="B8051" s="16"/>
      <c r="N8051" s="2"/>
      <c r="O8051" s="53"/>
      <c r="BA8051" s="149"/>
    </row>
    <row r="8052" spans="1:53">
      <c r="A8052" s="16"/>
      <c r="B8052" s="16"/>
      <c r="N8052" s="2"/>
      <c r="O8052" s="53"/>
      <c r="BA8052" s="149"/>
    </row>
    <row r="8053" spans="1:53">
      <c r="A8053" s="16"/>
      <c r="B8053" s="16"/>
      <c r="N8053" s="2"/>
      <c r="O8053" s="53"/>
      <c r="BA8053" s="149"/>
    </row>
    <row r="8054" spans="1:53">
      <c r="A8054" s="16"/>
      <c r="B8054" s="16"/>
      <c r="N8054" s="2"/>
      <c r="O8054" s="53"/>
      <c r="BA8054" s="149"/>
    </row>
    <row r="8055" spans="1:53">
      <c r="A8055" s="16"/>
      <c r="B8055" s="16"/>
      <c r="N8055" s="2"/>
      <c r="O8055" s="53"/>
      <c r="BA8055" s="149"/>
    </row>
    <row r="8056" spans="1:53">
      <c r="A8056" s="16"/>
      <c r="B8056" s="16"/>
      <c r="N8056" s="2"/>
      <c r="O8056" s="53"/>
      <c r="BA8056" s="149"/>
    </row>
    <row r="8057" spans="1:53">
      <c r="A8057" s="16"/>
      <c r="B8057" s="16"/>
      <c r="N8057" s="2"/>
      <c r="O8057" s="53"/>
      <c r="BA8057" s="149"/>
    </row>
    <row r="8058" spans="1:53">
      <c r="A8058" s="16"/>
      <c r="B8058" s="16"/>
      <c r="N8058" s="2"/>
      <c r="O8058" s="53"/>
      <c r="BA8058" s="149"/>
    </row>
    <row r="8059" spans="1:53">
      <c r="A8059" s="16"/>
      <c r="B8059" s="16"/>
      <c r="N8059" s="2"/>
      <c r="O8059" s="53"/>
      <c r="BA8059" s="149"/>
    </row>
    <row r="8060" spans="1:53">
      <c r="A8060" s="16"/>
      <c r="B8060" s="16"/>
      <c r="N8060" s="2"/>
      <c r="O8060" s="53"/>
      <c r="BA8060" s="149"/>
    </row>
    <row r="8061" spans="1:53">
      <c r="A8061" s="16"/>
      <c r="B8061" s="16"/>
      <c r="N8061" s="2"/>
      <c r="O8061" s="53"/>
      <c r="BA8061" s="149"/>
    </row>
    <row r="8062" spans="1:53">
      <c r="A8062" s="16"/>
      <c r="B8062" s="16"/>
      <c r="N8062" s="2"/>
      <c r="O8062" s="53"/>
      <c r="BA8062" s="149"/>
    </row>
    <row r="8063" spans="1:53">
      <c r="A8063" s="16"/>
      <c r="B8063" s="16"/>
      <c r="N8063" s="2"/>
      <c r="O8063" s="53"/>
      <c r="BA8063" s="149"/>
    </row>
    <row r="8064" spans="1:53">
      <c r="A8064" s="16"/>
      <c r="B8064" s="16"/>
      <c r="N8064" s="2"/>
      <c r="O8064" s="53"/>
      <c r="BA8064" s="149"/>
    </row>
    <row r="8065" spans="1:53">
      <c r="A8065" s="16"/>
      <c r="B8065" s="16"/>
      <c r="N8065" s="2"/>
      <c r="O8065" s="53"/>
      <c r="BA8065" s="149"/>
    </row>
    <row r="8066" spans="1:53">
      <c r="A8066" s="16"/>
      <c r="B8066" s="16"/>
      <c r="N8066" s="2"/>
      <c r="O8066" s="53"/>
      <c r="BA8066" s="149"/>
    </row>
    <row r="8067" spans="1:53">
      <c r="A8067" s="16"/>
      <c r="B8067" s="16"/>
      <c r="N8067" s="2"/>
      <c r="O8067" s="53"/>
      <c r="BA8067" s="149"/>
    </row>
    <row r="8068" spans="1:53">
      <c r="A8068" s="16"/>
      <c r="B8068" s="16"/>
      <c r="N8068" s="2"/>
      <c r="O8068" s="53"/>
      <c r="BA8068" s="149"/>
    </row>
    <row r="8069" spans="1:53">
      <c r="A8069" s="16"/>
      <c r="B8069" s="16"/>
      <c r="N8069" s="2"/>
      <c r="O8069" s="53"/>
      <c r="BA8069" s="149"/>
    </row>
    <row r="8070" spans="1:53">
      <c r="A8070" s="16"/>
      <c r="B8070" s="16"/>
      <c r="N8070" s="2"/>
      <c r="O8070" s="53"/>
      <c r="BA8070" s="149"/>
    </row>
    <row r="8071" spans="1:53">
      <c r="A8071" s="16"/>
      <c r="B8071" s="16"/>
      <c r="N8071" s="2"/>
      <c r="O8071" s="53"/>
      <c r="BA8071" s="149"/>
    </row>
    <row r="8072" spans="1:53">
      <c r="A8072" s="16"/>
      <c r="B8072" s="16"/>
      <c r="N8072" s="2"/>
      <c r="O8072" s="53"/>
      <c r="BA8072" s="149"/>
    </row>
    <row r="8073" spans="1:53">
      <c r="A8073" s="16"/>
      <c r="B8073" s="16"/>
      <c r="N8073" s="2"/>
      <c r="O8073" s="53"/>
      <c r="BA8073" s="149"/>
    </row>
    <row r="8074" spans="1:53">
      <c r="A8074" s="16"/>
      <c r="B8074" s="16"/>
      <c r="N8074" s="2"/>
      <c r="O8074" s="53"/>
      <c r="BA8074" s="149"/>
    </row>
    <row r="8075" spans="1:53">
      <c r="A8075" s="16"/>
      <c r="B8075" s="16"/>
      <c r="N8075" s="2"/>
      <c r="O8075" s="53"/>
      <c r="BA8075" s="149"/>
    </row>
    <row r="8076" spans="1:53">
      <c r="A8076" s="16"/>
      <c r="B8076" s="16"/>
      <c r="N8076" s="2"/>
      <c r="O8076" s="53"/>
      <c r="BA8076" s="149"/>
    </row>
    <row r="8077" spans="1:53">
      <c r="A8077" s="16"/>
      <c r="B8077" s="16"/>
      <c r="N8077" s="2"/>
      <c r="O8077" s="53"/>
      <c r="BA8077" s="149"/>
    </row>
    <row r="8078" spans="1:53">
      <c r="A8078" s="16"/>
      <c r="B8078" s="16"/>
      <c r="N8078" s="2"/>
      <c r="O8078" s="53"/>
      <c r="BA8078" s="149"/>
    </row>
    <row r="8079" spans="1:53">
      <c r="A8079" s="16"/>
      <c r="B8079" s="16"/>
      <c r="N8079" s="2"/>
      <c r="O8079" s="53"/>
      <c r="BA8079" s="149"/>
    </row>
    <row r="8080" spans="1:53">
      <c r="A8080" s="16"/>
      <c r="B8080" s="16"/>
      <c r="N8080" s="2"/>
      <c r="O8080" s="53"/>
      <c r="BA8080" s="149"/>
    </row>
    <row r="8081" spans="1:53">
      <c r="A8081" s="16"/>
      <c r="B8081" s="16"/>
      <c r="N8081" s="2"/>
      <c r="O8081" s="53"/>
      <c r="BA8081" s="149"/>
    </row>
    <row r="8082" spans="1:53">
      <c r="A8082" s="16"/>
      <c r="B8082" s="16"/>
      <c r="N8082" s="2"/>
      <c r="O8082" s="53"/>
      <c r="BA8082" s="149"/>
    </row>
    <row r="8083" spans="1:53">
      <c r="A8083" s="16"/>
      <c r="B8083" s="16"/>
      <c r="N8083" s="2"/>
      <c r="O8083" s="53"/>
      <c r="BA8083" s="149"/>
    </row>
    <row r="8084" spans="1:53">
      <c r="A8084" s="16"/>
      <c r="B8084" s="16"/>
      <c r="N8084" s="2"/>
      <c r="O8084" s="53"/>
      <c r="BA8084" s="149"/>
    </row>
    <row r="8085" spans="1:53">
      <c r="A8085" s="16"/>
      <c r="B8085" s="16"/>
      <c r="N8085" s="2"/>
      <c r="O8085" s="53"/>
      <c r="BA8085" s="149"/>
    </row>
    <row r="8086" spans="1:53">
      <c r="A8086" s="16"/>
      <c r="B8086" s="16"/>
      <c r="N8086" s="2"/>
      <c r="O8086" s="53"/>
      <c r="BA8086" s="149"/>
    </row>
    <row r="8087" spans="1:53">
      <c r="A8087" s="16"/>
      <c r="B8087" s="16"/>
      <c r="N8087" s="2"/>
      <c r="O8087" s="53"/>
      <c r="BA8087" s="149"/>
    </row>
    <row r="8088" spans="1:53">
      <c r="A8088" s="16"/>
      <c r="B8088" s="16"/>
      <c r="N8088" s="2"/>
      <c r="O8088" s="53"/>
      <c r="BA8088" s="149"/>
    </row>
    <row r="8089" spans="1:53">
      <c r="A8089" s="16"/>
      <c r="B8089" s="16"/>
      <c r="N8089" s="2"/>
      <c r="O8089" s="53"/>
      <c r="BA8089" s="149"/>
    </row>
    <row r="8090" spans="1:53">
      <c r="A8090" s="16"/>
      <c r="B8090" s="16"/>
      <c r="N8090" s="2"/>
      <c r="O8090" s="53"/>
      <c r="BA8090" s="149"/>
    </row>
    <row r="8091" spans="1:53">
      <c r="A8091" s="16"/>
      <c r="B8091" s="16"/>
      <c r="N8091" s="2"/>
      <c r="O8091" s="53"/>
      <c r="BA8091" s="149"/>
    </row>
    <row r="8092" spans="1:53">
      <c r="A8092" s="16"/>
      <c r="B8092" s="16"/>
      <c r="N8092" s="2"/>
      <c r="O8092" s="53"/>
      <c r="BA8092" s="149"/>
    </row>
    <row r="8093" spans="1:53">
      <c r="A8093" s="16"/>
      <c r="B8093" s="16"/>
      <c r="N8093" s="2"/>
      <c r="O8093" s="53"/>
      <c r="BA8093" s="149"/>
    </row>
    <row r="8094" spans="1:53">
      <c r="A8094" s="16"/>
      <c r="B8094" s="16"/>
      <c r="N8094" s="2"/>
      <c r="O8094" s="53"/>
      <c r="BA8094" s="149"/>
    </row>
    <row r="8095" spans="1:53">
      <c r="A8095" s="16"/>
      <c r="B8095" s="16"/>
      <c r="N8095" s="2"/>
      <c r="O8095" s="53"/>
      <c r="BA8095" s="149"/>
    </row>
    <row r="8096" spans="1:53">
      <c r="A8096" s="16"/>
      <c r="B8096" s="16"/>
      <c r="N8096" s="2"/>
      <c r="O8096" s="53"/>
      <c r="BA8096" s="149"/>
    </row>
    <row r="8097" spans="1:53">
      <c r="A8097" s="16"/>
      <c r="B8097" s="16"/>
      <c r="N8097" s="2"/>
      <c r="O8097" s="53"/>
      <c r="BA8097" s="149"/>
    </row>
    <row r="8098" spans="1:53">
      <c r="A8098" s="16"/>
      <c r="B8098" s="16"/>
      <c r="N8098" s="2"/>
      <c r="O8098" s="53"/>
      <c r="BA8098" s="149"/>
    </row>
    <row r="8099" spans="1:53">
      <c r="A8099" s="16"/>
      <c r="B8099" s="16"/>
      <c r="N8099" s="2"/>
      <c r="O8099" s="53"/>
      <c r="BA8099" s="149"/>
    </row>
    <row r="8100" spans="1:53">
      <c r="A8100" s="16"/>
      <c r="B8100" s="16"/>
      <c r="N8100" s="2"/>
      <c r="O8100" s="53"/>
      <c r="BA8100" s="149"/>
    </row>
    <row r="8101" spans="1:53">
      <c r="A8101" s="16"/>
      <c r="B8101" s="16"/>
      <c r="N8101" s="2"/>
      <c r="O8101" s="53"/>
      <c r="BA8101" s="149"/>
    </row>
    <row r="8102" spans="1:53">
      <c r="A8102" s="16"/>
      <c r="B8102" s="16"/>
      <c r="N8102" s="2"/>
      <c r="O8102" s="53"/>
      <c r="BA8102" s="149"/>
    </row>
    <row r="8103" spans="1:53">
      <c r="A8103" s="16"/>
      <c r="B8103" s="16"/>
      <c r="N8103" s="2"/>
      <c r="O8103" s="53"/>
      <c r="BA8103" s="149"/>
    </row>
    <row r="8104" spans="1:53">
      <c r="A8104" s="16"/>
      <c r="B8104" s="16"/>
      <c r="N8104" s="2"/>
      <c r="O8104" s="53"/>
      <c r="BA8104" s="149"/>
    </row>
    <row r="8105" spans="1:53">
      <c r="A8105" s="16"/>
      <c r="B8105" s="16"/>
      <c r="N8105" s="2"/>
      <c r="O8105" s="53"/>
      <c r="BA8105" s="149"/>
    </row>
    <row r="8106" spans="1:53">
      <c r="A8106" s="16"/>
      <c r="B8106" s="16"/>
      <c r="N8106" s="2"/>
      <c r="O8106" s="53"/>
      <c r="BA8106" s="149"/>
    </row>
    <row r="8107" spans="1:53">
      <c r="A8107" s="16"/>
      <c r="B8107" s="16"/>
      <c r="N8107" s="2"/>
      <c r="O8107" s="53"/>
      <c r="BA8107" s="149"/>
    </row>
    <row r="8108" spans="1:53">
      <c r="A8108" s="16"/>
      <c r="B8108" s="16"/>
      <c r="N8108" s="2"/>
      <c r="O8108" s="53"/>
      <c r="BA8108" s="149"/>
    </row>
    <row r="8109" spans="1:53">
      <c r="A8109" s="16"/>
      <c r="B8109" s="16"/>
      <c r="N8109" s="2"/>
      <c r="O8109" s="53"/>
      <c r="BA8109" s="149"/>
    </row>
    <row r="8110" spans="1:53">
      <c r="A8110" s="16"/>
      <c r="B8110" s="16"/>
      <c r="N8110" s="2"/>
      <c r="O8110" s="53"/>
      <c r="BA8110" s="149"/>
    </row>
    <row r="8111" spans="1:53">
      <c r="A8111" s="16"/>
      <c r="B8111" s="16"/>
      <c r="N8111" s="2"/>
      <c r="O8111" s="53"/>
      <c r="BA8111" s="149"/>
    </row>
    <row r="8112" spans="1:53">
      <c r="A8112" s="16"/>
      <c r="B8112" s="16"/>
      <c r="N8112" s="2"/>
      <c r="O8112" s="53"/>
      <c r="BA8112" s="149"/>
    </row>
    <row r="8113" spans="1:53">
      <c r="A8113" s="16"/>
      <c r="B8113" s="16"/>
      <c r="N8113" s="2"/>
      <c r="O8113" s="53"/>
      <c r="BA8113" s="149"/>
    </row>
    <row r="8114" spans="1:53">
      <c r="A8114" s="16"/>
      <c r="B8114" s="16"/>
      <c r="N8114" s="2"/>
      <c r="O8114" s="53"/>
      <c r="BA8114" s="149"/>
    </row>
    <row r="8115" spans="1:53">
      <c r="A8115" s="16"/>
      <c r="B8115" s="16"/>
      <c r="N8115" s="2"/>
      <c r="O8115" s="53"/>
      <c r="BA8115" s="149"/>
    </row>
    <row r="8116" spans="1:53">
      <c r="A8116" s="16"/>
      <c r="B8116" s="16"/>
      <c r="N8116" s="2"/>
      <c r="O8116" s="53"/>
      <c r="BA8116" s="149"/>
    </row>
    <row r="8117" spans="1:53">
      <c r="A8117" s="16"/>
      <c r="B8117" s="16"/>
      <c r="N8117" s="2"/>
      <c r="O8117" s="53"/>
      <c r="BA8117" s="149"/>
    </row>
    <row r="8118" spans="1:53">
      <c r="A8118" s="16"/>
      <c r="B8118" s="16"/>
      <c r="N8118" s="2"/>
      <c r="O8118" s="53"/>
      <c r="BA8118" s="149"/>
    </row>
    <row r="8119" spans="1:53">
      <c r="A8119" s="16"/>
      <c r="B8119" s="16"/>
      <c r="N8119" s="2"/>
      <c r="O8119" s="53"/>
      <c r="BA8119" s="149"/>
    </row>
    <row r="8120" spans="1:53">
      <c r="A8120" s="16"/>
      <c r="B8120" s="16"/>
      <c r="N8120" s="2"/>
      <c r="O8120" s="53"/>
      <c r="BA8120" s="149"/>
    </row>
    <row r="8121" spans="1:53">
      <c r="A8121" s="16"/>
      <c r="B8121" s="16"/>
      <c r="N8121" s="2"/>
      <c r="O8121" s="53"/>
      <c r="BA8121" s="149"/>
    </row>
    <row r="8122" spans="1:53">
      <c r="A8122" s="16"/>
      <c r="B8122" s="16"/>
      <c r="N8122" s="2"/>
      <c r="O8122" s="53"/>
      <c r="BA8122" s="149"/>
    </row>
    <row r="8123" spans="1:53">
      <c r="A8123" s="16"/>
      <c r="B8123" s="16"/>
      <c r="N8123" s="2"/>
      <c r="O8123" s="53"/>
      <c r="BA8123" s="149"/>
    </row>
    <row r="8124" spans="1:53">
      <c r="A8124" s="16"/>
      <c r="B8124" s="16"/>
      <c r="N8124" s="2"/>
      <c r="O8124" s="53"/>
      <c r="BA8124" s="149"/>
    </row>
    <row r="8125" spans="1:53">
      <c r="A8125" s="16"/>
      <c r="B8125" s="16"/>
      <c r="N8125" s="2"/>
      <c r="O8125" s="53"/>
      <c r="BA8125" s="149"/>
    </row>
    <row r="8126" spans="1:53">
      <c r="A8126" s="16"/>
      <c r="B8126" s="16"/>
      <c r="N8126" s="2"/>
      <c r="O8126" s="53"/>
      <c r="BA8126" s="149"/>
    </row>
    <row r="8127" spans="1:53">
      <c r="A8127" s="16"/>
      <c r="B8127" s="16"/>
      <c r="N8127" s="2"/>
      <c r="O8127" s="53"/>
      <c r="BA8127" s="149"/>
    </row>
    <row r="8128" spans="1:53">
      <c r="A8128" s="16"/>
      <c r="B8128" s="16"/>
      <c r="N8128" s="2"/>
      <c r="O8128" s="53"/>
      <c r="BA8128" s="149"/>
    </row>
    <row r="8129" spans="1:53">
      <c r="A8129" s="16"/>
      <c r="B8129" s="16"/>
      <c r="N8129" s="2"/>
      <c r="O8129" s="53"/>
      <c r="BA8129" s="149"/>
    </row>
    <row r="8130" spans="1:53">
      <c r="A8130" s="16"/>
      <c r="B8130" s="16"/>
      <c r="N8130" s="2"/>
      <c r="O8130" s="53"/>
      <c r="BA8130" s="149"/>
    </row>
    <row r="8131" spans="1:53">
      <c r="A8131" s="16"/>
      <c r="B8131" s="16"/>
      <c r="N8131" s="2"/>
      <c r="O8131" s="53"/>
      <c r="BA8131" s="149"/>
    </row>
    <row r="8132" spans="1:53">
      <c r="A8132" s="16"/>
      <c r="B8132" s="16"/>
      <c r="N8132" s="2"/>
      <c r="O8132" s="53"/>
      <c r="BA8132" s="149"/>
    </row>
    <row r="8133" spans="1:53">
      <c r="A8133" s="16"/>
      <c r="B8133" s="16"/>
      <c r="N8133" s="2"/>
      <c r="O8133" s="53"/>
      <c r="BA8133" s="149"/>
    </row>
    <row r="8134" spans="1:53">
      <c r="A8134" s="16"/>
      <c r="B8134" s="16"/>
      <c r="N8134" s="2"/>
      <c r="O8134" s="53"/>
      <c r="BA8134" s="149"/>
    </row>
    <row r="8135" spans="1:53">
      <c r="A8135" s="16"/>
      <c r="B8135" s="16"/>
      <c r="N8135" s="2"/>
      <c r="O8135" s="53"/>
      <c r="BA8135" s="149"/>
    </row>
    <row r="8136" spans="1:53">
      <c r="A8136" s="16"/>
      <c r="B8136" s="16"/>
      <c r="N8136" s="2"/>
      <c r="O8136" s="53"/>
      <c r="BA8136" s="149"/>
    </row>
    <row r="8137" spans="1:53">
      <c r="A8137" s="16"/>
      <c r="B8137" s="16"/>
      <c r="N8137" s="2"/>
      <c r="O8137" s="53"/>
      <c r="BA8137" s="149"/>
    </row>
    <row r="8138" spans="1:53">
      <c r="A8138" s="16"/>
      <c r="B8138" s="16"/>
      <c r="N8138" s="2"/>
      <c r="O8138" s="53"/>
      <c r="BA8138" s="149"/>
    </row>
    <row r="8139" spans="1:53">
      <c r="A8139" s="16"/>
      <c r="B8139" s="16"/>
      <c r="N8139" s="2"/>
      <c r="O8139" s="53"/>
      <c r="BA8139" s="149"/>
    </row>
    <row r="8140" spans="1:53">
      <c r="A8140" s="16"/>
      <c r="B8140" s="16"/>
      <c r="N8140" s="2"/>
      <c r="O8140" s="53"/>
      <c r="BA8140" s="149"/>
    </row>
    <row r="8141" spans="1:53">
      <c r="A8141" s="16"/>
      <c r="B8141" s="16"/>
      <c r="N8141" s="2"/>
      <c r="O8141" s="53"/>
      <c r="BA8141" s="149"/>
    </row>
    <row r="8142" spans="1:53">
      <c r="A8142" s="16"/>
      <c r="B8142" s="16"/>
      <c r="N8142" s="2"/>
      <c r="O8142" s="53"/>
      <c r="BA8142" s="149"/>
    </row>
    <row r="8143" spans="1:53">
      <c r="A8143" s="16"/>
      <c r="B8143" s="16"/>
      <c r="N8143" s="2"/>
      <c r="O8143" s="53"/>
      <c r="BA8143" s="149"/>
    </row>
    <row r="8144" spans="1:53">
      <c r="A8144" s="16"/>
      <c r="B8144" s="16"/>
      <c r="N8144" s="2"/>
      <c r="O8144" s="53"/>
      <c r="BA8144" s="149"/>
    </row>
    <row r="8145" spans="1:53">
      <c r="A8145" s="16"/>
      <c r="B8145" s="16"/>
      <c r="N8145" s="2"/>
      <c r="O8145" s="53"/>
      <c r="BA8145" s="149"/>
    </row>
    <row r="8146" spans="1:53">
      <c r="A8146" s="16"/>
      <c r="B8146" s="16"/>
      <c r="N8146" s="2"/>
      <c r="O8146" s="53"/>
      <c r="BA8146" s="149"/>
    </row>
    <row r="8147" spans="1:53">
      <c r="A8147" s="16"/>
      <c r="B8147" s="16"/>
      <c r="N8147" s="2"/>
      <c r="O8147" s="53"/>
      <c r="BA8147" s="149"/>
    </row>
    <row r="8148" spans="1:53">
      <c r="A8148" s="16"/>
      <c r="B8148" s="16"/>
      <c r="N8148" s="2"/>
      <c r="O8148" s="53"/>
      <c r="BA8148" s="149"/>
    </row>
    <row r="8149" spans="1:53">
      <c r="A8149" s="16"/>
      <c r="B8149" s="16"/>
      <c r="N8149" s="2"/>
      <c r="O8149" s="53"/>
      <c r="BA8149" s="149"/>
    </row>
    <row r="8150" spans="1:53">
      <c r="A8150" s="16"/>
      <c r="B8150" s="16"/>
      <c r="N8150" s="2"/>
      <c r="O8150" s="53"/>
      <c r="BA8150" s="149"/>
    </row>
    <row r="8151" spans="1:53">
      <c r="A8151" s="16"/>
      <c r="B8151" s="16"/>
      <c r="N8151" s="2"/>
      <c r="O8151" s="53"/>
      <c r="BA8151" s="149"/>
    </row>
    <row r="8152" spans="1:53">
      <c r="A8152" s="16"/>
      <c r="B8152" s="16"/>
      <c r="N8152" s="2"/>
      <c r="O8152" s="53"/>
      <c r="BA8152" s="149"/>
    </row>
    <row r="8153" spans="1:53">
      <c r="A8153" s="16"/>
      <c r="B8153" s="16"/>
      <c r="N8153" s="2"/>
      <c r="O8153" s="53"/>
      <c r="BA8153" s="149"/>
    </row>
    <row r="8154" spans="1:53">
      <c r="A8154" s="16"/>
      <c r="B8154" s="16"/>
      <c r="N8154" s="2"/>
      <c r="O8154" s="53"/>
      <c r="BA8154" s="149"/>
    </row>
    <row r="8155" spans="1:53">
      <c r="A8155" s="16"/>
      <c r="B8155" s="16"/>
      <c r="N8155" s="2"/>
      <c r="O8155" s="53"/>
      <c r="BA8155" s="149"/>
    </row>
    <row r="8156" spans="1:53">
      <c r="A8156" s="16"/>
      <c r="B8156" s="16"/>
      <c r="N8156" s="2"/>
      <c r="O8156" s="53"/>
      <c r="BA8156" s="149"/>
    </row>
    <row r="8157" spans="1:53">
      <c r="A8157" s="16"/>
      <c r="B8157" s="16"/>
      <c r="N8157" s="2"/>
      <c r="O8157" s="53"/>
      <c r="BA8157" s="149"/>
    </row>
    <row r="8158" spans="1:53">
      <c r="A8158" s="16"/>
      <c r="B8158" s="16"/>
      <c r="N8158" s="2"/>
      <c r="O8158" s="53"/>
      <c r="BA8158" s="149"/>
    </row>
    <row r="8159" spans="1:53">
      <c r="A8159" s="16"/>
      <c r="B8159" s="16"/>
      <c r="N8159" s="2"/>
      <c r="O8159" s="53"/>
      <c r="BA8159" s="149"/>
    </row>
    <row r="8160" spans="1:53">
      <c r="A8160" s="16"/>
      <c r="B8160" s="16"/>
      <c r="N8160" s="2"/>
      <c r="O8160" s="53"/>
      <c r="BA8160" s="149"/>
    </row>
    <row r="8161" spans="1:53">
      <c r="A8161" s="16"/>
      <c r="B8161" s="16"/>
      <c r="N8161" s="2"/>
      <c r="O8161" s="53"/>
      <c r="BA8161" s="149"/>
    </row>
    <row r="8162" spans="1:53">
      <c r="A8162" s="16"/>
      <c r="B8162" s="16"/>
      <c r="N8162" s="2"/>
      <c r="O8162" s="53"/>
      <c r="BA8162" s="149"/>
    </row>
    <row r="8163" spans="1:53">
      <c r="A8163" s="16"/>
      <c r="B8163" s="16"/>
      <c r="N8163" s="2"/>
      <c r="O8163" s="53"/>
      <c r="BA8163" s="149"/>
    </row>
    <row r="8164" spans="1:53">
      <c r="A8164" s="16"/>
      <c r="B8164" s="16"/>
      <c r="N8164" s="2"/>
      <c r="O8164" s="53"/>
      <c r="BA8164" s="149"/>
    </row>
    <row r="8165" spans="1:53">
      <c r="A8165" s="16"/>
      <c r="B8165" s="16"/>
      <c r="N8165" s="2"/>
      <c r="O8165" s="53"/>
      <c r="BA8165" s="149"/>
    </row>
    <row r="8166" spans="1:53">
      <c r="A8166" s="16"/>
      <c r="B8166" s="16"/>
      <c r="N8166" s="2"/>
      <c r="O8166" s="53"/>
      <c r="BA8166" s="149"/>
    </row>
    <row r="8167" spans="1:53">
      <c r="A8167" s="16"/>
      <c r="B8167" s="16"/>
      <c r="N8167" s="2"/>
      <c r="O8167" s="53"/>
      <c r="BA8167" s="149"/>
    </row>
    <row r="8168" spans="1:53">
      <c r="A8168" s="16"/>
      <c r="B8168" s="16"/>
      <c r="N8168" s="2"/>
      <c r="O8168" s="53"/>
      <c r="BA8168" s="149"/>
    </row>
    <row r="8169" spans="1:53">
      <c r="A8169" s="16"/>
      <c r="B8169" s="16"/>
      <c r="N8169" s="2"/>
      <c r="O8169" s="53"/>
      <c r="BA8169" s="149"/>
    </row>
    <row r="8170" spans="1:53">
      <c r="A8170" s="16"/>
      <c r="B8170" s="16"/>
      <c r="N8170" s="2"/>
      <c r="O8170" s="53"/>
      <c r="BA8170" s="149"/>
    </row>
    <row r="8171" spans="1:53">
      <c r="A8171" s="16"/>
      <c r="B8171" s="16"/>
      <c r="N8171" s="2"/>
      <c r="O8171" s="53"/>
      <c r="BA8171" s="149"/>
    </row>
    <row r="8172" spans="1:53">
      <c r="A8172" s="16"/>
      <c r="B8172" s="16"/>
      <c r="N8172" s="2"/>
      <c r="O8172" s="53"/>
      <c r="BA8172" s="149"/>
    </row>
    <row r="8173" spans="1:53">
      <c r="A8173" s="16"/>
      <c r="B8173" s="16"/>
      <c r="N8173" s="2"/>
      <c r="O8173" s="53"/>
      <c r="BA8173" s="149"/>
    </row>
    <row r="8174" spans="1:53">
      <c r="A8174" s="16"/>
      <c r="B8174" s="16"/>
      <c r="N8174" s="2"/>
      <c r="O8174" s="53"/>
      <c r="BA8174" s="149"/>
    </row>
    <row r="8175" spans="1:53">
      <c r="A8175" s="16"/>
      <c r="B8175" s="16"/>
      <c r="N8175" s="2"/>
      <c r="O8175" s="53"/>
      <c r="BA8175" s="149"/>
    </row>
    <row r="8176" spans="1:53">
      <c r="A8176" s="16"/>
      <c r="B8176" s="16"/>
      <c r="N8176" s="2"/>
      <c r="O8176" s="53"/>
      <c r="BA8176" s="149"/>
    </row>
    <row r="8177" spans="1:53">
      <c r="A8177" s="16"/>
      <c r="B8177" s="16"/>
      <c r="N8177" s="2"/>
      <c r="O8177" s="53"/>
      <c r="BA8177" s="149"/>
    </row>
    <row r="8178" spans="1:53">
      <c r="A8178" s="16"/>
      <c r="B8178" s="16"/>
      <c r="N8178" s="2"/>
      <c r="O8178" s="53"/>
      <c r="BA8178" s="149"/>
    </row>
    <row r="8179" spans="1:53">
      <c r="A8179" s="16"/>
      <c r="B8179" s="16"/>
      <c r="N8179" s="2"/>
      <c r="O8179" s="53"/>
      <c r="BA8179" s="149"/>
    </row>
    <row r="8180" spans="1:53">
      <c r="A8180" s="16"/>
      <c r="B8180" s="16"/>
      <c r="N8180" s="2"/>
      <c r="O8180" s="53"/>
      <c r="BA8180" s="149"/>
    </row>
    <row r="8181" spans="1:53">
      <c r="A8181" s="16"/>
      <c r="B8181" s="16"/>
      <c r="N8181" s="2"/>
      <c r="O8181" s="53"/>
      <c r="BA8181" s="149"/>
    </row>
    <row r="8182" spans="1:53">
      <c r="A8182" s="16"/>
      <c r="B8182" s="16"/>
      <c r="N8182" s="2"/>
      <c r="O8182" s="53"/>
      <c r="BA8182" s="149"/>
    </row>
    <row r="8183" spans="1:53">
      <c r="A8183" s="16"/>
      <c r="B8183" s="16"/>
      <c r="N8183" s="2"/>
      <c r="O8183" s="53"/>
      <c r="BA8183" s="149"/>
    </row>
    <row r="8184" spans="1:53">
      <c r="A8184" s="16"/>
      <c r="B8184" s="16"/>
      <c r="N8184" s="2"/>
      <c r="O8184" s="53"/>
      <c r="BA8184" s="149"/>
    </row>
    <row r="8185" spans="1:53">
      <c r="A8185" s="16"/>
      <c r="B8185" s="16"/>
      <c r="N8185" s="2"/>
      <c r="O8185" s="53"/>
      <c r="BA8185" s="149"/>
    </row>
    <row r="8186" spans="1:53">
      <c r="A8186" s="16"/>
      <c r="B8186" s="16"/>
      <c r="N8186" s="2"/>
      <c r="O8186" s="53"/>
      <c r="BA8186" s="149"/>
    </row>
    <row r="8187" spans="1:53">
      <c r="A8187" s="16"/>
      <c r="B8187" s="16"/>
      <c r="N8187" s="2"/>
      <c r="O8187" s="53"/>
      <c r="BA8187" s="149"/>
    </row>
    <row r="8188" spans="1:53">
      <c r="A8188" s="16"/>
      <c r="B8188" s="16"/>
      <c r="N8188" s="2"/>
      <c r="O8188" s="53"/>
      <c r="BA8188" s="149"/>
    </row>
    <row r="8189" spans="1:53">
      <c r="A8189" s="16"/>
      <c r="B8189" s="16"/>
      <c r="N8189" s="2"/>
      <c r="O8189" s="53"/>
      <c r="BA8189" s="149"/>
    </row>
    <row r="8190" spans="1:53">
      <c r="A8190" s="16"/>
      <c r="B8190" s="16"/>
      <c r="N8190" s="2"/>
      <c r="O8190" s="53"/>
      <c r="BA8190" s="149"/>
    </row>
    <row r="8191" spans="1:53">
      <c r="A8191" s="16"/>
      <c r="B8191" s="16"/>
      <c r="N8191" s="2"/>
      <c r="O8191" s="53"/>
      <c r="BA8191" s="149"/>
    </row>
    <row r="8192" spans="1:53">
      <c r="A8192" s="16"/>
      <c r="B8192" s="16"/>
      <c r="N8192" s="2"/>
      <c r="O8192" s="53"/>
      <c r="BA8192" s="149"/>
    </row>
    <row r="8193" spans="1:53">
      <c r="A8193" s="16"/>
      <c r="B8193" s="16"/>
      <c r="N8193" s="2"/>
      <c r="O8193" s="53"/>
      <c r="BA8193" s="149"/>
    </row>
    <row r="8194" spans="1:53">
      <c r="A8194" s="16"/>
      <c r="B8194" s="16"/>
      <c r="N8194" s="2"/>
      <c r="O8194" s="53"/>
      <c r="BA8194" s="149"/>
    </row>
    <row r="8195" spans="1:53">
      <c r="A8195" s="16"/>
      <c r="B8195" s="16"/>
      <c r="N8195" s="2"/>
      <c r="O8195" s="53"/>
      <c r="BA8195" s="149"/>
    </row>
    <row r="8196" spans="1:53">
      <c r="A8196" s="16"/>
      <c r="B8196" s="16"/>
      <c r="N8196" s="2"/>
      <c r="O8196" s="53"/>
      <c r="BA8196" s="149"/>
    </row>
    <row r="8197" spans="1:53">
      <c r="A8197" s="16"/>
      <c r="B8197" s="16"/>
      <c r="N8197" s="2"/>
      <c r="O8197" s="53"/>
      <c r="BA8197" s="149"/>
    </row>
    <row r="8198" spans="1:53">
      <c r="A8198" s="16"/>
      <c r="B8198" s="16"/>
      <c r="N8198" s="2"/>
      <c r="O8198" s="53"/>
      <c r="BA8198" s="149"/>
    </row>
    <row r="8199" spans="1:53">
      <c r="A8199" s="16"/>
      <c r="B8199" s="16"/>
      <c r="N8199" s="2"/>
      <c r="O8199" s="53"/>
      <c r="BA8199" s="149"/>
    </row>
    <row r="8200" spans="1:53">
      <c r="A8200" s="16"/>
      <c r="B8200" s="16"/>
      <c r="N8200" s="2"/>
      <c r="O8200" s="53"/>
      <c r="BA8200" s="149"/>
    </row>
    <row r="8201" spans="1:53">
      <c r="A8201" s="16"/>
      <c r="B8201" s="16"/>
      <c r="N8201" s="2"/>
      <c r="O8201" s="53"/>
      <c r="BA8201" s="149"/>
    </row>
    <row r="8202" spans="1:53">
      <c r="A8202" s="16"/>
      <c r="B8202" s="16"/>
      <c r="N8202" s="2"/>
      <c r="O8202" s="53"/>
      <c r="BA8202" s="149"/>
    </row>
    <row r="8203" spans="1:53">
      <c r="A8203" s="16"/>
      <c r="B8203" s="16"/>
      <c r="N8203" s="2"/>
      <c r="O8203" s="53"/>
      <c r="BA8203" s="149"/>
    </row>
    <row r="8204" spans="1:53">
      <c r="A8204" s="16"/>
      <c r="B8204" s="16"/>
      <c r="N8204" s="2"/>
      <c r="O8204" s="53"/>
      <c r="BA8204" s="149"/>
    </row>
    <row r="8205" spans="1:53">
      <c r="A8205" s="16"/>
      <c r="B8205" s="16"/>
      <c r="N8205" s="2"/>
      <c r="O8205" s="53"/>
      <c r="BA8205" s="149"/>
    </row>
    <row r="8206" spans="1:53">
      <c r="A8206" s="16"/>
      <c r="B8206" s="16"/>
      <c r="N8206" s="2"/>
      <c r="O8206" s="53"/>
      <c r="BA8206" s="149"/>
    </row>
    <row r="8207" spans="1:53">
      <c r="A8207" s="16"/>
      <c r="B8207" s="16"/>
      <c r="N8207" s="2"/>
      <c r="O8207" s="53"/>
      <c r="BA8207" s="149"/>
    </row>
    <row r="8208" spans="1:53">
      <c r="A8208" s="16"/>
      <c r="B8208" s="16"/>
      <c r="N8208" s="2"/>
      <c r="O8208" s="53"/>
      <c r="BA8208" s="149"/>
    </row>
    <row r="8209" spans="1:53">
      <c r="A8209" s="16"/>
      <c r="B8209" s="16"/>
      <c r="N8209" s="2"/>
      <c r="O8209" s="53"/>
      <c r="BA8209" s="149"/>
    </row>
    <row r="8210" spans="1:53">
      <c r="A8210" s="16"/>
      <c r="B8210" s="16"/>
      <c r="N8210" s="2"/>
      <c r="O8210" s="53"/>
      <c r="BA8210" s="149"/>
    </row>
    <row r="8211" spans="1:53">
      <c r="A8211" s="16"/>
      <c r="B8211" s="16"/>
      <c r="N8211" s="2"/>
      <c r="O8211" s="53"/>
      <c r="BA8211" s="149"/>
    </row>
    <row r="8212" spans="1:53">
      <c r="A8212" s="16"/>
      <c r="B8212" s="16"/>
      <c r="N8212" s="2"/>
      <c r="O8212" s="53"/>
      <c r="BA8212" s="149"/>
    </row>
    <row r="8213" spans="1:53">
      <c r="A8213" s="16"/>
      <c r="B8213" s="16"/>
      <c r="N8213" s="2"/>
      <c r="O8213" s="53"/>
      <c r="BA8213" s="149"/>
    </row>
    <row r="8214" spans="1:53">
      <c r="A8214" s="16"/>
      <c r="B8214" s="16"/>
      <c r="N8214" s="2"/>
      <c r="O8214" s="53"/>
      <c r="BA8214" s="149"/>
    </row>
    <row r="8215" spans="1:53">
      <c r="A8215" s="16"/>
      <c r="B8215" s="16"/>
      <c r="N8215" s="2"/>
      <c r="O8215" s="53"/>
      <c r="BA8215" s="149"/>
    </row>
    <row r="8216" spans="1:53">
      <c r="A8216" s="16"/>
      <c r="B8216" s="16"/>
      <c r="N8216" s="2"/>
      <c r="O8216" s="53"/>
      <c r="BA8216" s="149"/>
    </row>
    <row r="8217" spans="1:53">
      <c r="A8217" s="16"/>
      <c r="B8217" s="16"/>
      <c r="N8217" s="2"/>
      <c r="O8217" s="53"/>
      <c r="BA8217" s="149"/>
    </row>
    <row r="8218" spans="1:53">
      <c r="A8218" s="16"/>
      <c r="B8218" s="16"/>
      <c r="N8218" s="2"/>
      <c r="O8218" s="53"/>
      <c r="BA8218" s="149"/>
    </row>
    <row r="8219" spans="1:53">
      <c r="A8219" s="16"/>
      <c r="B8219" s="16"/>
      <c r="N8219" s="2"/>
      <c r="O8219" s="53"/>
      <c r="BA8219" s="149"/>
    </row>
    <row r="8220" spans="1:53">
      <c r="A8220" s="16"/>
      <c r="B8220" s="16"/>
      <c r="N8220" s="2"/>
      <c r="O8220" s="53"/>
      <c r="BA8220" s="149"/>
    </row>
    <row r="8221" spans="1:53">
      <c r="A8221" s="16"/>
      <c r="B8221" s="16"/>
      <c r="N8221" s="2"/>
      <c r="O8221" s="53"/>
      <c r="BA8221" s="149"/>
    </row>
    <row r="8222" spans="1:53">
      <c r="A8222" s="16"/>
      <c r="B8222" s="16"/>
      <c r="N8222" s="2"/>
      <c r="O8222" s="53"/>
      <c r="BA8222" s="149"/>
    </row>
    <row r="8223" spans="1:53">
      <c r="A8223" s="16"/>
      <c r="B8223" s="16"/>
      <c r="N8223" s="2"/>
      <c r="O8223" s="53"/>
      <c r="BA8223" s="149"/>
    </row>
    <row r="8224" spans="1:53">
      <c r="A8224" s="16"/>
      <c r="B8224" s="16"/>
      <c r="N8224" s="2"/>
      <c r="O8224" s="53"/>
      <c r="BA8224" s="149"/>
    </row>
    <row r="8225" spans="1:53">
      <c r="A8225" s="16"/>
      <c r="B8225" s="16"/>
      <c r="N8225" s="2"/>
      <c r="O8225" s="53"/>
      <c r="BA8225" s="149"/>
    </row>
    <row r="8226" spans="1:53">
      <c r="A8226" s="16"/>
      <c r="B8226" s="16"/>
      <c r="N8226" s="2"/>
      <c r="O8226" s="53"/>
      <c r="BA8226" s="149"/>
    </row>
    <row r="8227" spans="1:53">
      <c r="A8227" s="16"/>
      <c r="B8227" s="16"/>
      <c r="N8227" s="2"/>
      <c r="O8227" s="53"/>
      <c r="BA8227" s="149"/>
    </row>
    <row r="8228" spans="1:53">
      <c r="A8228" s="16"/>
      <c r="B8228" s="16"/>
      <c r="N8228" s="2"/>
      <c r="O8228" s="53"/>
      <c r="BA8228" s="149"/>
    </row>
    <row r="8229" spans="1:53">
      <c r="A8229" s="16"/>
      <c r="B8229" s="16"/>
      <c r="N8229" s="2"/>
      <c r="O8229" s="53"/>
      <c r="BA8229" s="149"/>
    </row>
    <row r="8230" spans="1:53">
      <c r="A8230" s="16"/>
      <c r="B8230" s="16"/>
      <c r="N8230" s="2"/>
      <c r="O8230" s="53"/>
      <c r="BA8230" s="149"/>
    </row>
    <row r="8231" spans="1:53">
      <c r="A8231" s="16"/>
      <c r="B8231" s="16"/>
      <c r="N8231" s="2"/>
      <c r="O8231" s="53"/>
      <c r="BA8231" s="149"/>
    </row>
    <row r="8232" spans="1:53">
      <c r="A8232" s="16"/>
      <c r="B8232" s="16"/>
      <c r="N8232" s="2"/>
      <c r="O8232" s="53"/>
      <c r="BA8232" s="149"/>
    </row>
    <row r="8233" spans="1:53">
      <c r="A8233" s="16"/>
      <c r="B8233" s="16"/>
      <c r="N8233" s="2"/>
      <c r="O8233" s="53"/>
      <c r="BA8233" s="149"/>
    </row>
    <row r="8234" spans="1:53">
      <c r="A8234" s="16"/>
      <c r="B8234" s="16"/>
      <c r="N8234" s="2"/>
      <c r="O8234" s="53"/>
      <c r="BA8234" s="149"/>
    </row>
    <row r="8235" spans="1:53">
      <c r="A8235" s="16"/>
      <c r="B8235" s="16"/>
      <c r="N8235" s="2"/>
      <c r="O8235" s="53"/>
      <c r="BA8235" s="149"/>
    </row>
    <row r="8236" spans="1:53">
      <c r="A8236" s="16"/>
      <c r="B8236" s="16"/>
      <c r="N8236" s="2"/>
      <c r="O8236" s="53"/>
      <c r="BA8236" s="149"/>
    </row>
    <row r="8237" spans="1:53">
      <c r="A8237" s="16"/>
      <c r="B8237" s="16"/>
      <c r="N8237" s="2"/>
      <c r="O8237" s="53"/>
      <c r="BA8237" s="149"/>
    </row>
    <row r="8238" spans="1:53">
      <c r="A8238" s="16"/>
      <c r="B8238" s="16"/>
      <c r="N8238" s="2"/>
      <c r="O8238" s="53"/>
      <c r="BA8238" s="149"/>
    </row>
    <row r="8239" spans="1:53">
      <c r="A8239" s="16"/>
      <c r="B8239" s="16"/>
      <c r="N8239" s="2"/>
      <c r="O8239" s="53"/>
      <c r="BA8239" s="149"/>
    </row>
    <row r="8240" spans="1:53">
      <c r="A8240" s="16"/>
      <c r="B8240" s="16"/>
      <c r="N8240" s="2"/>
      <c r="O8240" s="53"/>
      <c r="BA8240" s="149"/>
    </row>
    <row r="8241" spans="1:53">
      <c r="A8241" s="16"/>
      <c r="B8241" s="16"/>
      <c r="N8241" s="2"/>
      <c r="O8241" s="53"/>
      <c r="BA8241" s="149"/>
    </row>
    <row r="8242" spans="1:53">
      <c r="A8242" s="16"/>
      <c r="B8242" s="16"/>
      <c r="N8242" s="2"/>
      <c r="O8242" s="53"/>
      <c r="BA8242" s="149"/>
    </row>
    <row r="8243" spans="1:53">
      <c r="A8243" s="16"/>
      <c r="B8243" s="16"/>
      <c r="N8243" s="2"/>
      <c r="O8243" s="53"/>
      <c r="BA8243" s="149"/>
    </row>
    <row r="8244" spans="1:53">
      <c r="A8244" s="16"/>
      <c r="B8244" s="16"/>
      <c r="N8244" s="2"/>
      <c r="O8244" s="53"/>
      <c r="BA8244" s="149"/>
    </row>
    <row r="8245" spans="1:53">
      <c r="A8245" s="16"/>
      <c r="B8245" s="16"/>
      <c r="N8245" s="2"/>
      <c r="O8245" s="53"/>
      <c r="BA8245" s="149"/>
    </row>
    <row r="8246" spans="1:53">
      <c r="A8246" s="16"/>
      <c r="B8246" s="16"/>
      <c r="N8246" s="2"/>
      <c r="O8246" s="53"/>
      <c r="BA8246" s="149"/>
    </row>
    <row r="8247" spans="1:53">
      <c r="A8247" s="16"/>
      <c r="B8247" s="16"/>
      <c r="N8247" s="2"/>
      <c r="O8247" s="53"/>
      <c r="BA8247" s="149"/>
    </row>
    <row r="8248" spans="1:53">
      <c r="A8248" s="16"/>
      <c r="B8248" s="16"/>
      <c r="N8248" s="2"/>
      <c r="O8248" s="53"/>
      <c r="BA8248" s="149"/>
    </row>
    <row r="8249" spans="1:53">
      <c r="A8249" s="16"/>
      <c r="B8249" s="16"/>
      <c r="N8249" s="2"/>
      <c r="O8249" s="53"/>
      <c r="BA8249" s="149"/>
    </row>
    <row r="8250" spans="1:53">
      <c r="A8250" s="16"/>
      <c r="B8250" s="16"/>
      <c r="N8250" s="2"/>
      <c r="O8250" s="53"/>
      <c r="BA8250" s="149"/>
    </row>
    <row r="8251" spans="1:53">
      <c r="A8251" s="16"/>
      <c r="B8251" s="16"/>
      <c r="N8251" s="2"/>
      <c r="O8251" s="53"/>
      <c r="BA8251" s="149"/>
    </row>
    <row r="8252" spans="1:53">
      <c r="A8252" s="16"/>
      <c r="B8252" s="16"/>
      <c r="N8252" s="2"/>
      <c r="O8252" s="53"/>
      <c r="BA8252" s="149"/>
    </row>
    <row r="8253" spans="1:53">
      <c r="A8253" s="16"/>
      <c r="B8253" s="16"/>
      <c r="N8253" s="2"/>
      <c r="O8253" s="53"/>
      <c r="BA8253" s="149"/>
    </row>
    <row r="8254" spans="1:53">
      <c r="A8254" s="16"/>
      <c r="B8254" s="16"/>
      <c r="N8254" s="2"/>
      <c r="O8254" s="53"/>
      <c r="BA8254" s="149"/>
    </row>
    <row r="8255" spans="1:53">
      <c r="A8255" s="16"/>
      <c r="B8255" s="16"/>
      <c r="N8255" s="2"/>
      <c r="O8255" s="53"/>
      <c r="BA8255" s="149"/>
    </row>
    <row r="8256" spans="1:53">
      <c r="A8256" s="16"/>
      <c r="B8256" s="16"/>
      <c r="N8256" s="2"/>
      <c r="O8256" s="53"/>
      <c r="BA8256" s="149"/>
    </row>
    <row r="8257" spans="1:53">
      <c r="A8257" s="16"/>
      <c r="B8257" s="16"/>
      <c r="N8257" s="2"/>
      <c r="O8257" s="53"/>
      <c r="BA8257" s="149"/>
    </row>
    <row r="8258" spans="1:53">
      <c r="A8258" s="16"/>
      <c r="B8258" s="16"/>
      <c r="N8258" s="2"/>
      <c r="O8258" s="53"/>
      <c r="BA8258" s="149"/>
    </row>
    <row r="8259" spans="1:53">
      <c r="A8259" s="16"/>
      <c r="B8259" s="16"/>
      <c r="N8259" s="2"/>
      <c r="O8259" s="53"/>
      <c r="BA8259" s="149"/>
    </row>
    <row r="8260" spans="1:53">
      <c r="A8260" s="16"/>
      <c r="B8260" s="16"/>
      <c r="N8260" s="2"/>
      <c r="O8260" s="53"/>
      <c r="BA8260" s="149"/>
    </row>
    <row r="8261" spans="1:53">
      <c r="A8261" s="16"/>
      <c r="B8261" s="16"/>
      <c r="N8261" s="2"/>
      <c r="O8261" s="53"/>
      <c r="BA8261" s="149"/>
    </row>
    <row r="8262" spans="1:53">
      <c r="A8262" s="16"/>
      <c r="B8262" s="16"/>
      <c r="N8262" s="2"/>
      <c r="O8262" s="53"/>
      <c r="BA8262" s="149"/>
    </row>
    <row r="8263" spans="1:53">
      <c r="A8263" s="16"/>
      <c r="B8263" s="16"/>
      <c r="N8263" s="2"/>
      <c r="O8263" s="53"/>
      <c r="BA8263" s="149"/>
    </row>
    <row r="8264" spans="1:53">
      <c r="A8264" s="16"/>
      <c r="B8264" s="16"/>
      <c r="N8264" s="2"/>
      <c r="O8264" s="53"/>
      <c r="BA8264" s="149"/>
    </row>
    <row r="8265" spans="1:53">
      <c r="A8265" s="16"/>
      <c r="B8265" s="16"/>
      <c r="N8265" s="2"/>
      <c r="O8265" s="53"/>
      <c r="BA8265" s="149"/>
    </row>
    <row r="8266" spans="1:53">
      <c r="A8266" s="16"/>
      <c r="B8266" s="16"/>
      <c r="N8266" s="2"/>
      <c r="O8266" s="53"/>
      <c r="BA8266" s="149"/>
    </row>
    <row r="8267" spans="1:53">
      <c r="A8267" s="16"/>
      <c r="B8267" s="16"/>
      <c r="N8267" s="2"/>
      <c r="O8267" s="53"/>
      <c r="BA8267" s="149"/>
    </row>
    <row r="8268" spans="1:53">
      <c r="A8268" s="16"/>
      <c r="B8268" s="16"/>
      <c r="N8268" s="2"/>
      <c r="O8268" s="53"/>
      <c r="BA8268" s="149"/>
    </row>
    <row r="8269" spans="1:53">
      <c r="A8269" s="16"/>
      <c r="B8269" s="16"/>
      <c r="N8269" s="2"/>
      <c r="O8269" s="53"/>
      <c r="BA8269" s="149"/>
    </row>
    <row r="8270" spans="1:53">
      <c r="A8270" s="16"/>
      <c r="B8270" s="16"/>
      <c r="N8270" s="2"/>
      <c r="O8270" s="53"/>
      <c r="BA8270" s="149"/>
    </row>
    <row r="8271" spans="1:53">
      <c r="A8271" s="16"/>
      <c r="B8271" s="16"/>
      <c r="N8271" s="2"/>
      <c r="O8271" s="53"/>
      <c r="BA8271" s="149"/>
    </row>
    <row r="8272" spans="1:53">
      <c r="A8272" s="16"/>
      <c r="B8272" s="16"/>
      <c r="N8272" s="2"/>
      <c r="O8272" s="53"/>
      <c r="BA8272" s="149"/>
    </row>
    <row r="8273" spans="1:53">
      <c r="A8273" s="16"/>
      <c r="B8273" s="16"/>
      <c r="N8273" s="2"/>
      <c r="O8273" s="53"/>
      <c r="BA8273" s="149"/>
    </row>
    <row r="8274" spans="1:53">
      <c r="A8274" s="16"/>
      <c r="B8274" s="16"/>
      <c r="N8274" s="2"/>
      <c r="O8274" s="53"/>
      <c r="BA8274" s="149"/>
    </row>
    <row r="8275" spans="1:53">
      <c r="A8275" s="16"/>
      <c r="B8275" s="16"/>
      <c r="N8275" s="2"/>
      <c r="O8275" s="53"/>
      <c r="BA8275" s="149"/>
    </row>
    <row r="8276" spans="1:53">
      <c r="A8276" s="16"/>
      <c r="B8276" s="16"/>
      <c r="N8276" s="2"/>
      <c r="O8276" s="53"/>
      <c r="BA8276" s="149"/>
    </row>
    <row r="8277" spans="1:53">
      <c r="A8277" s="16"/>
      <c r="B8277" s="16"/>
      <c r="N8277" s="2"/>
      <c r="O8277" s="53"/>
      <c r="BA8277" s="149"/>
    </row>
    <row r="8278" spans="1:53">
      <c r="A8278" s="16"/>
      <c r="B8278" s="16"/>
      <c r="N8278" s="2"/>
      <c r="O8278" s="53"/>
      <c r="BA8278" s="149"/>
    </row>
    <row r="8279" spans="1:53">
      <c r="A8279" s="16"/>
      <c r="B8279" s="16"/>
      <c r="N8279" s="2"/>
      <c r="O8279" s="53"/>
      <c r="BA8279" s="149"/>
    </row>
    <row r="8280" spans="1:53">
      <c r="A8280" s="16"/>
      <c r="B8280" s="16"/>
      <c r="N8280" s="2"/>
      <c r="O8280" s="53"/>
      <c r="BA8280" s="149"/>
    </row>
    <row r="8281" spans="1:53">
      <c r="A8281" s="16"/>
      <c r="B8281" s="16"/>
      <c r="N8281" s="2"/>
      <c r="O8281" s="53"/>
      <c r="BA8281" s="149"/>
    </row>
    <row r="8282" spans="1:53">
      <c r="A8282" s="16"/>
      <c r="B8282" s="16"/>
      <c r="N8282" s="2"/>
      <c r="O8282" s="53"/>
      <c r="BA8282" s="149"/>
    </row>
    <row r="8283" spans="1:53">
      <c r="A8283" s="16"/>
      <c r="B8283" s="16"/>
      <c r="N8283" s="2"/>
      <c r="O8283" s="53"/>
      <c r="BA8283" s="149"/>
    </row>
    <row r="8284" spans="1:53">
      <c r="A8284" s="16"/>
      <c r="B8284" s="16"/>
      <c r="N8284" s="2"/>
      <c r="O8284" s="53"/>
      <c r="BA8284" s="149"/>
    </row>
    <row r="8285" spans="1:53">
      <c r="A8285" s="16"/>
      <c r="B8285" s="16"/>
      <c r="N8285" s="2"/>
      <c r="O8285" s="53"/>
      <c r="BA8285" s="149"/>
    </row>
    <row r="8286" spans="1:53">
      <c r="A8286" s="16"/>
      <c r="B8286" s="16"/>
      <c r="N8286" s="2"/>
      <c r="O8286" s="53"/>
      <c r="BA8286" s="149"/>
    </row>
    <row r="8287" spans="1:53">
      <c r="A8287" s="16"/>
      <c r="B8287" s="16"/>
      <c r="N8287" s="2"/>
      <c r="O8287" s="53"/>
      <c r="BA8287" s="149"/>
    </row>
    <row r="8288" spans="1:53">
      <c r="A8288" s="16"/>
      <c r="B8288" s="16"/>
      <c r="N8288" s="2"/>
      <c r="O8288" s="53"/>
      <c r="BA8288" s="149"/>
    </row>
    <row r="8289" spans="1:53">
      <c r="A8289" s="16"/>
      <c r="B8289" s="16"/>
      <c r="N8289" s="2"/>
      <c r="O8289" s="53"/>
      <c r="BA8289" s="149"/>
    </row>
    <row r="8290" spans="1:53">
      <c r="A8290" s="16"/>
      <c r="B8290" s="16"/>
      <c r="N8290" s="2"/>
      <c r="O8290" s="53"/>
      <c r="BA8290" s="149"/>
    </row>
    <row r="8291" spans="1:53">
      <c r="A8291" s="16"/>
      <c r="B8291" s="16"/>
      <c r="N8291" s="2"/>
      <c r="O8291" s="53"/>
      <c r="BA8291" s="149"/>
    </row>
    <row r="8292" spans="1:53">
      <c r="A8292" s="16"/>
      <c r="B8292" s="16"/>
      <c r="N8292" s="2"/>
      <c r="O8292" s="53"/>
      <c r="BA8292" s="149"/>
    </row>
    <row r="8293" spans="1:53">
      <c r="A8293" s="16"/>
      <c r="B8293" s="16"/>
      <c r="N8293" s="2"/>
      <c r="O8293" s="53"/>
      <c r="BA8293" s="149"/>
    </row>
    <row r="8294" spans="1:53">
      <c r="A8294" s="16"/>
      <c r="B8294" s="16"/>
      <c r="N8294" s="2"/>
      <c r="O8294" s="53"/>
      <c r="BA8294" s="149"/>
    </row>
    <row r="8295" spans="1:53">
      <c r="A8295" s="16"/>
      <c r="B8295" s="16"/>
      <c r="N8295" s="2"/>
      <c r="O8295" s="53"/>
      <c r="BA8295" s="149"/>
    </row>
    <row r="8296" spans="1:53">
      <c r="A8296" s="16"/>
      <c r="B8296" s="16"/>
      <c r="N8296" s="2"/>
      <c r="O8296" s="53"/>
      <c r="BA8296" s="149"/>
    </row>
    <row r="8297" spans="1:53">
      <c r="A8297" s="16"/>
      <c r="B8297" s="16"/>
      <c r="N8297" s="2"/>
      <c r="O8297" s="53"/>
      <c r="BA8297" s="149"/>
    </row>
    <row r="8298" spans="1:53">
      <c r="A8298" s="16"/>
      <c r="B8298" s="16"/>
      <c r="N8298" s="2"/>
      <c r="O8298" s="53"/>
      <c r="BA8298" s="149"/>
    </row>
    <row r="8299" spans="1:53">
      <c r="A8299" s="16"/>
      <c r="B8299" s="16"/>
      <c r="N8299" s="2"/>
      <c r="O8299" s="53"/>
      <c r="BA8299" s="149"/>
    </row>
    <row r="8300" spans="1:53">
      <c r="A8300" s="16"/>
      <c r="B8300" s="16"/>
      <c r="N8300" s="2"/>
      <c r="O8300" s="53"/>
      <c r="BA8300" s="149"/>
    </row>
    <row r="8301" spans="1:53">
      <c r="A8301" s="16"/>
      <c r="B8301" s="16"/>
      <c r="N8301" s="2"/>
      <c r="O8301" s="53"/>
      <c r="BA8301" s="149"/>
    </row>
    <row r="8302" spans="1:53">
      <c r="A8302" s="16"/>
      <c r="B8302" s="16"/>
      <c r="N8302" s="2"/>
      <c r="O8302" s="53"/>
      <c r="BA8302" s="149"/>
    </row>
    <row r="8303" spans="1:53">
      <c r="A8303" s="16"/>
      <c r="B8303" s="16"/>
      <c r="N8303" s="2"/>
      <c r="O8303" s="53"/>
      <c r="BA8303" s="149"/>
    </row>
    <row r="8304" spans="1:53">
      <c r="A8304" s="16"/>
      <c r="B8304" s="16"/>
      <c r="N8304" s="2"/>
      <c r="O8304" s="53"/>
      <c r="BA8304" s="149"/>
    </row>
    <row r="8305" spans="1:53">
      <c r="A8305" s="16"/>
      <c r="B8305" s="16"/>
      <c r="N8305" s="2"/>
      <c r="O8305" s="53"/>
      <c r="BA8305" s="149"/>
    </row>
    <row r="8306" spans="1:53">
      <c r="A8306" s="16"/>
      <c r="B8306" s="16"/>
      <c r="N8306" s="2"/>
      <c r="O8306" s="53"/>
      <c r="BA8306" s="149"/>
    </row>
    <row r="8307" spans="1:53">
      <c r="A8307" s="16"/>
      <c r="B8307" s="16"/>
      <c r="N8307" s="2"/>
      <c r="O8307" s="53"/>
      <c r="BA8307" s="149"/>
    </row>
    <row r="8308" spans="1:53">
      <c r="A8308" s="16"/>
      <c r="B8308" s="16"/>
      <c r="N8308" s="2"/>
      <c r="O8308" s="53"/>
      <c r="BA8308" s="149"/>
    </row>
    <row r="8309" spans="1:53">
      <c r="A8309" s="16"/>
      <c r="B8309" s="16"/>
      <c r="N8309" s="2"/>
      <c r="O8309" s="53"/>
      <c r="BA8309" s="149"/>
    </row>
    <row r="8310" spans="1:53">
      <c r="A8310" s="16"/>
      <c r="B8310" s="16"/>
      <c r="N8310" s="2"/>
      <c r="O8310" s="53"/>
      <c r="BA8310" s="149"/>
    </row>
    <row r="8311" spans="1:53">
      <c r="A8311" s="16"/>
      <c r="B8311" s="16"/>
      <c r="N8311" s="2"/>
      <c r="O8311" s="53"/>
      <c r="BA8311" s="149"/>
    </row>
    <row r="8312" spans="1:53">
      <c r="A8312" s="16"/>
      <c r="B8312" s="16"/>
      <c r="N8312" s="2"/>
      <c r="O8312" s="53"/>
      <c r="BA8312" s="149"/>
    </row>
    <row r="8313" spans="1:53">
      <c r="A8313" s="16"/>
      <c r="B8313" s="16"/>
      <c r="N8313" s="2"/>
      <c r="O8313" s="53"/>
      <c r="BA8313" s="149"/>
    </row>
    <row r="8314" spans="1:53">
      <c r="A8314" s="16"/>
      <c r="B8314" s="16"/>
      <c r="N8314" s="2"/>
      <c r="O8314" s="53"/>
      <c r="BA8314" s="149"/>
    </row>
    <row r="8315" spans="1:53">
      <c r="A8315" s="16"/>
      <c r="B8315" s="16"/>
      <c r="N8315" s="2"/>
      <c r="O8315" s="53"/>
      <c r="BA8315" s="149"/>
    </row>
    <row r="8316" spans="1:53">
      <c r="A8316" s="16"/>
      <c r="B8316" s="16"/>
      <c r="N8316" s="2"/>
      <c r="O8316" s="53"/>
      <c r="BA8316" s="149"/>
    </row>
    <row r="8317" spans="1:53">
      <c r="A8317" s="16"/>
      <c r="B8317" s="16"/>
      <c r="N8317" s="2"/>
      <c r="O8317" s="53"/>
      <c r="BA8317" s="149"/>
    </row>
    <row r="8318" spans="1:53">
      <c r="A8318" s="16"/>
      <c r="B8318" s="16"/>
      <c r="N8318" s="2"/>
      <c r="O8318" s="53"/>
      <c r="BA8318" s="149"/>
    </row>
    <row r="8319" spans="1:53">
      <c r="A8319" s="16"/>
      <c r="B8319" s="16"/>
      <c r="N8319" s="2"/>
      <c r="O8319" s="53"/>
      <c r="BA8319" s="149"/>
    </row>
    <row r="8320" spans="1:53">
      <c r="A8320" s="16"/>
      <c r="B8320" s="16"/>
      <c r="N8320" s="2"/>
      <c r="O8320" s="53"/>
      <c r="BA8320" s="149"/>
    </row>
    <row r="8321" spans="1:53">
      <c r="A8321" s="16"/>
      <c r="B8321" s="16"/>
      <c r="N8321" s="2"/>
      <c r="O8321" s="53"/>
      <c r="BA8321" s="149"/>
    </row>
    <row r="8322" spans="1:53">
      <c r="A8322" s="16"/>
      <c r="B8322" s="16"/>
      <c r="N8322" s="2"/>
      <c r="O8322" s="53"/>
      <c r="BA8322" s="149"/>
    </row>
    <row r="8323" spans="1:53">
      <c r="A8323" s="16"/>
      <c r="B8323" s="16"/>
      <c r="N8323" s="2"/>
      <c r="O8323" s="53"/>
      <c r="BA8323" s="149"/>
    </row>
    <row r="8324" spans="1:53">
      <c r="A8324" s="16"/>
      <c r="B8324" s="16"/>
      <c r="N8324" s="2"/>
      <c r="O8324" s="53"/>
      <c r="BA8324" s="149"/>
    </row>
    <row r="8325" spans="1:53">
      <c r="A8325" s="16"/>
      <c r="B8325" s="16"/>
      <c r="N8325" s="2"/>
      <c r="O8325" s="53"/>
      <c r="BA8325" s="149"/>
    </row>
    <row r="8326" spans="1:53">
      <c r="A8326" s="16"/>
      <c r="B8326" s="16"/>
      <c r="N8326" s="2"/>
      <c r="O8326" s="53"/>
      <c r="BA8326" s="149"/>
    </row>
    <row r="8327" spans="1:53">
      <c r="A8327" s="16"/>
      <c r="B8327" s="16"/>
      <c r="N8327" s="2"/>
      <c r="O8327" s="53"/>
      <c r="BA8327" s="149"/>
    </row>
    <row r="8328" spans="1:53">
      <c r="A8328" s="16"/>
      <c r="B8328" s="16"/>
      <c r="N8328" s="2"/>
      <c r="O8328" s="53"/>
      <c r="BA8328" s="149"/>
    </row>
    <row r="8329" spans="1:53">
      <c r="A8329" s="16"/>
      <c r="B8329" s="16"/>
      <c r="N8329" s="2"/>
      <c r="O8329" s="53"/>
      <c r="BA8329" s="149"/>
    </row>
    <row r="8330" spans="1:53">
      <c r="A8330" s="16"/>
      <c r="B8330" s="16"/>
      <c r="N8330" s="2"/>
      <c r="O8330" s="53"/>
      <c r="BA8330" s="149"/>
    </row>
    <row r="8331" spans="1:53">
      <c r="A8331" s="16"/>
      <c r="B8331" s="16"/>
      <c r="N8331" s="2"/>
      <c r="O8331" s="53"/>
      <c r="BA8331" s="149"/>
    </row>
    <row r="8332" spans="1:53">
      <c r="A8332" s="16"/>
      <c r="B8332" s="16"/>
      <c r="N8332" s="2"/>
      <c r="O8332" s="53"/>
      <c r="BA8332" s="149"/>
    </row>
    <row r="8333" spans="1:53">
      <c r="A8333" s="16"/>
      <c r="B8333" s="16"/>
      <c r="N8333" s="2"/>
      <c r="O8333" s="53"/>
      <c r="BA8333" s="149"/>
    </row>
    <row r="8334" spans="1:53">
      <c r="A8334" s="16"/>
      <c r="B8334" s="16"/>
      <c r="N8334" s="2"/>
      <c r="O8334" s="53"/>
      <c r="BA8334" s="149"/>
    </row>
    <row r="8335" spans="1:53">
      <c r="A8335" s="16"/>
      <c r="B8335" s="16"/>
      <c r="N8335" s="2"/>
      <c r="O8335" s="53"/>
      <c r="BA8335" s="149"/>
    </row>
    <row r="8336" spans="1:53">
      <c r="A8336" s="16"/>
      <c r="B8336" s="16"/>
      <c r="N8336" s="2"/>
      <c r="O8336" s="53"/>
      <c r="BA8336" s="149"/>
    </row>
    <row r="8337" spans="1:53">
      <c r="A8337" s="16"/>
      <c r="B8337" s="16"/>
      <c r="N8337" s="2"/>
      <c r="O8337" s="53"/>
      <c r="BA8337" s="149"/>
    </row>
    <row r="8338" spans="1:53">
      <c r="A8338" s="16"/>
      <c r="B8338" s="16"/>
      <c r="N8338" s="2"/>
      <c r="O8338" s="53"/>
      <c r="BA8338" s="149"/>
    </row>
    <row r="8339" spans="1:53">
      <c r="A8339" s="16"/>
      <c r="B8339" s="16"/>
      <c r="N8339" s="2"/>
      <c r="O8339" s="53"/>
      <c r="BA8339" s="149"/>
    </row>
    <row r="8340" spans="1:53">
      <c r="A8340" s="16"/>
      <c r="B8340" s="16"/>
      <c r="N8340" s="2"/>
      <c r="O8340" s="53"/>
      <c r="BA8340" s="149"/>
    </row>
    <row r="8341" spans="1:53">
      <c r="A8341" s="16"/>
      <c r="B8341" s="16"/>
      <c r="N8341" s="2"/>
      <c r="O8341" s="53"/>
      <c r="BA8341" s="149"/>
    </row>
    <row r="8342" spans="1:53">
      <c r="A8342" s="16"/>
      <c r="B8342" s="16"/>
      <c r="N8342" s="2"/>
      <c r="O8342" s="53"/>
      <c r="BA8342" s="149"/>
    </row>
    <row r="8343" spans="1:53">
      <c r="A8343" s="16"/>
      <c r="B8343" s="16"/>
      <c r="N8343" s="2"/>
      <c r="O8343" s="53"/>
      <c r="BA8343" s="149"/>
    </row>
    <row r="8344" spans="1:53">
      <c r="A8344" s="16"/>
      <c r="B8344" s="16"/>
      <c r="N8344" s="2"/>
      <c r="O8344" s="53"/>
      <c r="BA8344" s="149"/>
    </row>
    <row r="8345" spans="1:53">
      <c r="A8345" s="16"/>
      <c r="B8345" s="16"/>
      <c r="N8345" s="2"/>
      <c r="O8345" s="53"/>
      <c r="BA8345" s="149"/>
    </row>
    <row r="8346" spans="1:53">
      <c r="A8346" s="16"/>
      <c r="B8346" s="16"/>
      <c r="N8346" s="2"/>
      <c r="O8346" s="53"/>
      <c r="BA8346" s="149"/>
    </row>
    <row r="8347" spans="1:53">
      <c r="A8347" s="16"/>
      <c r="B8347" s="16"/>
      <c r="N8347" s="2"/>
      <c r="O8347" s="53"/>
      <c r="BA8347" s="149"/>
    </row>
    <row r="8348" spans="1:53">
      <c r="A8348" s="16"/>
      <c r="B8348" s="16"/>
      <c r="N8348" s="2"/>
      <c r="O8348" s="53"/>
      <c r="BA8348" s="149"/>
    </row>
    <row r="8349" spans="1:53">
      <c r="A8349" s="16"/>
      <c r="B8349" s="16"/>
      <c r="N8349" s="2"/>
      <c r="O8349" s="53"/>
      <c r="BA8349" s="149"/>
    </row>
    <row r="8350" spans="1:53">
      <c r="A8350" s="16"/>
      <c r="B8350" s="16"/>
      <c r="N8350" s="2"/>
      <c r="O8350" s="53"/>
      <c r="BA8350" s="149"/>
    </row>
    <row r="8351" spans="1:53">
      <c r="A8351" s="16"/>
      <c r="B8351" s="16"/>
      <c r="N8351" s="2"/>
      <c r="O8351" s="53"/>
      <c r="BA8351" s="149"/>
    </row>
    <row r="8352" spans="1:53">
      <c r="A8352" s="16"/>
      <c r="B8352" s="16"/>
      <c r="N8352" s="2"/>
      <c r="O8352" s="53"/>
      <c r="BA8352" s="149"/>
    </row>
    <row r="8353" spans="1:53">
      <c r="A8353" s="16"/>
      <c r="B8353" s="16"/>
      <c r="N8353" s="2"/>
      <c r="O8353" s="53"/>
      <c r="BA8353" s="149"/>
    </row>
    <row r="8354" spans="1:53">
      <c r="A8354" s="16"/>
      <c r="B8354" s="16"/>
      <c r="N8354" s="2"/>
      <c r="O8354" s="53"/>
      <c r="BA8354" s="149"/>
    </row>
    <row r="8355" spans="1:53">
      <c r="A8355" s="16"/>
      <c r="B8355" s="16"/>
      <c r="N8355" s="2"/>
      <c r="O8355" s="53"/>
      <c r="BA8355" s="149"/>
    </row>
    <row r="8356" spans="1:53">
      <c r="A8356" s="16"/>
      <c r="B8356" s="16"/>
      <c r="N8356" s="2"/>
      <c r="O8356" s="53"/>
      <c r="BA8356" s="149"/>
    </row>
    <row r="8357" spans="1:53">
      <c r="A8357" s="16"/>
      <c r="B8357" s="16"/>
      <c r="N8357" s="2"/>
      <c r="O8357" s="53"/>
      <c r="BA8357" s="149"/>
    </row>
    <row r="8358" spans="1:53">
      <c r="A8358" s="16"/>
      <c r="B8358" s="16"/>
      <c r="N8358" s="2"/>
      <c r="O8358" s="53"/>
      <c r="BA8358" s="149"/>
    </row>
    <row r="8359" spans="1:53">
      <c r="A8359" s="16"/>
      <c r="B8359" s="16"/>
      <c r="N8359" s="2"/>
      <c r="O8359" s="53"/>
      <c r="BA8359" s="149"/>
    </row>
    <row r="8360" spans="1:53">
      <c r="A8360" s="16"/>
      <c r="B8360" s="16"/>
      <c r="N8360" s="2"/>
      <c r="O8360" s="53"/>
      <c r="BA8360" s="149"/>
    </row>
    <row r="8361" spans="1:53">
      <c r="A8361" s="16"/>
      <c r="B8361" s="16"/>
      <c r="N8361" s="2"/>
      <c r="O8361" s="53"/>
      <c r="BA8361" s="149"/>
    </row>
    <row r="8362" spans="1:53">
      <c r="A8362" s="16"/>
      <c r="B8362" s="16"/>
      <c r="N8362" s="2"/>
      <c r="O8362" s="53"/>
      <c r="BA8362" s="149"/>
    </row>
    <row r="8363" spans="1:53">
      <c r="A8363" s="16"/>
      <c r="B8363" s="16"/>
      <c r="N8363" s="2"/>
      <c r="O8363" s="53"/>
      <c r="BA8363" s="149"/>
    </row>
    <row r="8364" spans="1:53">
      <c r="A8364" s="16"/>
      <c r="B8364" s="16"/>
      <c r="N8364" s="2"/>
      <c r="O8364" s="53"/>
      <c r="BA8364" s="149"/>
    </row>
    <row r="8365" spans="1:53">
      <c r="A8365" s="16"/>
      <c r="B8365" s="16"/>
      <c r="N8365" s="2"/>
      <c r="O8365" s="53"/>
      <c r="BA8365" s="149"/>
    </row>
    <row r="8366" spans="1:53">
      <c r="A8366" s="16"/>
      <c r="B8366" s="16"/>
      <c r="N8366" s="2"/>
      <c r="O8366" s="53"/>
      <c r="BA8366" s="149"/>
    </row>
    <row r="8367" spans="1:53">
      <c r="A8367" s="16"/>
      <c r="B8367" s="16"/>
      <c r="N8367" s="2"/>
      <c r="O8367" s="53"/>
      <c r="BA8367" s="149"/>
    </row>
    <row r="8368" spans="1:53">
      <c r="A8368" s="16"/>
      <c r="B8368" s="16"/>
      <c r="N8368" s="2"/>
      <c r="O8368" s="53"/>
      <c r="BA8368" s="149"/>
    </row>
    <row r="8369" spans="1:53">
      <c r="A8369" s="16"/>
      <c r="B8369" s="16"/>
      <c r="N8369" s="2"/>
      <c r="O8369" s="53"/>
      <c r="BA8369" s="149"/>
    </row>
    <row r="8370" spans="1:53">
      <c r="A8370" s="16"/>
      <c r="B8370" s="16"/>
      <c r="N8370" s="2"/>
      <c r="O8370" s="53"/>
      <c r="BA8370" s="149"/>
    </row>
    <row r="8371" spans="1:53">
      <c r="A8371" s="16"/>
      <c r="B8371" s="16"/>
      <c r="N8371" s="2"/>
      <c r="O8371" s="53"/>
      <c r="BA8371" s="149"/>
    </row>
    <row r="8372" spans="1:53">
      <c r="A8372" s="16"/>
      <c r="B8372" s="16"/>
      <c r="N8372" s="2"/>
      <c r="O8372" s="53"/>
      <c r="BA8372" s="149"/>
    </row>
    <row r="8373" spans="1:53">
      <c r="A8373" s="16"/>
      <c r="B8373" s="16"/>
      <c r="N8373" s="2"/>
      <c r="O8373" s="53"/>
      <c r="BA8373" s="149"/>
    </row>
    <row r="8374" spans="1:53">
      <c r="A8374" s="16"/>
      <c r="B8374" s="16"/>
      <c r="N8374" s="2"/>
      <c r="O8374" s="53"/>
      <c r="BA8374" s="149"/>
    </row>
    <row r="8375" spans="1:53">
      <c r="A8375" s="16"/>
      <c r="B8375" s="16"/>
      <c r="N8375" s="2"/>
      <c r="O8375" s="53"/>
      <c r="BA8375" s="149"/>
    </row>
    <row r="8376" spans="1:53">
      <c r="A8376" s="16"/>
      <c r="B8376" s="16"/>
      <c r="N8376" s="2"/>
      <c r="O8376" s="53"/>
      <c r="BA8376" s="149"/>
    </row>
    <row r="8377" spans="1:53">
      <c r="A8377" s="16"/>
      <c r="B8377" s="16"/>
      <c r="N8377" s="2"/>
      <c r="O8377" s="53"/>
      <c r="BA8377" s="149"/>
    </row>
    <row r="8378" spans="1:53">
      <c r="A8378" s="16"/>
      <c r="B8378" s="16"/>
      <c r="N8378" s="2"/>
      <c r="O8378" s="53"/>
      <c r="BA8378" s="149"/>
    </row>
    <row r="8379" spans="1:53">
      <c r="A8379" s="16"/>
      <c r="B8379" s="16"/>
      <c r="N8379" s="2"/>
      <c r="O8379" s="53"/>
      <c r="BA8379" s="149"/>
    </row>
    <row r="8380" spans="1:53">
      <c r="A8380" s="16"/>
      <c r="B8380" s="16"/>
      <c r="N8380" s="2"/>
      <c r="O8380" s="53"/>
      <c r="BA8380" s="149"/>
    </row>
    <row r="8381" spans="1:53">
      <c r="A8381" s="16"/>
      <c r="B8381" s="16"/>
      <c r="N8381" s="2"/>
      <c r="O8381" s="53"/>
      <c r="BA8381" s="149"/>
    </row>
    <row r="8382" spans="1:53">
      <c r="A8382" s="16"/>
      <c r="B8382" s="16"/>
      <c r="N8382" s="2"/>
      <c r="O8382" s="53"/>
      <c r="BA8382" s="149"/>
    </row>
    <row r="8383" spans="1:53">
      <c r="A8383" s="16"/>
      <c r="B8383" s="16"/>
      <c r="N8383" s="2"/>
      <c r="O8383" s="53"/>
      <c r="BA8383" s="149"/>
    </row>
    <row r="8384" spans="1:53">
      <c r="A8384" s="16"/>
      <c r="B8384" s="16"/>
      <c r="N8384" s="2"/>
      <c r="O8384" s="53"/>
      <c r="BA8384" s="149"/>
    </row>
    <row r="8385" spans="1:53">
      <c r="A8385" s="16"/>
      <c r="B8385" s="16"/>
      <c r="N8385" s="2"/>
      <c r="O8385" s="53"/>
      <c r="BA8385" s="149"/>
    </row>
    <row r="8386" spans="1:53">
      <c r="A8386" s="16"/>
      <c r="B8386" s="16"/>
      <c r="N8386" s="2"/>
      <c r="O8386" s="53"/>
      <c r="BA8386" s="149"/>
    </row>
    <row r="8387" spans="1:53">
      <c r="A8387" s="16"/>
      <c r="B8387" s="16"/>
      <c r="N8387" s="2"/>
      <c r="O8387" s="53"/>
      <c r="BA8387" s="149"/>
    </row>
    <row r="8388" spans="1:53">
      <c r="A8388" s="16"/>
      <c r="B8388" s="16"/>
      <c r="N8388" s="2"/>
      <c r="O8388" s="53"/>
      <c r="BA8388" s="149"/>
    </row>
    <row r="8389" spans="1:53">
      <c r="A8389" s="16"/>
      <c r="B8389" s="16"/>
      <c r="N8389" s="2"/>
      <c r="O8389" s="53"/>
      <c r="BA8389" s="149"/>
    </row>
    <row r="8390" spans="1:53">
      <c r="A8390" s="16"/>
      <c r="B8390" s="16"/>
      <c r="N8390" s="2"/>
      <c r="O8390" s="53"/>
      <c r="BA8390" s="149"/>
    </row>
    <row r="8391" spans="1:53">
      <c r="A8391" s="16"/>
      <c r="B8391" s="16"/>
      <c r="N8391" s="2"/>
      <c r="O8391" s="53"/>
      <c r="BA8391" s="149"/>
    </row>
    <row r="8392" spans="1:53">
      <c r="A8392" s="16"/>
      <c r="B8392" s="16"/>
      <c r="N8392" s="2"/>
      <c r="O8392" s="53"/>
      <c r="BA8392" s="149"/>
    </row>
    <row r="8393" spans="1:53">
      <c r="A8393" s="16"/>
      <c r="B8393" s="16"/>
      <c r="N8393" s="2"/>
      <c r="O8393" s="53"/>
      <c r="BA8393" s="149"/>
    </row>
    <row r="8394" spans="1:53">
      <c r="A8394" s="16"/>
      <c r="B8394" s="16"/>
      <c r="N8394" s="2"/>
      <c r="O8394" s="53"/>
      <c r="BA8394" s="149"/>
    </row>
    <row r="8395" spans="1:53">
      <c r="A8395" s="16"/>
      <c r="B8395" s="16"/>
      <c r="N8395" s="2"/>
      <c r="O8395" s="53"/>
      <c r="BA8395" s="149"/>
    </row>
    <row r="8396" spans="1:53">
      <c r="A8396" s="16"/>
      <c r="B8396" s="16"/>
      <c r="N8396" s="2"/>
      <c r="O8396" s="53"/>
      <c r="BA8396" s="149"/>
    </row>
    <row r="8397" spans="1:53">
      <c r="A8397" s="16"/>
      <c r="B8397" s="16"/>
      <c r="N8397" s="2"/>
      <c r="O8397" s="53"/>
      <c r="BA8397" s="149"/>
    </row>
    <row r="8398" spans="1:53">
      <c r="A8398" s="16"/>
      <c r="B8398" s="16"/>
      <c r="N8398" s="2"/>
      <c r="O8398" s="53"/>
      <c r="BA8398" s="149"/>
    </row>
    <row r="8399" spans="1:53">
      <c r="A8399" s="16"/>
      <c r="B8399" s="16"/>
      <c r="N8399" s="2"/>
      <c r="O8399" s="53"/>
      <c r="BA8399" s="149"/>
    </row>
    <row r="8400" spans="1:53">
      <c r="A8400" s="16"/>
      <c r="B8400" s="16"/>
      <c r="N8400" s="2"/>
      <c r="O8400" s="53"/>
      <c r="BA8400" s="149"/>
    </row>
    <row r="8401" spans="1:53">
      <c r="A8401" s="16"/>
      <c r="B8401" s="16"/>
      <c r="N8401" s="2"/>
      <c r="O8401" s="53"/>
      <c r="BA8401" s="149"/>
    </row>
    <row r="8402" spans="1:53">
      <c r="A8402" s="16"/>
      <c r="B8402" s="16"/>
      <c r="N8402" s="2"/>
      <c r="O8402" s="53"/>
      <c r="BA8402" s="149"/>
    </row>
    <row r="8403" spans="1:53">
      <c r="A8403" s="16"/>
      <c r="B8403" s="16"/>
      <c r="N8403" s="2"/>
      <c r="O8403" s="53"/>
      <c r="BA8403" s="149"/>
    </row>
    <row r="8404" spans="1:53">
      <c r="A8404" s="16"/>
      <c r="B8404" s="16"/>
      <c r="N8404" s="2"/>
      <c r="O8404" s="53"/>
      <c r="BA8404" s="149"/>
    </row>
    <row r="8405" spans="1:53">
      <c r="A8405" s="16"/>
      <c r="B8405" s="16"/>
      <c r="N8405" s="2"/>
      <c r="O8405" s="53"/>
      <c r="BA8405" s="149"/>
    </row>
    <row r="8406" spans="1:53">
      <c r="A8406" s="16"/>
      <c r="B8406" s="16"/>
      <c r="N8406" s="2"/>
      <c r="O8406" s="53"/>
      <c r="BA8406" s="149"/>
    </row>
    <row r="8407" spans="1:53">
      <c r="A8407" s="16"/>
      <c r="B8407" s="16"/>
      <c r="N8407" s="2"/>
      <c r="O8407" s="53"/>
      <c r="BA8407" s="149"/>
    </row>
    <row r="8408" spans="1:53">
      <c r="A8408" s="16"/>
      <c r="B8408" s="16"/>
      <c r="N8408" s="2"/>
      <c r="O8408" s="53"/>
      <c r="BA8408" s="149"/>
    </row>
    <row r="8409" spans="1:53">
      <c r="A8409" s="16"/>
      <c r="B8409" s="16"/>
      <c r="N8409" s="2"/>
      <c r="O8409" s="53"/>
      <c r="BA8409" s="149"/>
    </row>
    <row r="8410" spans="1:53">
      <c r="A8410" s="16"/>
      <c r="B8410" s="16"/>
      <c r="N8410" s="2"/>
      <c r="O8410" s="53"/>
      <c r="BA8410" s="149"/>
    </row>
    <row r="8411" spans="1:53">
      <c r="A8411" s="16"/>
      <c r="B8411" s="16"/>
      <c r="N8411" s="2"/>
      <c r="O8411" s="53"/>
      <c r="BA8411" s="149"/>
    </row>
    <row r="8412" spans="1:53">
      <c r="A8412" s="16"/>
      <c r="B8412" s="16"/>
      <c r="N8412" s="2"/>
      <c r="O8412" s="53"/>
      <c r="BA8412" s="149"/>
    </row>
    <row r="8413" spans="1:53">
      <c r="A8413" s="16"/>
      <c r="B8413" s="16"/>
      <c r="N8413" s="2"/>
      <c r="O8413" s="53"/>
      <c r="BA8413" s="149"/>
    </row>
    <row r="8414" spans="1:53">
      <c r="A8414" s="16"/>
      <c r="B8414" s="16"/>
      <c r="N8414" s="2"/>
      <c r="O8414" s="53"/>
      <c r="BA8414" s="149"/>
    </row>
    <row r="8415" spans="1:53">
      <c r="A8415" s="16"/>
      <c r="B8415" s="16"/>
      <c r="N8415" s="2"/>
      <c r="O8415" s="53"/>
      <c r="BA8415" s="149"/>
    </row>
    <row r="8416" spans="1:53">
      <c r="A8416" s="16"/>
      <c r="B8416" s="16"/>
      <c r="N8416" s="2"/>
      <c r="O8416" s="53"/>
      <c r="BA8416" s="149"/>
    </row>
    <row r="8417" spans="1:53">
      <c r="A8417" s="16"/>
      <c r="B8417" s="16"/>
      <c r="N8417" s="2"/>
      <c r="O8417" s="53"/>
      <c r="BA8417" s="149"/>
    </row>
    <row r="8418" spans="1:53">
      <c r="A8418" s="16"/>
      <c r="B8418" s="16"/>
      <c r="N8418" s="2"/>
      <c r="O8418" s="53"/>
      <c r="BA8418" s="149"/>
    </row>
    <row r="8419" spans="1:53">
      <c r="A8419" s="16"/>
      <c r="B8419" s="16"/>
      <c r="N8419" s="2"/>
      <c r="O8419" s="53"/>
      <c r="BA8419" s="149"/>
    </row>
    <row r="8420" spans="1:53">
      <c r="A8420" s="16"/>
      <c r="B8420" s="16"/>
      <c r="N8420" s="2"/>
      <c r="O8420" s="53"/>
      <c r="BA8420" s="149"/>
    </row>
    <row r="8421" spans="1:53">
      <c r="A8421" s="16"/>
      <c r="B8421" s="16"/>
      <c r="N8421" s="2"/>
      <c r="O8421" s="53"/>
      <c r="BA8421" s="149"/>
    </row>
    <row r="8422" spans="1:53">
      <c r="A8422" s="16"/>
      <c r="B8422" s="16"/>
      <c r="N8422" s="2"/>
      <c r="O8422" s="53"/>
      <c r="BA8422" s="149"/>
    </row>
    <row r="8423" spans="1:53">
      <c r="A8423" s="16"/>
      <c r="B8423" s="16"/>
      <c r="N8423" s="2"/>
      <c r="O8423" s="53"/>
      <c r="BA8423" s="149"/>
    </row>
    <row r="8424" spans="1:53">
      <c r="A8424" s="16"/>
      <c r="B8424" s="16"/>
      <c r="N8424" s="2"/>
      <c r="O8424" s="53"/>
      <c r="BA8424" s="149"/>
    </row>
    <row r="8425" spans="1:53">
      <c r="A8425" s="16"/>
      <c r="B8425" s="16"/>
      <c r="N8425" s="2"/>
      <c r="O8425" s="53"/>
      <c r="BA8425" s="149"/>
    </row>
    <row r="8426" spans="1:53">
      <c r="A8426" s="16"/>
      <c r="B8426" s="16"/>
      <c r="N8426" s="2"/>
      <c r="O8426" s="53"/>
      <c r="BA8426" s="149"/>
    </row>
    <row r="8427" spans="1:53">
      <c r="A8427" s="16"/>
      <c r="B8427" s="16"/>
      <c r="N8427" s="2"/>
      <c r="O8427" s="53"/>
      <c r="BA8427" s="149"/>
    </row>
    <row r="8428" spans="1:53">
      <c r="A8428" s="16"/>
      <c r="B8428" s="16"/>
      <c r="N8428" s="2"/>
      <c r="O8428" s="53"/>
      <c r="BA8428" s="149"/>
    </row>
    <row r="8429" spans="1:53">
      <c r="A8429" s="16"/>
      <c r="B8429" s="16"/>
      <c r="N8429" s="2"/>
      <c r="O8429" s="53"/>
      <c r="BA8429" s="149"/>
    </row>
    <row r="8430" spans="1:53">
      <c r="A8430" s="16"/>
      <c r="B8430" s="16"/>
      <c r="N8430" s="2"/>
      <c r="O8430" s="53"/>
      <c r="BA8430" s="149"/>
    </row>
    <row r="8431" spans="1:53">
      <c r="A8431" s="16"/>
      <c r="B8431" s="16"/>
      <c r="N8431" s="2"/>
      <c r="O8431" s="53"/>
      <c r="BA8431" s="149"/>
    </row>
    <row r="8432" spans="1:53">
      <c r="A8432" s="16"/>
      <c r="B8432" s="16"/>
      <c r="N8432" s="2"/>
      <c r="O8432" s="53"/>
      <c r="BA8432" s="149"/>
    </row>
    <row r="8433" spans="1:53">
      <c r="A8433" s="16"/>
      <c r="B8433" s="16"/>
      <c r="N8433" s="2"/>
      <c r="O8433" s="53"/>
      <c r="BA8433" s="149"/>
    </row>
    <row r="8434" spans="1:53">
      <c r="A8434" s="16"/>
      <c r="B8434" s="16"/>
      <c r="N8434" s="2"/>
      <c r="O8434" s="53"/>
      <c r="BA8434" s="149"/>
    </row>
    <row r="8435" spans="1:53">
      <c r="A8435" s="16"/>
      <c r="B8435" s="16"/>
      <c r="N8435" s="2"/>
      <c r="O8435" s="53"/>
      <c r="BA8435" s="149"/>
    </row>
    <row r="8436" spans="1:53">
      <c r="A8436" s="16"/>
      <c r="B8436" s="16"/>
      <c r="N8436" s="2"/>
      <c r="O8436" s="53"/>
      <c r="BA8436" s="149"/>
    </row>
    <row r="8437" spans="1:53">
      <c r="A8437" s="16"/>
      <c r="B8437" s="16"/>
      <c r="N8437" s="2"/>
      <c r="O8437" s="53"/>
      <c r="BA8437" s="149"/>
    </row>
    <row r="8438" spans="1:53">
      <c r="A8438" s="16"/>
      <c r="B8438" s="16"/>
      <c r="N8438" s="2"/>
      <c r="O8438" s="53"/>
      <c r="BA8438" s="149"/>
    </row>
    <row r="8439" spans="1:53">
      <c r="A8439" s="16"/>
      <c r="B8439" s="16"/>
      <c r="N8439" s="2"/>
      <c r="O8439" s="53"/>
      <c r="BA8439" s="149"/>
    </row>
    <row r="8440" spans="1:53">
      <c r="A8440" s="16"/>
      <c r="B8440" s="16"/>
      <c r="N8440" s="2"/>
      <c r="O8440" s="53"/>
      <c r="BA8440" s="149"/>
    </row>
    <row r="8441" spans="1:53">
      <c r="A8441" s="16"/>
      <c r="B8441" s="16"/>
      <c r="N8441" s="2"/>
      <c r="O8441" s="53"/>
      <c r="BA8441" s="149"/>
    </row>
    <row r="8442" spans="1:53">
      <c r="A8442" s="16"/>
      <c r="B8442" s="16"/>
      <c r="N8442" s="2"/>
      <c r="O8442" s="53"/>
      <c r="BA8442" s="149"/>
    </row>
    <row r="8443" spans="1:53">
      <c r="A8443" s="16"/>
      <c r="B8443" s="16"/>
      <c r="N8443" s="2"/>
      <c r="O8443" s="53"/>
      <c r="BA8443" s="149"/>
    </row>
    <row r="8444" spans="1:53">
      <c r="A8444" s="16"/>
      <c r="B8444" s="16"/>
      <c r="N8444" s="2"/>
      <c r="O8444" s="53"/>
      <c r="BA8444" s="149"/>
    </row>
    <row r="8445" spans="1:53">
      <c r="A8445" s="16"/>
      <c r="B8445" s="16"/>
      <c r="N8445" s="2"/>
      <c r="O8445" s="53"/>
      <c r="BA8445" s="149"/>
    </row>
    <row r="8446" spans="1:53">
      <c r="A8446" s="16"/>
      <c r="B8446" s="16"/>
      <c r="N8446" s="2"/>
      <c r="O8446" s="53"/>
      <c r="BA8446" s="149"/>
    </row>
    <row r="8447" spans="1:53">
      <c r="A8447" s="16"/>
      <c r="B8447" s="16"/>
      <c r="N8447" s="2"/>
      <c r="O8447" s="53"/>
      <c r="BA8447" s="149"/>
    </row>
    <row r="8448" spans="1:53">
      <c r="A8448" s="16"/>
      <c r="B8448" s="16"/>
      <c r="N8448" s="2"/>
      <c r="O8448" s="53"/>
      <c r="BA8448" s="149"/>
    </row>
    <row r="8449" spans="1:53">
      <c r="A8449" s="16"/>
      <c r="B8449" s="16"/>
      <c r="N8449" s="2"/>
      <c r="O8449" s="53"/>
      <c r="BA8449" s="149"/>
    </row>
    <row r="8450" spans="1:53">
      <c r="A8450" s="16"/>
      <c r="B8450" s="16"/>
      <c r="N8450" s="2"/>
      <c r="O8450" s="53"/>
      <c r="BA8450" s="149"/>
    </row>
    <row r="8451" spans="1:53">
      <c r="A8451" s="16"/>
      <c r="B8451" s="16"/>
      <c r="N8451" s="2"/>
      <c r="O8451" s="53"/>
      <c r="BA8451" s="149"/>
    </row>
    <row r="8452" spans="1:53">
      <c r="A8452" s="16"/>
      <c r="B8452" s="16"/>
      <c r="N8452" s="2"/>
      <c r="O8452" s="53"/>
      <c r="BA8452" s="149"/>
    </row>
    <row r="8453" spans="1:53">
      <c r="A8453" s="16"/>
      <c r="B8453" s="16"/>
      <c r="N8453" s="2"/>
      <c r="O8453" s="53"/>
      <c r="BA8453" s="149"/>
    </row>
    <row r="8454" spans="1:53">
      <c r="A8454" s="16"/>
      <c r="B8454" s="16"/>
      <c r="N8454" s="2"/>
      <c r="O8454" s="53"/>
      <c r="BA8454" s="149"/>
    </row>
    <row r="8455" spans="1:53">
      <c r="A8455" s="16"/>
      <c r="B8455" s="16"/>
      <c r="N8455" s="2"/>
      <c r="O8455" s="53"/>
      <c r="BA8455" s="149"/>
    </row>
    <row r="8456" spans="1:53">
      <c r="A8456" s="16"/>
      <c r="B8456" s="16"/>
      <c r="N8456" s="2"/>
      <c r="O8456" s="53"/>
      <c r="BA8456" s="149"/>
    </row>
    <row r="8457" spans="1:53">
      <c r="A8457" s="16"/>
      <c r="B8457" s="16"/>
      <c r="N8457" s="2"/>
      <c r="O8457" s="53"/>
      <c r="BA8457" s="149"/>
    </row>
    <row r="8458" spans="1:53">
      <c r="A8458" s="16"/>
      <c r="B8458" s="16"/>
      <c r="N8458" s="2"/>
      <c r="O8458" s="53"/>
      <c r="BA8458" s="149"/>
    </row>
    <row r="8459" spans="1:53">
      <c r="A8459" s="16"/>
      <c r="B8459" s="16"/>
      <c r="N8459" s="2"/>
      <c r="O8459" s="53"/>
      <c r="BA8459" s="149"/>
    </row>
    <row r="8460" spans="1:53">
      <c r="A8460" s="16"/>
      <c r="B8460" s="16"/>
      <c r="N8460" s="2"/>
      <c r="O8460" s="53"/>
      <c r="BA8460" s="149"/>
    </row>
    <row r="8461" spans="1:53">
      <c r="A8461" s="16"/>
      <c r="B8461" s="16"/>
      <c r="N8461" s="2"/>
      <c r="O8461" s="53"/>
      <c r="BA8461" s="149"/>
    </row>
    <row r="8462" spans="1:53">
      <c r="A8462" s="16"/>
      <c r="B8462" s="16"/>
      <c r="N8462" s="2"/>
      <c r="O8462" s="53"/>
      <c r="BA8462" s="149"/>
    </row>
    <row r="8463" spans="1:53">
      <c r="A8463" s="16"/>
      <c r="B8463" s="16"/>
      <c r="N8463" s="2"/>
      <c r="O8463" s="53"/>
      <c r="BA8463" s="149"/>
    </row>
    <row r="8464" spans="1:53">
      <c r="A8464" s="16"/>
      <c r="B8464" s="16"/>
      <c r="N8464" s="2"/>
      <c r="O8464" s="53"/>
      <c r="BA8464" s="149"/>
    </row>
    <row r="8465" spans="1:53">
      <c r="A8465" s="16"/>
      <c r="B8465" s="16"/>
      <c r="N8465" s="2"/>
      <c r="O8465" s="53"/>
      <c r="BA8465" s="149"/>
    </row>
    <row r="8466" spans="1:53">
      <c r="A8466" s="16"/>
      <c r="B8466" s="16"/>
      <c r="N8466" s="2"/>
      <c r="O8466" s="53"/>
      <c r="BA8466" s="149"/>
    </row>
    <row r="8467" spans="1:53">
      <c r="A8467" s="16"/>
      <c r="B8467" s="16"/>
      <c r="N8467" s="2"/>
      <c r="O8467" s="53"/>
      <c r="BA8467" s="149"/>
    </row>
    <row r="8468" spans="1:53">
      <c r="A8468" s="16"/>
      <c r="B8468" s="16"/>
      <c r="N8468" s="2"/>
      <c r="O8468" s="53"/>
      <c r="BA8468" s="149"/>
    </row>
    <row r="8469" spans="1:53">
      <c r="A8469" s="16"/>
      <c r="B8469" s="16"/>
      <c r="N8469" s="2"/>
      <c r="O8469" s="53"/>
      <c r="BA8469" s="149"/>
    </row>
    <row r="8470" spans="1:53">
      <c r="A8470" s="16"/>
      <c r="B8470" s="16"/>
      <c r="N8470" s="2"/>
      <c r="O8470" s="53"/>
      <c r="BA8470" s="149"/>
    </row>
    <row r="8471" spans="1:53">
      <c r="A8471" s="16"/>
      <c r="B8471" s="16"/>
      <c r="N8471" s="2"/>
      <c r="O8471" s="53"/>
      <c r="BA8471" s="149"/>
    </row>
    <row r="8472" spans="1:53">
      <c r="A8472" s="16"/>
      <c r="B8472" s="16"/>
      <c r="N8472" s="2"/>
      <c r="O8472" s="53"/>
      <c r="BA8472" s="149"/>
    </row>
    <row r="8473" spans="1:53">
      <c r="A8473" s="16"/>
      <c r="B8473" s="16"/>
      <c r="N8473" s="2"/>
      <c r="O8473" s="53"/>
      <c r="BA8473" s="149"/>
    </row>
    <row r="8474" spans="1:53">
      <c r="A8474" s="16"/>
      <c r="B8474" s="16"/>
      <c r="N8474" s="2"/>
      <c r="O8474" s="53"/>
      <c r="BA8474" s="149"/>
    </row>
    <row r="8475" spans="1:53">
      <c r="A8475" s="16"/>
      <c r="B8475" s="16"/>
      <c r="N8475" s="2"/>
      <c r="O8475" s="53"/>
      <c r="BA8475" s="149"/>
    </row>
    <row r="8476" spans="1:53">
      <c r="A8476" s="16"/>
      <c r="B8476" s="16"/>
      <c r="N8476" s="2"/>
      <c r="O8476" s="53"/>
      <c r="BA8476" s="149"/>
    </row>
    <row r="8477" spans="1:53">
      <c r="A8477" s="16"/>
      <c r="B8477" s="16"/>
      <c r="N8477" s="2"/>
      <c r="O8477" s="53"/>
      <c r="BA8477" s="149"/>
    </row>
    <row r="8478" spans="1:53">
      <c r="A8478" s="16"/>
      <c r="B8478" s="16"/>
      <c r="N8478" s="2"/>
      <c r="O8478" s="53"/>
      <c r="BA8478" s="149"/>
    </row>
    <row r="8479" spans="1:53">
      <c r="A8479" s="16"/>
      <c r="B8479" s="16"/>
      <c r="N8479" s="2"/>
      <c r="O8479" s="53"/>
      <c r="BA8479" s="149"/>
    </row>
    <row r="8480" spans="1:53">
      <c r="A8480" s="16"/>
      <c r="B8480" s="16"/>
      <c r="N8480" s="2"/>
      <c r="O8480" s="53"/>
      <c r="BA8480" s="149"/>
    </row>
    <row r="8481" spans="1:53">
      <c r="A8481" s="16"/>
      <c r="B8481" s="16"/>
      <c r="N8481" s="2"/>
      <c r="O8481" s="53"/>
      <c r="BA8481" s="149"/>
    </row>
    <row r="8482" spans="1:53">
      <c r="A8482" s="16"/>
      <c r="B8482" s="16"/>
      <c r="N8482" s="2"/>
      <c r="O8482" s="53"/>
      <c r="BA8482" s="149"/>
    </row>
    <row r="8483" spans="1:53">
      <c r="A8483" s="16"/>
      <c r="B8483" s="16"/>
      <c r="N8483" s="2"/>
      <c r="O8483" s="53"/>
      <c r="BA8483" s="149"/>
    </row>
    <row r="8484" spans="1:53">
      <c r="A8484" s="16"/>
      <c r="B8484" s="16"/>
      <c r="N8484" s="2"/>
      <c r="O8484" s="53"/>
      <c r="BA8484" s="149"/>
    </row>
    <row r="8485" spans="1:53">
      <c r="A8485" s="16"/>
      <c r="B8485" s="16"/>
      <c r="N8485" s="2"/>
      <c r="O8485" s="53"/>
      <c r="BA8485" s="149"/>
    </row>
    <row r="8486" spans="1:53">
      <c r="A8486" s="16"/>
      <c r="B8486" s="16"/>
      <c r="N8486" s="2"/>
      <c r="O8486" s="53"/>
      <c r="BA8486" s="149"/>
    </row>
    <row r="8487" spans="1:53">
      <c r="A8487" s="16"/>
      <c r="B8487" s="16"/>
      <c r="N8487" s="2"/>
      <c r="O8487" s="53"/>
      <c r="BA8487" s="149"/>
    </row>
    <row r="8488" spans="1:53">
      <c r="A8488" s="16"/>
      <c r="B8488" s="16"/>
      <c r="N8488" s="2"/>
      <c r="O8488" s="53"/>
      <c r="BA8488" s="149"/>
    </row>
    <row r="8489" spans="1:53">
      <c r="A8489" s="16"/>
      <c r="B8489" s="16"/>
      <c r="N8489" s="2"/>
      <c r="O8489" s="53"/>
      <c r="BA8489" s="149"/>
    </row>
    <row r="8490" spans="1:53">
      <c r="A8490" s="16"/>
      <c r="B8490" s="16"/>
      <c r="N8490" s="2"/>
      <c r="O8490" s="53"/>
      <c r="BA8490" s="149"/>
    </row>
    <row r="8491" spans="1:53">
      <c r="A8491" s="16"/>
      <c r="B8491" s="16"/>
      <c r="N8491" s="2"/>
      <c r="O8491" s="53"/>
      <c r="BA8491" s="149"/>
    </row>
    <row r="8492" spans="1:53">
      <c r="A8492" s="16"/>
      <c r="B8492" s="16"/>
      <c r="N8492" s="2"/>
      <c r="O8492" s="53"/>
      <c r="BA8492" s="149"/>
    </row>
    <row r="8493" spans="1:53">
      <c r="A8493" s="16"/>
      <c r="B8493" s="16"/>
      <c r="N8493" s="2"/>
      <c r="O8493" s="53"/>
      <c r="BA8493" s="149"/>
    </row>
    <row r="8494" spans="1:53">
      <c r="A8494" s="16"/>
      <c r="B8494" s="16"/>
      <c r="N8494" s="2"/>
      <c r="O8494" s="53"/>
      <c r="BA8494" s="149"/>
    </row>
    <row r="8495" spans="1:53">
      <c r="A8495" s="16"/>
      <c r="B8495" s="16"/>
      <c r="N8495" s="2"/>
      <c r="O8495" s="53"/>
      <c r="BA8495" s="149"/>
    </row>
    <row r="8496" spans="1:53">
      <c r="A8496" s="16"/>
      <c r="B8496" s="16"/>
      <c r="N8496" s="2"/>
      <c r="O8496" s="53"/>
      <c r="BA8496" s="149"/>
    </row>
    <row r="8497" spans="1:53">
      <c r="A8497" s="16"/>
      <c r="B8497" s="16"/>
      <c r="N8497" s="2"/>
      <c r="O8497" s="53"/>
      <c r="BA8497" s="149"/>
    </row>
    <row r="8498" spans="1:53">
      <c r="A8498" s="16"/>
      <c r="B8498" s="16"/>
      <c r="N8498" s="2"/>
      <c r="O8498" s="53"/>
      <c r="BA8498" s="149"/>
    </row>
    <row r="8499" spans="1:53">
      <c r="A8499" s="16"/>
      <c r="B8499" s="16"/>
      <c r="N8499" s="2"/>
      <c r="O8499" s="53"/>
      <c r="BA8499" s="149"/>
    </row>
    <row r="8500" spans="1:53">
      <c r="A8500" s="16"/>
      <c r="B8500" s="16"/>
      <c r="N8500" s="2"/>
      <c r="O8500" s="53"/>
      <c r="BA8500" s="149"/>
    </row>
    <row r="8501" spans="1:53">
      <c r="A8501" s="16"/>
      <c r="B8501" s="16"/>
      <c r="N8501" s="2"/>
      <c r="O8501" s="53"/>
      <c r="BA8501" s="149"/>
    </row>
    <row r="8502" spans="1:53">
      <c r="A8502" s="16"/>
      <c r="B8502" s="16"/>
      <c r="N8502" s="2"/>
      <c r="O8502" s="53"/>
      <c r="BA8502" s="149"/>
    </row>
    <row r="8503" spans="1:53">
      <c r="A8503" s="16"/>
      <c r="B8503" s="16"/>
      <c r="N8503" s="2"/>
      <c r="O8503" s="53"/>
      <c r="BA8503" s="149"/>
    </row>
    <row r="8504" spans="1:53">
      <c r="A8504" s="16"/>
      <c r="B8504" s="16"/>
      <c r="N8504" s="2"/>
      <c r="O8504" s="53"/>
      <c r="BA8504" s="149"/>
    </row>
    <row r="8505" spans="1:53">
      <c r="A8505" s="16"/>
      <c r="B8505" s="16"/>
      <c r="N8505" s="2"/>
      <c r="O8505" s="53"/>
      <c r="BA8505" s="149"/>
    </row>
    <row r="8506" spans="1:53">
      <c r="A8506" s="16"/>
      <c r="B8506" s="16"/>
      <c r="N8506" s="2"/>
      <c r="O8506" s="53"/>
      <c r="BA8506" s="149"/>
    </row>
    <row r="8507" spans="1:53">
      <c r="A8507" s="16"/>
      <c r="B8507" s="16"/>
      <c r="N8507" s="2"/>
      <c r="O8507" s="53"/>
      <c r="BA8507" s="149"/>
    </row>
    <row r="8508" spans="1:53">
      <c r="A8508" s="16"/>
      <c r="B8508" s="16"/>
      <c r="N8508" s="2"/>
      <c r="O8508" s="53"/>
      <c r="BA8508" s="149"/>
    </row>
    <row r="8509" spans="1:53">
      <c r="A8509" s="16"/>
      <c r="B8509" s="16"/>
      <c r="N8509" s="2"/>
      <c r="O8509" s="53"/>
      <c r="BA8509" s="149"/>
    </row>
    <row r="8510" spans="1:53">
      <c r="A8510" s="16"/>
      <c r="B8510" s="16"/>
      <c r="N8510" s="2"/>
      <c r="O8510" s="53"/>
      <c r="BA8510" s="149"/>
    </row>
    <row r="8511" spans="1:53">
      <c r="A8511" s="16"/>
      <c r="B8511" s="16"/>
      <c r="N8511" s="2"/>
      <c r="O8511" s="53"/>
      <c r="BA8511" s="149"/>
    </row>
    <row r="8512" spans="1:53">
      <c r="A8512" s="16"/>
      <c r="B8512" s="16"/>
      <c r="N8512" s="2"/>
      <c r="O8512" s="53"/>
      <c r="BA8512" s="149"/>
    </row>
    <row r="8513" spans="1:53">
      <c r="A8513" s="16"/>
      <c r="B8513" s="16"/>
      <c r="N8513" s="2"/>
      <c r="O8513" s="53"/>
      <c r="BA8513" s="149"/>
    </row>
    <row r="8514" spans="1:53">
      <c r="A8514" s="16"/>
      <c r="B8514" s="16"/>
      <c r="N8514" s="2"/>
      <c r="O8514" s="53"/>
      <c r="BA8514" s="149"/>
    </row>
    <row r="8515" spans="1:53">
      <c r="A8515" s="16"/>
      <c r="B8515" s="16"/>
      <c r="N8515" s="2"/>
      <c r="O8515" s="53"/>
      <c r="BA8515" s="149"/>
    </row>
    <row r="8516" spans="1:53">
      <c r="A8516" s="16"/>
      <c r="B8516" s="16"/>
      <c r="N8516" s="2"/>
      <c r="O8516" s="53"/>
      <c r="BA8516" s="149"/>
    </row>
    <row r="8517" spans="1:53">
      <c r="A8517" s="16"/>
      <c r="B8517" s="16"/>
      <c r="N8517" s="2"/>
      <c r="O8517" s="53"/>
      <c r="BA8517" s="149"/>
    </row>
    <row r="8518" spans="1:53">
      <c r="A8518" s="16"/>
      <c r="B8518" s="16"/>
      <c r="N8518" s="2"/>
      <c r="O8518" s="53"/>
      <c r="BA8518" s="149"/>
    </row>
    <row r="8519" spans="1:53">
      <c r="A8519" s="16"/>
      <c r="B8519" s="16"/>
      <c r="N8519" s="2"/>
      <c r="O8519" s="53"/>
      <c r="BA8519" s="149"/>
    </row>
    <row r="8520" spans="1:53">
      <c r="A8520" s="16"/>
      <c r="B8520" s="16"/>
      <c r="N8520" s="2"/>
      <c r="O8520" s="53"/>
      <c r="BA8520" s="149"/>
    </row>
    <row r="8521" spans="1:53">
      <c r="A8521" s="16"/>
      <c r="B8521" s="16"/>
      <c r="N8521" s="2"/>
      <c r="O8521" s="53"/>
      <c r="BA8521" s="149"/>
    </row>
    <row r="8522" spans="1:53">
      <c r="A8522" s="16"/>
      <c r="B8522" s="16"/>
      <c r="N8522" s="2"/>
      <c r="O8522" s="53"/>
      <c r="BA8522" s="149"/>
    </row>
    <row r="8523" spans="1:53">
      <c r="A8523" s="16"/>
      <c r="B8523" s="16"/>
      <c r="N8523" s="2"/>
      <c r="O8523" s="53"/>
      <c r="BA8523" s="149"/>
    </row>
    <row r="8524" spans="1:53">
      <c r="A8524" s="16"/>
      <c r="B8524" s="16"/>
      <c r="N8524" s="2"/>
      <c r="O8524" s="53"/>
      <c r="BA8524" s="149"/>
    </row>
    <row r="8525" spans="1:53">
      <c r="A8525" s="16"/>
      <c r="B8525" s="16"/>
      <c r="N8525" s="2"/>
      <c r="O8525" s="53"/>
      <c r="BA8525" s="149"/>
    </row>
    <row r="8526" spans="1:53">
      <c r="A8526" s="16"/>
      <c r="B8526" s="16"/>
      <c r="N8526" s="2"/>
      <c r="O8526" s="53"/>
      <c r="BA8526" s="149"/>
    </row>
    <row r="8527" spans="1:53">
      <c r="A8527" s="16"/>
      <c r="B8527" s="16"/>
      <c r="N8527" s="2"/>
      <c r="O8527" s="53"/>
      <c r="BA8527" s="149"/>
    </row>
    <row r="8528" spans="1:53">
      <c r="A8528" s="16"/>
      <c r="B8528" s="16"/>
      <c r="N8528" s="2"/>
      <c r="O8528" s="53"/>
      <c r="BA8528" s="149"/>
    </row>
    <row r="8529" spans="1:53">
      <c r="A8529" s="16"/>
      <c r="B8529" s="16"/>
      <c r="N8529" s="2"/>
      <c r="O8529" s="53"/>
      <c r="BA8529" s="149"/>
    </row>
    <row r="8530" spans="1:53">
      <c r="A8530" s="16"/>
      <c r="B8530" s="16"/>
      <c r="N8530" s="2"/>
      <c r="O8530" s="53"/>
      <c r="BA8530" s="149"/>
    </row>
    <row r="8531" spans="1:53">
      <c r="A8531" s="16"/>
      <c r="B8531" s="16"/>
      <c r="N8531" s="2"/>
      <c r="O8531" s="53"/>
      <c r="BA8531" s="149"/>
    </row>
    <row r="8532" spans="1:53">
      <c r="A8532" s="16"/>
      <c r="B8532" s="16"/>
      <c r="N8532" s="2"/>
      <c r="O8532" s="53"/>
      <c r="BA8532" s="149"/>
    </row>
    <row r="8533" spans="1:53">
      <c r="A8533" s="16"/>
      <c r="B8533" s="16"/>
      <c r="N8533" s="2"/>
      <c r="O8533" s="53"/>
      <c r="BA8533" s="149"/>
    </row>
    <row r="8534" spans="1:53">
      <c r="A8534" s="16"/>
      <c r="B8534" s="16"/>
      <c r="N8534" s="2"/>
      <c r="O8534" s="53"/>
      <c r="BA8534" s="149"/>
    </row>
    <row r="8535" spans="1:53">
      <c r="A8535" s="16"/>
      <c r="B8535" s="16"/>
      <c r="N8535" s="2"/>
      <c r="O8535" s="53"/>
      <c r="BA8535" s="149"/>
    </row>
    <row r="8536" spans="1:53">
      <c r="A8536" s="16"/>
      <c r="B8536" s="16"/>
      <c r="N8536" s="2"/>
      <c r="O8536" s="53"/>
      <c r="BA8536" s="149"/>
    </row>
    <row r="8537" spans="1:53">
      <c r="A8537" s="16"/>
      <c r="B8537" s="16"/>
      <c r="N8537" s="2"/>
      <c r="O8537" s="53"/>
      <c r="BA8537" s="149"/>
    </row>
    <row r="8538" spans="1:53">
      <c r="A8538" s="16"/>
      <c r="B8538" s="16"/>
      <c r="N8538" s="2"/>
      <c r="O8538" s="53"/>
      <c r="BA8538" s="149"/>
    </row>
    <row r="8539" spans="1:53">
      <c r="A8539" s="16"/>
      <c r="B8539" s="16"/>
      <c r="N8539" s="2"/>
      <c r="O8539" s="53"/>
      <c r="BA8539" s="149"/>
    </row>
    <row r="8540" spans="1:53">
      <c r="A8540" s="16"/>
      <c r="B8540" s="16"/>
      <c r="N8540" s="2"/>
      <c r="O8540" s="53"/>
      <c r="BA8540" s="149"/>
    </row>
    <row r="8541" spans="1:53">
      <c r="A8541" s="16"/>
      <c r="B8541" s="16"/>
      <c r="N8541" s="2"/>
      <c r="O8541" s="53"/>
      <c r="BA8541" s="149"/>
    </row>
    <row r="8542" spans="1:53">
      <c r="A8542" s="16"/>
      <c r="B8542" s="16"/>
      <c r="N8542" s="2"/>
      <c r="O8542" s="53"/>
      <c r="BA8542" s="149"/>
    </row>
    <row r="8543" spans="1:53">
      <c r="A8543" s="16"/>
      <c r="B8543" s="16"/>
      <c r="N8543" s="2"/>
      <c r="O8543" s="53"/>
      <c r="BA8543" s="149"/>
    </row>
    <row r="8544" spans="1:53">
      <c r="A8544" s="16"/>
      <c r="B8544" s="16"/>
      <c r="N8544" s="2"/>
      <c r="O8544" s="53"/>
      <c r="BA8544" s="149"/>
    </row>
    <row r="8545" spans="1:53">
      <c r="A8545" s="16"/>
      <c r="B8545" s="16"/>
      <c r="N8545" s="2"/>
      <c r="O8545" s="53"/>
      <c r="BA8545" s="149"/>
    </row>
    <row r="8546" spans="1:53">
      <c r="A8546" s="16"/>
      <c r="B8546" s="16"/>
      <c r="N8546" s="2"/>
      <c r="O8546" s="53"/>
      <c r="BA8546" s="149"/>
    </row>
    <row r="8547" spans="1:53">
      <c r="A8547" s="16"/>
      <c r="B8547" s="16"/>
      <c r="N8547" s="2"/>
      <c r="O8547" s="53"/>
      <c r="BA8547" s="149"/>
    </row>
    <row r="8548" spans="1:53">
      <c r="A8548" s="16"/>
      <c r="B8548" s="16"/>
      <c r="N8548" s="2"/>
      <c r="O8548" s="53"/>
      <c r="BA8548" s="149"/>
    </row>
    <row r="8549" spans="1:53">
      <c r="A8549" s="16"/>
      <c r="B8549" s="16"/>
      <c r="N8549" s="2"/>
      <c r="O8549" s="53"/>
      <c r="BA8549" s="149"/>
    </row>
    <row r="8550" spans="1:53">
      <c r="A8550" s="16"/>
      <c r="B8550" s="16"/>
      <c r="N8550" s="2"/>
      <c r="O8550" s="53"/>
      <c r="BA8550" s="149"/>
    </row>
    <row r="8551" spans="1:53">
      <c r="A8551" s="16"/>
      <c r="B8551" s="16"/>
      <c r="N8551" s="2"/>
      <c r="O8551" s="53"/>
      <c r="BA8551" s="149"/>
    </row>
    <row r="8552" spans="1:53">
      <c r="A8552" s="16"/>
      <c r="B8552" s="16"/>
      <c r="N8552" s="2"/>
      <c r="O8552" s="53"/>
      <c r="BA8552" s="149"/>
    </row>
    <row r="8553" spans="1:53">
      <c r="A8553" s="16"/>
      <c r="B8553" s="16"/>
      <c r="N8553" s="2"/>
      <c r="O8553" s="53"/>
      <c r="BA8553" s="149"/>
    </row>
    <row r="8554" spans="1:53">
      <c r="A8554" s="16"/>
      <c r="B8554" s="16"/>
      <c r="N8554" s="2"/>
      <c r="O8554" s="53"/>
      <c r="BA8554" s="149"/>
    </row>
    <row r="8555" spans="1:53">
      <c r="A8555" s="16"/>
      <c r="B8555" s="16"/>
      <c r="N8555" s="2"/>
      <c r="O8555" s="53"/>
      <c r="BA8555" s="149"/>
    </row>
    <row r="8556" spans="1:53">
      <c r="A8556" s="16"/>
      <c r="B8556" s="16"/>
      <c r="N8556" s="2"/>
      <c r="O8556" s="53"/>
      <c r="BA8556" s="149"/>
    </row>
    <row r="8557" spans="1:53">
      <c r="A8557" s="16"/>
      <c r="B8557" s="16"/>
      <c r="N8557" s="2"/>
      <c r="O8557" s="53"/>
      <c r="BA8557" s="149"/>
    </row>
    <row r="8558" spans="1:53">
      <c r="A8558" s="16"/>
      <c r="B8558" s="16"/>
      <c r="N8558" s="2"/>
      <c r="O8558" s="53"/>
      <c r="BA8558" s="149"/>
    </row>
    <row r="8559" spans="1:53">
      <c r="A8559" s="16"/>
      <c r="B8559" s="16"/>
      <c r="N8559" s="2"/>
      <c r="O8559" s="53"/>
      <c r="BA8559" s="149"/>
    </row>
    <row r="8560" spans="1:53">
      <c r="A8560" s="16"/>
      <c r="B8560" s="16"/>
      <c r="N8560" s="2"/>
      <c r="O8560" s="53"/>
      <c r="BA8560" s="149"/>
    </row>
    <row r="8561" spans="1:53">
      <c r="A8561" s="16"/>
      <c r="B8561" s="16"/>
      <c r="N8561" s="2"/>
      <c r="O8561" s="53"/>
      <c r="BA8561" s="149"/>
    </row>
    <row r="8562" spans="1:53">
      <c r="A8562" s="16"/>
      <c r="B8562" s="16"/>
      <c r="N8562" s="2"/>
      <c r="O8562" s="53"/>
      <c r="BA8562" s="149"/>
    </row>
    <row r="8563" spans="1:53">
      <c r="A8563" s="16"/>
      <c r="B8563" s="16"/>
      <c r="N8563" s="2"/>
      <c r="O8563" s="53"/>
      <c r="BA8563" s="149"/>
    </row>
    <row r="8564" spans="1:53">
      <c r="A8564" s="16"/>
      <c r="B8564" s="16"/>
      <c r="N8564" s="2"/>
      <c r="O8564" s="53"/>
      <c r="BA8564" s="149"/>
    </row>
    <row r="8565" spans="1:53">
      <c r="A8565" s="16"/>
      <c r="B8565" s="16"/>
      <c r="N8565" s="2"/>
      <c r="O8565" s="53"/>
      <c r="BA8565" s="149"/>
    </row>
    <row r="8566" spans="1:53">
      <c r="A8566" s="16"/>
      <c r="B8566" s="16"/>
      <c r="N8566" s="2"/>
      <c r="O8566" s="53"/>
      <c r="BA8566" s="149"/>
    </row>
    <row r="8567" spans="1:53">
      <c r="A8567" s="16"/>
      <c r="B8567" s="16"/>
      <c r="N8567" s="2"/>
      <c r="O8567" s="53"/>
      <c r="BA8567" s="149"/>
    </row>
    <row r="8568" spans="1:53">
      <c r="A8568" s="16"/>
      <c r="B8568" s="16"/>
      <c r="N8568" s="2"/>
      <c r="O8568" s="53"/>
      <c r="BA8568" s="149"/>
    </row>
    <row r="8569" spans="1:53">
      <c r="A8569" s="16"/>
      <c r="B8569" s="16"/>
      <c r="N8569" s="2"/>
      <c r="O8569" s="53"/>
      <c r="BA8569" s="149"/>
    </row>
    <row r="8570" spans="1:53">
      <c r="A8570" s="16"/>
      <c r="B8570" s="16"/>
      <c r="N8570" s="2"/>
      <c r="O8570" s="53"/>
      <c r="BA8570" s="149"/>
    </row>
    <row r="8571" spans="1:53">
      <c r="A8571" s="16"/>
      <c r="B8571" s="16"/>
      <c r="N8571" s="2"/>
      <c r="O8571" s="53"/>
      <c r="BA8571" s="149"/>
    </row>
    <row r="8572" spans="1:53">
      <c r="A8572" s="16"/>
      <c r="B8572" s="16"/>
      <c r="N8572" s="2"/>
      <c r="O8572" s="53"/>
      <c r="BA8572" s="149"/>
    </row>
    <row r="8573" spans="1:53">
      <c r="A8573" s="16"/>
      <c r="B8573" s="16"/>
      <c r="N8573" s="2"/>
      <c r="O8573" s="53"/>
      <c r="BA8573" s="149"/>
    </row>
    <row r="8574" spans="1:53">
      <c r="A8574" s="16"/>
      <c r="B8574" s="16"/>
      <c r="N8574" s="2"/>
      <c r="O8574" s="53"/>
      <c r="BA8574" s="149"/>
    </row>
    <row r="8575" spans="1:53">
      <c r="A8575" s="16"/>
      <c r="B8575" s="16"/>
      <c r="N8575" s="2"/>
      <c r="O8575" s="53"/>
      <c r="BA8575" s="149"/>
    </row>
    <row r="8576" spans="1:53">
      <c r="A8576" s="16"/>
      <c r="B8576" s="16"/>
      <c r="N8576" s="2"/>
      <c r="O8576" s="53"/>
      <c r="BA8576" s="149"/>
    </row>
    <row r="8577" spans="1:53">
      <c r="A8577" s="16"/>
      <c r="B8577" s="16"/>
      <c r="N8577" s="2"/>
      <c r="O8577" s="53"/>
      <c r="BA8577" s="149"/>
    </row>
    <row r="8578" spans="1:53">
      <c r="A8578" s="16"/>
      <c r="B8578" s="16"/>
      <c r="N8578" s="2"/>
      <c r="O8578" s="53"/>
      <c r="BA8578" s="149"/>
    </row>
    <row r="8579" spans="1:53">
      <c r="A8579" s="16"/>
      <c r="B8579" s="16"/>
      <c r="N8579" s="2"/>
      <c r="O8579" s="53"/>
      <c r="BA8579" s="149"/>
    </row>
    <row r="8580" spans="1:53">
      <c r="A8580" s="16"/>
      <c r="B8580" s="16"/>
      <c r="N8580" s="2"/>
      <c r="O8580" s="53"/>
      <c r="BA8580" s="149"/>
    </row>
    <row r="8581" spans="1:53">
      <c r="A8581" s="16"/>
      <c r="B8581" s="16"/>
      <c r="N8581" s="2"/>
      <c r="O8581" s="53"/>
      <c r="BA8581" s="149"/>
    </row>
    <row r="8582" spans="1:53">
      <c r="A8582" s="16"/>
      <c r="B8582" s="16"/>
      <c r="N8582" s="2"/>
      <c r="O8582" s="53"/>
      <c r="BA8582" s="149"/>
    </row>
    <row r="8583" spans="1:53">
      <c r="A8583" s="16"/>
      <c r="B8583" s="16"/>
      <c r="N8583" s="2"/>
      <c r="O8583" s="53"/>
      <c r="BA8583" s="149"/>
    </row>
    <row r="8584" spans="1:53">
      <c r="A8584" s="16"/>
      <c r="B8584" s="16"/>
      <c r="N8584" s="2"/>
      <c r="O8584" s="53"/>
      <c r="BA8584" s="149"/>
    </row>
    <row r="8585" spans="1:53">
      <c r="A8585" s="16"/>
      <c r="B8585" s="16"/>
      <c r="N8585" s="2"/>
      <c r="O8585" s="53"/>
      <c r="BA8585" s="149"/>
    </row>
    <row r="8586" spans="1:53">
      <c r="A8586" s="16"/>
      <c r="B8586" s="16"/>
      <c r="N8586" s="2"/>
      <c r="O8586" s="53"/>
      <c r="BA8586" s="149"/>
    </row>
    <row r="8587" spans="1:53">
      <c r="A8587" s="16"/>
      <c r="B8587" s="16"/>
      <c r="N8587" s="2"/>
      <c r="O8587" s="53"/>
      <c r="BA8587" s="149"/>
    </row>
    <row r="8588" spans="1:53">
      <c r="A8588" s="16"/>
      <c r="B8588" s="16"/>
      <c r="N8588" s="2"/>
      <c r="O8588" s="53"/>
      <c r="BA8588" s="149"/>
    </row>
    <row r="8589" spans="1:53">
      <c r="A8589" s="16"/>
      <c r="B8589" s="16"/>
      <c r="N8589" s="2"/>
      <c r="O8589" s="53"/>
      <c r="BA8589" s="149"/>
    </row>
    <row r="8590" spans="1:53">
      <c r="A8590" s="16"/>
      <c r="B8590" s="16"/>
      <c r="N8590" s="2"/>
      <c r="O8590" s="53"/>
      <c r="BA8590" s="149"/>
    </row>
    <row r="8591" spans="1:53">
      <c r="A8591" s="16"/>
      <c r="B8591" s="16"/>
      <c r="N8591" s="2"/>
      <c r="O8591" s="53"/>
      <c r="BA8591" s="149"/>
    </row>
    <row r="8592" spans="1:53">
      <c r="A8592" s="16"/>
      <c r="B8592" s="16"/>
      <c r="N8592" s="2"/>
      <c r="O8592" s="53"/>
      <c r="BA8592" s="149"/>
    </row>
    <row r="8593" spans="1:53">
      <c r="A8593" s="16"/>
      <c r="B8593" s="16"/>
      <c r="N8593" s="2"/>
      <c r="O8593" s="53"/>
      <c r="BA8593" s="149"/>
    </row>
    <row r="8594" spans="1:53">
      <c r="A8594" s="16"/>
      <c r="B8594" s="16"/>
      <c r="N8594" s="2"/>
      <c r="O8594" s="53"/>
      <c r="BA8594" s="149"/>
    </row>
    <row r="8595" spans="1:53">
      <c r="A8595" s="16"/>
      <c r="B8595" s="16"/>
      <c r="N8595" s="2"/>
      <c r="O8595" s="53"/>
      <c r="BA8595" s="149"/>
    </row>
    <row r="8596" spans="1:53">
      <c r="A8596" s="16"/>
      <c r="B8596" s="16"/>
      <c r="N8596" s="2"/>
      <c r="O8596" s="53"/>
      <c r="BA8596" s="149"/>
    </row>
    <row r="8597" spans="1:53">
      <c r="A8597" s="16"/>
      <c r="B8597" s="16"/>
      <c r="N8597" s="2"/>
      <c r="O8597" s="53"/>
      <c r="BA8597" s="149"/>
    </row>
    <row r="8598" spans="1:53">
      <c r="A8598" s="16"/>
      <c r="B8598" s="16"/>
      <c r="N8598" s="2"/>
      <c r="O8598" s="53"/>
      <c r="BA8598" s="149"/>
    </row>
    <row r="8599" spans="1:53">
      <c r="A8599" s="16"/>
      <c r="B8599" s="16"/>
      <c r="N8599" s="2"/>
      <c r="O8599" s="53"/>
      <c r="BA8599" s="149"/>
    </row>
    <row r="8600" spans="1:53">
      <c r="A8600" s="16"/>
      <c r="B8600" s="16"/>
      <c r="N8600" s="2"/>
      <c r="O8600" s="53"/>
      <c r="BA8600" s="149"/>
    </row>
    <row r="8601" spans="1:53">
      <c r="A8601" s="16"/>
      <c r="B8601" s="16"/>
      <c r="N8601" s="2"/>
      <c r="O8601" s="53"/>
      <c r="BA8601" s="149"/>
    </row>
    <row r="8602" spans="1:53">
      <c r="A8602" s="16"/>
      <c r="B8602" s="16"/>
      <c r="N8602" s="2"/>
      <c r="O8602" s="53"/>
      <c r="BA8602" s="149"/>
    </row>
    <row r="8603" spans="1:53">
      <c r="A8603" s="16"/>
      <c r="B8603" s="16"/>
      <c r="N8603" s="2"/>
      <c r="O8603" s="53"/>
      <c r="BA8603" s="149"/>
    </row>
    <row r="8604" spans="1:53">
      <c r="A8604" s="16"/>
      <c r="B8604" s="16"/>
      <c r="N8604" s="2"/>
      <c r="O8604" s="53"/>
      <c r="BA8604" s="149"/>
    </row>
    <row r="8605" spans="1:53">
      <c r="A8605" s="16"/>
      <c r="B8605" s="16"/>
      <c r="N8605" s="2"/>
      <c r="O8605" s="53"/>
      <c r="BA8605" s="149"/>
    </row>
    <row r="8606" spans="1:53">
      <c r="A8606" s="16"/>
      <c r="B8606" s="16"/>
      <c r="N8606" s="2"/>
      <c r="O8606" s="53"/>
      <c r="BA8606" s="149"/>
    </row>
    <row r="8607" spans="1:53">
      <c r="A8607" s="16"/>
      <c r="B8607" s="16"/>
      <c r="N8607" s="2"/>
      <c r="O8607" s="53"/>
      <c r="BA8607" s="149"/>
    </row>
    <row r="8608" spans="1:53">
      <c r="A8608" s="16"/>
      <c r="B8608" s="16"/>
      <c r="N8608" s="2"/>
      <c r="O8608" s="53"/>
      <c r="BA8608" s="149"/>
    </row>
    <row r="8609" spans="1:53">
      <c r="A8609" s="16"/>
      <c r="B8609" s="16"/>
      <c r="N8609" s="2"/>
      <c r="O8609" s="53"/>
      <c r="BA8609" s="149"/>
    </row>
    <row r="8610" spans="1:53">
      <c r="A8610" s="16"/>
      <c r="B8610" s="16"/>
      <c r="N8610" s="2"/>
      <c r="O8610" s="53"/>
      <c r="BA8610" s="149"/>
    </row>
    <row r="8611" spans="1:53">
      <c r="A8611" s="16"/>
      <c r="B8611" s="16"/>
      <c r="N8611" s="2"/>
      <c r="O8611" s="53"/>
      <c r="BA8611" s="149"/>
    </row>
    <row r="8612" spans="1:53">
      <c r="A8612" s="16"/>
      <c r="B8612" s="16"/>
      <c r="N8612" s="2"/>
      <c r="O8612" s="53"/>
      <c r="BA8612" s="149"/>
    </row>
    <row r="8613" spans="1:53">
      <c r="A8613" s="16"/>
      <c r="B8613" s="16"/>
      <c r="N8613" s="2"/>
      <c r="O8613" s="53"/>
      <c r="BA8613" s="149"/>
    </row>
    <row r="8614" spans="1:53">
      <c r="A8614" s="16"/>
      <c r="B8614" s="16"/>
      <c r="N8614" s="2"/>
      <c r="O8614" s="53"/>
      <c r="BA8614" s="149"/>
    </row>
    <row r="8615" spans="1:53">
      <c r="A8615" s="16"/>
      <c r="B8615" s="16"/>
      <c r="N8615" s="2"/>
      <c r="O8615" s="53"/>
      <c r="BA8615" s="149"/>
    </row>
    <row r="8616" spans="1:53">
      <c r="A8616" s="16"/>
      <c r="B8616" s="16"/>
      <c r="N8616" s="2"/>
      <c r="O8616" s="53"/>
      <c r="BA8616" s="149"/>
    </row>
    <row r="8617" spans="1:53">
      <c r="A8617" s="16"/>
      <c r="B8617" s="16"/>
      <c r="N8617" s="2"/>
      <c r="O8617" s="53"/>
      <c r="BA8617" s="149"/>
    </row>
    <row r="8618" spans="1:53">
      <c r="A8618" s="16"/>
      <c r="B8618" s="16"/>
      <c r="N8618" s="2"/>
      <c r="O8618" s="53"/>
      <c r="BA8618" s="149"/>
    </row>
    <row r="8619" spans="1:53">
      <c r="A8619" s="16"/>
      <c r="B8619" s="16"/>
      <c r="N8619" s="2"/>
      <c r="O8619" s="53"/>
      <c r="BA8619" s="149"/>
    </row>
    <row r="8620" spans="1:53">
      <c r="A8620" s="16"/>
      <c r="B8620" s="16"/>
      <c r="N8620" s="2"/>
      <c r="O8620" s="53"/>
      <c r="BA8620" s="149"/>
    </row>
    <row r="8621" spans="1:53">
      <c r="A8621" s="16"/>
      <c r="B8621" s="16"/>
      <c r="N8621" s="2"/>
      <c r="O8621" s="53"/>
      <c r="BA8621" s="149"/>
    </row>
    <row r="8622" spans="1:53">
      <c r="A8622" s="16"/>
      <c r="B8622" s="16"/>
      <c r="N8622" s="2"/>
      <c r="O8622" s="53"/>
      <c r="BA8622" s="149"/>
    </row>
    <row r="8623" spans="1:53">
      <c r="A8623" s="16"/>
      <c r="B8623" s="16"/>
      <c r="N8623" s="2"/>
      <c r="O8623" s="53"/>
      <c r="BA8623" s="149"/>
    </row>
    <row r="8624" spans="1:53">
      <c r="A8624" s="16"/>
      <c r="B8624" s="16"/>
      <c r="N8624" s="2"/>
      <c r="O8624" s="53"/>
      <c r="BA8624" s="149"/>
    </row>
    <row r="8625" spans="1:53">
      <c r="A8625" s="16"/>
      <c r="B8625" s="16"/>
      <c r="N8625" s="2"/>
      <c r="O8625" s="53"/>
      <c r="BA8625" s="149"/>
    </row>
    <row r="8626" spans="1:53">
      <c r="A8626" s="16"/>
      <c r="B8626" s="16"/>
      <c r="N8626" s="2"/>
      <c r="O8626" s="53"/>
      <c r="BA8626" s="149"/>
    </row>
    <row r="8627" spans="1:53">
      <c r="A8627" s="16"/>
      <c r="B8627" s="16"/>
      <c r="N8627" s="2"/>
      <c r="O8627" s="53"/>
      <c r="BA8627" s="149"/>
    </row>
    <row r="8628" spans="1:53">
      <c r="A8628" s="16"/>
      <c r="B8628" s="16"/>
      <c r="N8628" s="2"/>
      <c r="O8628" s="53"/>
      <c r="BA8628" s="149"/>
    </row>
    <row r="8629" spans="1:53">
      <c r="A8629" s="16"/>
      <c r="B8629" s="16"/>
      <c r="N8629" s="2"/>
      <c r="O8629" s="53"/>
      <c r="BA8629" s="149"/>
    </row>
    <row r="8630" spans="1:53">
      <c r="A8630" s="16"/>
      <c r="B8630" s="16"/>
      <c r="N8630" s="2"/>
      <c r="O8630" s="53"/>
      <c r="BA8630" s="149"/>
    </row>
    <row r="8631" spans="1:53">
      <c r="A8631" s="16"/>
      <c r="B8631" s="16"/>
      <c r="N8631" s="2"/>
      <c r="O8631" s="53"/>
      <c r="BA8631" s="149"/>
    </row>
    <row r="8632" spans="1:53">
      <c r="A8632" s="16"/>
      <c r="B8632" s="16"/>
      <c r="N8632" s="2"/>
      <c r="O8632" s="53"/>
      <c r="BA8632" s="149"/>
    </row>
    <row r="8633" spans="1:53">
      <c r="A8633" s="16"/>
      <c r="B8633" s="16"/>
      <c r="N8633" s="2"/>
      <c r="O8633" s="53"/>
      <c r="BA8633" s="149"/>
    </row>
    <row r="8634" spans="1:53">
      <c r="A8634" s="16"/>
      <c r="B8634" s="16"/>
      <c r="N8634" s="2"/>
      <c r="O8634" s="53"/>
      <c r="BA8634" s="149"/>
    </row>
    <row r="8635" spans="1:53">
      <c r="A8635" s="16"/>
      <c r="B8635" s="16"/>
      <c r="N8635" s="2"/>
      <c r="O8635" s="53"/>
      <c r="BA8635" s="149"/>
    </row>
    <row r="8636" spans="1:53">
      <c r="A8636" s="16"/>
      <c r="B8636" s="16"/>
      <c r="N8636" s="2"/>
      <c r="O8636" s="53"/>
      <c r="BA8636" s="149"/>
    </row>
    <row r="8637" spans="1:53">
      <c r="A8637" s="16"/>
      <c r="B8637" s="16"/>
      <c r="N8637" s="2"/>
      <c r="O8637" s="53"/>
      <c r="BA8637" s="149"/>
    </row>
    <row r="8638" spans="1:53">
      <c r="A8638" s="16"/>
      <c r="B8638" s="16"/>
      <c r="N8638" s="2"/>
      <c r="O8638" s="53"/>
      <c r="BA8638" s="149"/>
    </row>
    <row r="8639" spans="1:53">
      <c r="A8639" s="16"/>
      <c r="B8639" s="16"/>
      <c r="N8639" s="2"/>
      <c r="O8639" s="53"/>
      <c r="BA8639" s="149"/>
    </row>
    <row r="8640" spans="1:53">
      <c r="A8640" s="16"/>
      <c r="B8640" s="16"/>
      <c r="N8640" s="2"/>
      <c r="O8640" s="53"/>
      <c r="BA8640" s="149"/>
    </row>
    <row r="8641" spans="1:53">
      <c r="A8641" s="16"/>
      <c r="B8641" s="16"/>
      <c r="N8641" s="2"/>
      <c r="O8641" s="53"/>
      <c r="BA8641" s="149"/>
    </row>
    <row r="8642" spans="1:53">
      <c r="A8642" s="16"/>
      <c r="B8642" s="16"/>
      <c r="N8642" s="2"/>
      <c r="O8642" s="53"/>
      <c r="BA8642" s="149"/>
    </row>
    <row r="8643" spans="1:53">
      <c r="A8643" s="16"/>
      <c r="B8643" s="16"/>
      <c r="N8643" s="2"/>
      <c r="O8643" s="53"/>
      <c r="BA8643" s="149"/>
    </row>
    <row r="8644" spans="1:53">
      <c r="A8644" s="16"/>
      <c r="B8644" s="16"/>
      <c r="N8644" s="2"/>
      <c r="O8644" s="53"/>
      <c r="BA8644" s="149"/>
    </row>
    <row r="8645" spans="1:53">
      <c r="A8645" s="16"/>
      <c r="B8645" s="16"/>
      <c r="N8645" s="2"/>
      <c r="O8645" s="53"/>
      <c r="BA8645" s="149"/>
    </row>
    <row r="8646" spans="1:53">
      <c r="A8646" s="16"/>
      <c r="B8646" s="16"/>
      <c r="N8646" s="2"/>
      <c r="O8646" s="53"/>
      <c r="BA8646" s="149"/>
    </row>
    <row r="8647" spans="1:53">
      <c r="A8647" s="16"/>
      <c r="B8647" s="16"/>
      <c r="N8647" s="2"/>
      <c r="O8647" s="53"/>
      <c r="BA8647" s="149"/>
    </row>
    <row r="8648" spans="1:53">
      <c r="A8648" s="16"/>
      <c r="B8648" s="16"/>
      <c r="N8648" s="2"/>
      <c r="O8648" s="53"/>
      <c r="BA8648" s="149"/>
    </row>
    <row r="8649" spans="1:53">
      <c r="A8649" s="16"/>
      <c r="B8649" s="16"/>
      <c r="N8649" s="2"/>
      <c r="O8649" s="53"/>
      <c r="BA8649" s="149"/>
    </row>
    <row r="8650" spans="1:53">
      <c r="A8650" s="16"/>
      <c r="B8650" s="16"/>
      <c r="N8650" s="2"/>
      <c r="O8650" s="53"/>
      <c r="BA8650" s="149"/>
    </row>
    <row r="8651" spans="1:53">
      <c r="A8651" s="16"/>
      <c r="B8651" s="16"/>
      <c r="N8651" s="2"/>
      <c r="O8651" s="53"/>
      <c r="BA8651" s="149"/>
    </row>
    <row r="8652" spans="1:53">
      <c r="A8652" s="16"/>
      <c r="B8652" s="16"/>
      <c r="N8652" s="2"/>
      <c r="O8652" s="53"/>
      <c r="BA8652" s="149"/>
    </row>
    <row r="8653" spans="1:53">
      <c r="A8653" s="16"/>
      <c r="B8653" s="16"/>
      <c r="N8653" s="2"/>
      <c r="O8653" s="53"/>
      <c r="BA8653" s="149"/>
    </row>
    <row r="8654" spans="1:53">
      <c r="A8654" s="16"/>
      <c r="B8654" s="16"/>
      <c r="N8654" s="2"/>
      <c r="O8654" s="53"/>
      <c r="BA8654" s="149"/>
    </row>
    <row r="8655" spans="1:53">
      <c r="A8655" s="16"/>
      <c r="B8655" s="16"/>
      <c r="N8655" s="2"/>
      <c r="O8655" s="53"/>
      <c r="BA8655" s="149"/>
    </row>
    <row r="8656" spans="1:53">
      <c r="A8656" s="16"/>
      <c r="B8656" s="16"/>
      <c r="N8656" s="2"/>
      <c r="O8656" s="53"/>
      <c r="BA8656" s="149"/>
    </row>
    <row r="8657" spans="1:53">
      <c r="A8657" s="16"/>
      <c r="B8657" s="16"/>
      <c r="N8657" s="2"/>
      <c r="O8657" s="53"/>
      <c r="BA8657" s="149"/>
    </row>
    <row r="8658" spans="1:53">
      <c r="A8658" s="16"/>
      <c r="B8658" s="16"/>
      <c r="N8658" s="2"/>
      <c r="O8658" s="53"/>
      <c r="BA8658" s="149"/>
    </row>
    <row r="8659" spans="1:53">
      <c r="A8659" s="16"/>
      <c r="B8659" s="16"/>
      <c r="N8659" s="2"/>
      <c r="O8659" s="53"/>
      <c r="BA8659" s="149"/>
    </row>
    <row r="8660" spans="1:53">
      <c r="A8660" s="16"/>
      <c r="B8660" s="16"/>
      <c r="N8660" s="2"/>
      <c r="O8660" s="53"/>
      <c r="BA8660" s="149"/>
    </row>
    <row r="8661" spans="1:53">
      <c r="A8661" s="16"/>
      <c r="B8661" s="16"/>
      <c r="N8661" s="2"/>
      <c r="O8661" s="53"/>
      <c r="BA8661" s="149"/>
    </row>
    <row r="8662" spans="1:53">
      <c r="A8662" s="16"/>
      <c r="B8662" s="16"/>
      <c r="N8662" s="2"/>
      <c r="O8662" s="53"/>
      <c r="BA8662" s="149"/>
    </row>
    <row r="8663" spans="1:53">
      <c r="A8663" s="16"/>
      <c r="B8663" s="16"/>
      <c r="N8663" s="2"/>
      <c r="O8663" s="53"/>
      <c r="BA8663" s="149"/>
    </row>
    <row r="8664" spans="1:53">
      <c r="A8664" s="16"/>
      <c r="B8664" s="16"/>
      <c r="N8664" s="2"/>
      <c r="O8664" s="53"/>
      <c r="BA8664" s="149"/>
    </row>
    <row r="8665" spans="1:53">
      <c r="A8665" s="16"/>
      <c r="B8665" s="16"/>
      <c r="N8665" s="2"/>
      <c r="O8665" s="53"/>
      <c r="BA8665" s="149"/>
    </row>
    <row r="8666" spans="1:53">
      <c r="A8666" s="16"/>
      <c r="B8666" s="16"/>
      <c r="N8666" s="2"/>
      <c r="O8666" s="53"/>
      <c r="BA8666" s="149"/>
    </row>
    <row r="8667" spans="1:53">
      <c r="A8667" s="16"/>
      <c r="B8667" s="16"/>
      <c r="N8667" s="2"/>
      <c r="O8667" s="53"/>
      <c r="BA8667" s="149"/>
    </row>
    <row r="8668" spans="1:53">
      <c r="A8668" s="16"/>
      <c r="B8668" s="16"/>
      <c r="N8668" s="2"/>
      <c r="O8668" s="53"/>
      <c r="BA8668" s="149"/>
    </row>
    <row r="8669" spans="1:53">
      <c r="A8669" s="16"/>
      <c r="B8669" s="16"/>
      <c r="N8669" s="2"/>
      <c r="O8669" s="53"/>
      <c r="BA8669" s="149"/>
    </row>
    <row r="8670" spans="1:53">
      <c r="A8670" s="16"/>
      <c r="B8670" s="16"/>
      <c r="N8670" s="2"/>
      <c r="O8670" s="53"/>
      <c r="BA8670" s="149"/>
    </row>
    <row r="8671" spans="1:53">
      <c r="A8671" s="16"/>
      <c r="B8671" s="16"/>
      <c r="N8671" s="2"/>
      <c r="O8671" s="53"/>
      <c r="BA8671" s="149"/>
    </row>
    <row r="8672" spans="1:53">
      <c r="A8672" s="16"/>
      <c r="B8672" s="16"/>
      <c r="N8672" s="2"/>
      <c r="O8672" s="53"/>
      <c r="BA8672" s="149"/>
    </row>
    <row r="8673" spans="1:53">
      <c r="A8673" s="16"/>
      <c r="B8673" s="16"/>
      <c r="N8673" s="2"/>
      <c r="O8673" s="53"/>
      <c r="BA8673" s="149"/>
    </row>
    <row r="8674" spans="1:53">
      <c r="A8674" s="16"/>
      <c r="B8674" s="16"/>
      <c r="N8674" s="2"/>
      <c r="O8674" s="53"/>
      <c r="BA8674" s="149"/>
    </row>
    <row r="8675" spans="1:53">
      <c r="A8675" s="16"/>
      <c r="B8675" s="16"/>
      <c r="N8675" s="2"/>
      <c r="O8675" s="53"/>
      <c r="BA8675" s="149"/>
    </row>
    <row r="8676" spans="1:53">
      <c r="A8676" s="16"/>
      <c r="B8676" s="16"/>
      <c r="N8676" s="2"/>
      <c r="O8676" s="53"/>
      <c r="BA8676" s="149"/>
    </row>
    <row r="8677" spans="1:53">
      <c r="A8677" s="16"/>
      <c r="B8677" s="16"/>
      <c r="N8677" s="2"/>
      <c r="O8677" s="53"/>
      <c r="BA8677" s="149"/>
    </row>
    <row r="8678" spans="1:53">
      <c r="A8678" s="16"/>
      <c r="B8678" s="16"/>
      <c r="N8678" s="2"/>
      <c r="O8678" s="53"/>
      <c r="BA8678" s="149"/>
    </row>
    <row r="8679" spans="1:53">
      <c r="A8679" s="16"/>
      <c r="B8679" s="16"/>
      <c r="N8679" s="2"/>
      <c r="O8679" s="53"/>
      <c r="BA8679" s="149"/>
    </row>
    <row r="8680" spans="1:53">
      <c r="A8680" s="16"/>
      <c r="B8680" s="16"/>
      <c r="N8680" s="2"/>
      <c r="O8680" s="53"/>
      <c r="BA8680" s="149"/>
    </row>
    <row r="8681" spans="1:53">
      <c r="A8681" s="16"/>
      <c r="B8681" s="16"/>
      <c r="N8681" s="2"/>
      <c r="O8681" s="53"/>
      <c r="BA8681" s="149"/>
    </row>
    <row r="8682" spans="1:53">
      <c r="A8682" s="16"/>
      <c r="B8682" s="16"/>
      <c r="N8682" s="2"/>
      <c r="O8682" s="53"/>
      <c r="BA8682" s="149"/>
    </row>
    <row r="8683" spans="1:53">
      <c r="A8683" s="16"/>
      <c r="B8683" s="16"/>
      <c r="N8683" s="2"/>
      <c r="O8683" s="53"/>
      <c r="BA8683" s="149"/>
    </row>
    <row r="8684" spans="1:53">
      <c r="A8684" s="16"/>
      <c r="B8684" s="16"/>
      <c r="N8684" s="2"/>
      <c r="O8684" s="53"/>
      <c r="BA8684" s="149"/>
    </row>
    <row r="8685" spans="1:53">
      <c r="A8685" s="16"/>
      <c r="B8685" s="16"/>
      <c r="N8685" s="2"/>
      <c r="O8685" s="53"/>
      <c r="BA8685" s="149"/>
    </row>
    <row r="8686" spans="1:53">
      <c r="A8686" s="16"/>
      <c r="B8686" s="16"/>
      <c r="N8686" s="2"/>
      <c r="O8686" s="53"/>
      <c r="BA8686" s="149"/>
    </row>
    <row r="8687" spans="1:53">
      <c r="A8687" s="16"/>
      <c r="B8687" s="16"/>
      <c r="N8687" s="2"/>
      <c r="O8687" s="53"/>
      <c r="BA8687" s="149"/>
    </row>
    <row r="8688" spans="1:53">
      <c r="A8688" s="16"/>
      <c r="B8688" s="16"/>
      <c r="N8688" s="2"/>
      <c r="O8688" s="53"/>
      <c r="BA8688" s="149"/>
    </row>
    <row r="8689" spans="1:53">
      <c r="A8689" s="16"/>
      <c r="B8689" s="16"/>
      <c r="N8689" s="2"/>
      <c r="O8689" s="53"/>
      <c r="BA8689" s="149"/>
    </row>
    <row r="8690" spans="1:53">
      <c r="A8690" s="16"/>
      <c r="B8690" s="16"/>
      <c r="N8690" s="2"/>
      <c r="O8690" s="53"/>
      <c r="BA8690" s="149"/>
    </row>
    <row r="8691" spans="1:53">
      <c r="A8691" s="16"/>
      <c r="B8691" s="16"/>
      <c r="N8691" s="2"/>
      <c r="O8691" s="53"/>
      <c r="BA8691" s="149"/>
    </row>
    <row r="8692" spans="1:53">
      <c r="A8692" s="16"/>
      <c r="B8692" s="16"/>
      <c r="N8692" s="2"/>
      <c r="O8692" s="53"/>
      <c r="BA8692" s="149"/>
    </row>
    <row r="8693" spans="1:53">
      <c r="A8693" s="16"/>
      <c r="B8693" s="16"/>
      <c r="N8693" s="2"/>
      <c r="O8693" s="53"/>
      <c r="BA8693" s="149"/>
    </row>
    <row r="8694" spans="1:53">
      <c r="A8694" s="16"/>
      <c r="B8694" s="16"/>
      <c r="N8694" s="2"/>
      <c r="O8694" s="53"/>
      <c r="BA8694" s="149"/>
    </row>
    <row r="8695" spans="1:53">
      <c r="A8695" s="16"/>
      <c r="B8695" s="16"/>
      <c r="N8695" s="2"/>
      <c r="O8695" s="53"/>
      <c r="BA8695" s="149"/>
    </row>
    <row r="8696" spans="1:53">
      <c r="A8696" s="16"/>
      <c r="B8696" s="16"/>
      <c r="N8696" s="2"/>
      <c r="O8696" s="53"/>
      <c r="BA8696" s="149"/>
    </row>
    <row r="8697" spans="1:53">
      <c r="A8697" s="16"/>
      <c r="B8697" s="16"/>
      <c r="N8697" s="2"/>
      <c r="O8697" s="53"/>
      <c r="BA8697" s="149"/>
    </row>
    <row r="8698" spans="1:53">
      <c r="A8698" s="16"/>
      <c r="B8698" s="16"/>
      <c r="N8698" s="2"/>
      <c r="O8698" s="53"/>
      <c r="BA8698" s="149"/>
    </row>
    <row r="8699" spans="1:53">
      <c r="A8699" s="16"/>
      <c r="B8699" s="16"/>
      <c r="N8699" s="2"/>
      <c r="O8699" s="53"/>
      <c r="BA8699" s="149"/>
    </row>
    <row r="8700" spans="1:53">
      <c r="A8700" s="16"/>
      <c r="B8700" s="16"/>
      <c r="N8700" s="2"/>
      <c r="O8700" s="53"/>
      <c r="BA8700" s="149"/>
    </row>
    <row r="8701" spans="1:53">
      <c r="A8701" s="16"/>
      <c r="B8701" s="16"/>
      <c r="N8701" s="2"/>
      <c r="O8701" s="53"/>
      <c r="BA8701" s="149"/>
    </row>
    <row r="8702" spans="1:53">
      <c r="A8702" s="16"/>
      <c r="B8702" s="16"/>
      <c r="N8702" s="2"/>
      <c r="O8702" s="53"/>
      <c r="BA8702" s="149"/>
    </row>
    <row r="8703" spans="1:53">
      <c r="A8703" s="16"/>
      <c r="B8703" s="16"/>
      <c r="N8703" s="2"/>
      <c r="O8703" s="53"/>
      <c r="BA8703" s="149"/>
    </row>
    <row r="8704" spans="1:53">
      <c r="A8704" s="16"/>
      <c r="B8704" s="16"/>
      <c r="N8704" s="2"/>
      <c r="O8704" s="53"/>
      <c r="BA8704" s="149"/>
    </row>
    <row r="8705" spans="1:53">
      <c r="A8705" s="16"/>
      <c r="B8705" s="16"/>
      <c r="N8705" s="2"/>
      <c r="O8705" s="53"/>
      <c r="BA8705" s="149"/>
    </row>
    <row r="8706" spans="1:53">
      <c r="A8706" s="16"/>
      <c r="B8706" s="16"/>
      <c r="N8706" s="2"/>
      <c r="O8706" s="53"/>
      <c r="BA8706" s="149"/>
    </row>
    <row r="8707" spans="1:53">
      <c r="A8707" s="16"/>
      <c r="B8707" s="16"/>
      <c r="N8707" s="2"/>
      <c r="O8707" s="53"/>
      <c r="BA8707" s="149"/>
    </row>
    <row r="8708" spans="1:53">
      <c r="A8708" s="16"/>
      <c r="B8708" s="16"/>
      <c r="N8708" s="2"/>
      <c r="O8708" s="53"/>
      <c r="BA8708" s="149"/>
    </row>
    <row r="8709" spans="1:53">
      <c r="A8709" s="16"/>
      <c r="B8709" s="16"/>
      <c r="N8709" s="2"/>
      <c r="O8709" s="53"/>
      <c r="BA8709" s="149"/>
    </row>
    <row r="8710" spans="1:53">
      <c r="A8710" s="16"/>
      <c r="B8710" s="16"/>
      <c r="N8710" s="2"/>
      <c r="O8710" s="53"/>
      <c r="BA8710" s="149"/>
    </row>
    <row r="8711" spans="1:53">
      <c r="A8711" s="16"/>
      <c r="B8711" s="16"/>
      <c r="N8711" s="2"/>
      <c r="O8711" s="53"/>
      <c r="BA8711" s="149"/>
    </row>
    <row r="8712" spans="1:53">
      <c r="A8712" s="16"/>
      <c r="B8712" s="16"/>
      <c r="N8712" s="2"/>
      <c r="O8712" s="53"/>
      <c r="BA8712" s="149"/>
    </row>
    <row r="8713" spans="1:53">
      <c r="A8713" s="16"/>
      <c r="B8713" s="16"/>
      <c r="N8713" s="2"/>
      <c r="O8713" s="53"/>
      <c r="BA8713" s="149"/>
    </row>
    <row r="8714" spans="1:53">
      <c r="A8714" s="16"/>
      <c r="B8714" s="16"/>
      <c r="N8714" s="2"/>
      <c r="O8714" s="53"/>
      <c r="BA8714" s="149"/>
    </row>
    <row r="8715" spans="1:53">
      <c r="A8715" s="16"/>
      <c r="B8715" s="16"/>
      <c r="N8715" s="2"/>
      <c r="O8715" s="53"/>
      <c r="BA8715" s="149"/>
    </row>
    <row r="8716" spans="1:53">
      <c r="A8716" s="16"/>
      <c r="B8716" s="16"/>
      <c r="N8716" s="2"/>
      <c r="O8716" s="53"/>
      <c r="BA8716" s="149"/>
    </row>
    <row r="8717" spans="1:53">
      <c r="A8717" s="16"/>
      <c r="B8717" s="16"/>
      <c r="N8717" s="2"/>
      <c r="O8717" s="53"/>
      <c r="BA8717" s="149"/>
    </row>
    <row r="8718" spans="1:53">
      <c r="A8718" s="16"/>
      <c r="B8718" s="16"/>
      <c r="N8718" s="2"/>
      <c r="O8718" s="53"/>
      <c r="BA8718" s="149"/>
    </row>
    <row r="8719" spans="1:53">
      <c r="A8719" s="16"/>
      <c r="B8719" s="16"/>
      <c r="N8719" s="2"/>
      <c r="O8719" s="53"/>
      <c r="BA8719" s="149"/>
    </row>
    <row r="8720" spans="1:53">
      <c r="A8720" s="16"/>
      <c r="B8720" s="16"/>
      <c r="N8720" s="2"/>
      <c r="O8720" s="53"/>
      <c r="BA8720" s="149"/>
    </row>
    <row r="8721" spans="1:53">
      <c r="A8721" s="16"/>
      <c r="B8721" s="16"/>
      <c r="N8721" s="2"/>
      <c r="O8721" s="53"/>
      <c r="BA8721" s="149"/>
    </row>
    <row r="8722" spans="1:53">
      <c r="A8722" s="16"/>
      <c r="B8722" s="16"/>
      <c r="N8722" s="2"/>
      <c r="O8722" s="53"/>
      <c r="BA8722" s="149"/>
    </row>
    <row r="8723" spans="1:53">
      <c r="A8723" s="16"/>
      <c r="B8723" s="16"/>
      <c r="N8723" s="2"/>
      <c r="O8723" s="53"/>
      <c r="BA8723" s="149"/>
    </row>
    <row r="8724" spans="1:53">
      <c r="A8724" s="16"/>
      <c r="B8724" s="16"/>
      <c r="N8724" s="2"/>
      <c r="O8724" s="53"/>
      <c r="BA8724" s="149"/>
    </row>
    <row r="8725" spans="1:53">
      <c r="A8725" s="16"/>
      <c r="B8725" s="16"/>
      <c r="N8725" s="2"/>
      <c r="O8725" s="53"/>
      <c r="BA8725" s="149"/>
    </row>
    <row r="8726" spans="1:53">
      <c r="A8726" s="16"/>
      <c r="B8726" s="16"/>
      <c r="N8726" s="2"/>
      <c r="O8726" s="53"/>
      <c r="BA8726" s="149"/>
    </row>
    <row r="8727" spans="1:53">
      <c r="A8727" s="16"/>
      <c r="B8727" s="16"/>
      <c r="N8727" s="2"/>
      <c r="O8727" s="53"/>
      <c r="BA8727" s="149"/>
    </row>
    <row r="8728" spans="1:53">
      <c r="A8728" s="16"/>
      <c r="B8728" s="16"/>
      <c r="N8728" s="2"/>
      <c r="O8728" s="53"/>
      <c r="BA8728" s="149"/>
    </row>
    <row r="8729" spans="1:53">
      <c r="A8729" s="16"/>
      <c r="B8729" s="16"/>
      <c r="N8729" s="2"/>
      <c r="O8729" s="53"/>
      <c r="BA8729" s="149"/>
    </row>
    <row r="8730" spans="1:53">
      <c r="A8730" s="16"/>
      <c r="B8730" s="16"/>
      <c r="N8730" s="2"/>
      <c r="O8730" s="53"/>
      <c r="BA8730" s="149"/>
    </row>
    <row r="8731" spans="1:53">
      <c r="A8731" s="16"/>
      <c r="B8731" s="16"/>
      <c r="N8731" s="2"/>
      <c r="O8731" s="53"/>
      <c r="BA8731" s="149"/>
    </row>
    <row r="8732" spans="1:53">
      <c r="A8732" s="16"/>
      <c r="B8732" s="16"/>
      <c r="N8732" s="2"/>
      <c r="O8732" s="53"/>
      <c r="BA8732" s="149"/>
    </row>
    <row r="8733" spans="1:53">
      <c r="A8733" s="16"/>
      <c r="B8733" s="16"/>
      <c r="N8733" s="2"/>
      <c r="O8733" s="53"/>
      <c r="BA8733" s="149"/>
    </row>
    <row r="8734" spans="1:53">
      <c r="A8734" s="16"/>
      <c r="B8734" s="16"/>
      <c r="N8734" s="2"/>
      <c r="O8734" s="53"/>
      <c r="BA8734" s="149"/>
    </row>
    <row r="8735" spans="1:53">
      <c r="A8735" s="16"/>
      <c r="B8735" s="16"/>
      <c r="N8735" s="2"/>
      <c r="O8735" s="53"/>
      <c r="BA8735" s="149"/>
    </row>
    <row r="8736" spans="1:53">
      <c r="A8736" s="16"/>
      <c r="B8736" s="16"/>
      <c r="N8736" s="2"/>
      <c r="O8736" s="53"/>
      <c r="BA8736" s="149"/>
    </row>
    <row r="8737" spans="1:53">
      <c r="A8737" s="16"/>
      <c r="B8737" s="16"/>
      <c r="N8737" s="2"/>
      <c r="O8737" s="53"/>
      <c r="BA8737" s="149"/>
    </row>
    <row r="8738" spans="1:53">
      <c r="A8738" s="16"/>
      <c r="B8738" s="16"/>
      <c r="N8738" s="2"/>
      <c r="O8738" s="53"/>
      <c r="BA8738" s="149"/>
    </row>
    <row r="8739" spans="1:53">
      <c r="A8739" s="16"/>
      <c r="B8739" s="16"/>
      <c r="N8739" s="2"/>
      <c r="O8739" s="53"/>
      <c r="BA8739" s="149"/>
    </row>
    <row r="8740" spans="1:53">
      <c r="A8740" s="16"/>
      <c r="B8740" s="16"/>
      <c r="N8740" s="2"/>
      <c r="O8740" s="53"/>
      <c r="BA8740" s="149"/>
    </row>
    <row r="8741" spans="1:53">
      <c r="A8741" s="16"/>
      <c r="B8741" s="16"/>
      <c r="N8741" s="2"/>
      <c r="O8741" s="53"/>
      <c r="BA8741" s="149"/>
    </row>
    <row r="8742" spans="1:53">
      <c r="A8742" s="16"/>
      <c r="B8742" s="16"/>
      <c r="N8742" s="2"/>
      <c r="O8742" s="53"/>
      <c r="BA8742" s="149"/>
    </row>
    <row r="8743" spans="1:53">
      <c r="A8743" s="16"/>
      <c r="B8743" s="16"/>
      <c r="N8743" s="2"/>
      <c r="O8743" s="53"/>
      <c r="BA8743" s="149"/>
    </row>
    <row r="8744" spans="1:53">
      <c r="A8744" s="16"/>
      <c r="B8744" s="16"/>
      <c r="N8744" s="2"/>
      <c r="O8744" s="53"/>
      <c r="BA8744" s="149"/>
    </row>
    <row r="8745" spans="1:53">
      <c r="A8745" s="16"/>
      <c r="B8745" s="16"/>
      <c r="N8745" s="2"/>
      <c r="O8745" s="53"/>
      <c r="BA8745" s="149"/>
    </row>
    <row r="8746" spans="1:53">
      <c r="A8746" s="16"/>
      <c r="B8746" s="16"/>
      <c r="N8746" s="2"/>
      <c r="O8746" s="53"/>
      <c r="BA8746" s="149"/>
    </row>
    <row r="8747" spans="1:53">
      <c r="A8747" s="16"/>
      <c r="B8747" s="16"/>
      <c r="N8747" s="2"/>
      <c r="O8747" s="53"/>
      <c r="BA8747" s="149"/>
    </row>
    <row r="8748" spans="1:53">
      <c r="A8748" s="16"/>
      <c r="B8748" s="16"/>
      <c r="N8748" s="2"/>
      <c r="O8748" s="53"/>
      <c r="BA8748" s="149"/>
    </row>
    <row r="8749" spans="1:53">
      <c r="A8749" s="16"/>
      <c r="B8749" s="16"/>
      <c r="N8749" s="2"/>
      <c r="O8749" s="53"/>
      <c r="BA8749" s="149"/>
    </row>
    <row r="8750" spans="1:53">
      <c r="A8750" s="16"/>
      <c r="B8750" s="16"/>
      <c r="N8750" s="2"/>
      <c r="O8750" s="53"/>
      <c r="BA8750" s="149"/>
    </row>
    <row r="8751" spans="1:53">
      <c r="A8751" s="16"/>
      <c r="B8751" s="16"/>
      <c r="N8751" s="2"/>
      <c r="O8751" s="53"/>
      <c r="BA8751" s="149"/>
    </row>
    <row r="8752" spans="1:53">
      <c r="A8752" s="16"/>
      <c r="B8752" s="16"/>
      <c r="N8752" s="2"/>
      <c r="O8752" s="53"/>
      <c r="BA8752" s="149"/>
    </row>
    <row r="8753" spans="1:53">
      <c r="A8753" s="16"/>
      <c r="B8753" s="16"/>
      <c r="N8753" s="2"/>
      <c r="O8753" s="53"/>
      <c r="BA8753" s="149"/>
    </row>
    <row r="8754" spans="1:53">
      <c r="A8754" s="16"/>
      <c r="B8754" s="16"/>
      <c r="N8754" s="2"/>
      <c r="O8754" s="53"/>
      <c r="BA8754" s="149"/>
    </row>
    <row r="8755" spans="1:53">
      <c r="A8755" s="16"/>
      <c r="B8755" s="16"/>
      <c r="N8755" s="2"/>
      <c r="O8755" s="53"/>
      <c r="BA8755" s="149"/>
    </row>
    <row r="8756" spans="1:53">
      <c r="A8756" s="16"/>
      <c r="B8756" s="16"/>
      <c r="N8756" s="2"/>
      <c r="O8756" s="53"/>
      <c r="BA8756" s="149"/>
    </row>
    <row r="8757" spans="1:53">
      <c r="A8757" s="16"/>
      <c r="B8757" s="16"/>
      <c r="N8757" s="2"/>
      <c r="O8757" s="53"/>
      <c r="BA8757" s="149"/>
    </row>
    <row r="8758" spans="1:53">
      <c r="A8758" s="16"/>
      <c r="B8758" s="16"/>
      <c r="N8758" s="2"/>
      <c r="O8758" s="53"/>
      <c r="BA8758" s="149"/>
    </row>
    <row r="8759" spans="1:53">
      <c r="A8759" s="16"/>
      <c r="B8759" s="16"/>
      <c r="N8759" s="2"/>
      <c r="O8759" s="53"/>
      <c r="BA8759" s="149"/>
    </row>
    <row r="8760" spans="1:53">
      <c r="A8760" s="16"/>
      <c r="B8760" s="16"/>
      <c r="N8760" s="2"/>
      <c r="O8760" s="53"/>
      <c r="BA8760" s="149"/>
    </row>
    <row r="8761" spans="1:53">
      <c r="A8761" s="16"/>
      <c r="B8761" s="16"/>
      <c r="N8761" s="2"/>
      <c r="O8761" s="53"/>
      <c r="BA8761" s="149"/>
    </row>
    <row r="8762" spans="1:53">
      <c r="A8762" s="16"/>
      <c r="B8762" s="16"/>
      <c r="N8762" s="2"/>
      <c r="O8762" s="53"/>
      <c r="BA8762" s="149"/>
    </row>
    <row r="8763" spans="1:53">
      <c r="A8763" s="16"/>
      <c r="B8763" s="16"/>
      <c r="N8763" s="2"/>
      <c r="O8763" s="53"/>
      <c r="BA8763" s="149"/>
    </row>
    <row r="8764" spans="1:53">
      <c r="A8764" s="16"/>
      <c r="B8764" s="16"/>
      <c r="N8764" s="2"/>
      <c r="O8764" s="53"/>
      <c r="BA8764" s="149"/>
    </row>
    <row r="8765" spans="1:53">
      <c r="A8765" s="16"/>
      <c r="B8765" s="16"/>
      <c r="N8765" s="2"/>
      <c r="O8765" s="53"/>
      <c r="BA8765" s="149"/>
    </row>
    <row r="8766" spans="1:53">
      <c r="A8766" s="16"/>
      <c r="B8766" s="16"/>
      <c r="N8766" s="2"/>
      <c r="O8766" s="53"/>
      <c r="BA8766" s="149"/>
    </row>
    <row r="8767" spans="1:53">
      <c r="A8767" s="16"/>
      <c r="B8767" s="16"/>
      <c r="N8767" s="2"/>
      <c r="O8767" s="53"/>
      <c r="BA8767" s="149"/>
    </row>
    <row r="8768" spans="1:53">
      <c r="A8768" s="16"/>
      <c r="B8768" s="16"/>
      <c r="N8768" s="2"/>
      <c r="O8768" s="53"/>
      <c r="BA8768" s="149"/>
    </row>
    <row r="8769" spans="1:53">
      <c r="A8769" s="16"/>
      <c r="B8769" s="16"/>
      <c r="N8769" s="2"/>
      <c r="O8769" s="53"/>
      <c r="BA8769" s="149"/>
    </row>
    <row r="8770" spans="1:53">
      <c r="A8770" s="16"/>
      <c r="B8770" s="16"/>
      <c r="N8770" s="2"/>
      <c r="O8770" s="53"/>
      <c r="BA8770" s="149"/>
    </row>
    <row r="8771" spans="1:53">
      <c r="A8771" s="16"/>
      <c r="B8771" s="16"/>
      <c r="N8771" s="2"/>
      <c r="O8771" s="53"/>
      <c r="BA8771" s="149"/>
    </row>
    <row r="8772" spans="1:53">
      <c r="A8772" s="16"/>
      <c r="B8772" s="16"/>
      <c r="N8772" s="2"/>
      <c r="O8772" s="53"/>
      <c r="BA8772" s="149"/>
    </row>
    <row r="8773" spans="1:53">
      <c r="A8773" s="16"/>
      <c r="B8773" s="16"/>
      <c r="N8773" s="2"/>
      <c r="O8773" s="53"/>
      <c r="BA8773" s="149"/>
    </row>
    <row r="8774" spans="1:53">
      <c r="A8774" s="16"/>
      <c r="B8774" s="16"/>
      <c r="N8774" s="2"/>
      <c r="O8774" s="53"/>
      <c r="BA8774" s="149"/>
    </row>
    <row r="8775" spans="1:53">
      <c r="A8775" s="16"/>
      <c r="B8775" s="16"/>
      <c r="N8775" s="2"/>
      <c r="O8775" s="53"/>
      <c r="BA8775" s="149"/>
    </row>
    <row r="8776" spans="1:53">
      <c r="A8776" s="16"/>
      <c r="B8776" s="16"/>
      <c r="N8776" s="2"/>
      <c r="O8776" s="53"/>
      <c r="BA8776" s="149"/>
    </row>
    <row r="8777" spans="1:53">
      <c r="A8777" s="16"/>
      <c r="B8777" s="16"/>
      <c r="N8777" s="2"/>
      <c r="O8777" s="53"/>
      <c r="BA8777" s="149"/>
    </row>
    <row r="8778" spans="1:53">
      <c r="A8778" s="16"/>
      <c r="B8778" s="16"/>
      <c r="N8778" s="2"/>
      <c r="O8778" s="53"/>
      <c r="BA8778" s="149"/>
    </row>
    <row r="8779" spans="1:53">
      <c r="A8779" s="16"/>
      <c r="B8779" s="16"/>
      <c r="N8779" s="2"/>
      <c r="O8779" s="53"/>
      <c r="BA8779" s="149"/>
    </row>
    <row r="8780" spans="1:53">
      <c r="A8780" s="16"/>
      <c r="B8780" s="16"/>
      <c r="N8780" s="2"/>
      <c r="O8780" s="53"/>
      <c r="BA8780" s="149"/>
    </row>
    <row r="8781" spans="1:53">
      <c r="A8781" s="16"/>
      <c r="B8781" s="16"/>
      <c r="N8781" s="2"/>
      <c r="O8781" s="53"/>
      <c r="BA8781" s="149"/>
    </row>
    <row r="8782" spans="1:53">
      <c r="A8782" s="16"/>
      <c r="B8782" s="16"/>
      <c r="N8782" s="2"/>
      <c r="O8782" s="53"/>
      <c r="BA8782" s="149"/>
    </row>
    <row r="8783" spans="1:53">
      <c r="A8783" s="16"/>
      <c r="B8783" s="16"/>
      <c r="N8783" s="2"/>
      <c r="O8783" s="53"/>
      <c r="BA8783" s="149"/>
    </row>
    <row r="8784" spans="1:53">
      <c r="A8784" s="16"/>
      <c r="B8784" s="16"/>
      <c r="N8784" s="2"/>
      <c r="O8784" s="53"/>
      <c r="BA8784" s="149"/>
    </row>
    <row r="8785" spans="1:53">
      <c r="A8785" s="16"/>
      <c r="B8785" s="16"/>
      <c r="N8785" s="2"/>
      <c r="O8785" s="53"/>
      <c r="BA8785" s="149"/>
    </row>
    <row r="8786" spans="1:53">
      <c r="A8786" s="16"/>
      <c r="B8786" s="16"/>
      <c r="N8786" s="2"/>
      <c r="O8786" s="53"/>
      <c r="BA8786" s="149"/>
    </row>
    <row r="8787" spans="1:53">
      <c r="A8787" s="16"/>
      <c r="B8787" s="16"/>
      <c r="N8787" s="2"/>
      <c r="O8787" s="53"/>
      <c r="BA8787" s="149"/>
    </row>
    <row r="8788" spans="1:53">
      <c r="A8788" s="16"/>
      <c r="B8788" s="16"/>
      <c r="N8788" s="2"/>
      <c r="O8788" s="53"/>
      <c r="BA8788" s="149"/>
    </row>
    <row r="8789" spans="1:53">
      <c r="A8789" s="16"/>
      <c r="B8789" s="16"/>
      <c r="N8789" s="2"/>
      <c r="O8789" s="53"/>
      <c r="BA8789" s="149"/>
    </row>
    <row r="8790" spans="1:53">
      <c r="A8790" s="16"/>
      <c r="B8790" s="16"/>
      <c r="N8790" s="2"/>
      <c r="O8790" s="53"/>
      <c r="BA8790" s="149"/>
    </row>
    <row r="8791" spans="1:53">
      <c r="A8791" s="16"/>
      <c r="B8791" s="16"/>
      <c r="N8791" s="2"/>
      <c r="O8791" s="53"/>
      <c r="BA8791" s="149"/>
    </row>
    <row r="8792" spans="1:53">
      <c r="A8792" s="16"/>
      <c r="B8792" s="16"/>
      <c r="N8792" s="2"/>
      <c r="O8792" s="53"/>
      <c r="BA8792" s="149"/>
    </row>
    <row r="8793" spans="1:53">
      <c r="A8793" s="16"/>
      <c r="B8793" s="16"/>
      <c r="N8793" s="2"/>
      <c r="O8793" s="53"/>
      <c r="BA8793" s="149"/>
    </row>
    <row r="8794" spans="1:53">
      <c r="A8794" s="16"/>
      <c r="B8794" s="16"/>
      <c r="N8794" s="2"/>
      <c r="O8794" s="53"/>
      <c r="BA8794" s="149"/>
    </row>
    <row r="8795" spans="1:53">
      <c r="A8795" s="16"/>
      <c r="B8795" s="16"/>
      <c r="N8795" s="2"/>
      <c r="O8795" s="53"/>
      <c r="BA8795" s="149"/>
    </row>
    <row r="8796" spans="1:53">
      <c r="A8796" s="16"/>
      <c r="B8796" s="16"/>
      <c r="N8796" s="2"/>
      <c r="O8796" s="53"/>
      <c r="BA8796" s="149"/>
    </row>
    <row r="8797" spans="1:53">
      <c r="A8797" s="16"/>
      <c r="B8797" s="16"/>
      <c r="N8797" s="2"/>
      <c r="O8797" s="53"/>
      <c r="BA8797" s="149"/>
    </row>
    <row r="8798" spans="1:53">
      <c r="A8798" s="16"/>
      <c r="B8798" s="16"/>
      <c r="N8798" s="2"/>
      <c r="O8798" s="53"/>
      <c r="BA8798" s="149"/>
    </row>
    <row r="8799" spans="1:53">
      <c r="A8799" s="16"/>
      <c r="B8799" s="16"/>
      <c r="N8799" s="2"/>
      <c r="O8799" s="53"/>
      <c r="BA8799" s="149"/>
    </row>
    <row r="8800" spans="1:53">
      <c r="A8800" s="16"/>
      <c r="B8800" s="16"/>
      <c r="N8800" s="2"/>
      <c r="O8800" s="53"/>
      <c r="BA8800" s="149"/>
    </row>
    <row r="8801" spans="1:53">
      <c r="A8801" s="16"/>
      <c r="B8801" s="16"/>
      <c r="N8801" s="2"/>
      <c r="O8801" s="53"/>
      <c r="BA8801" s="149"/>
    </row>
    <row r="8802" spans="1:53">
      <c r="A8802" s="16"/>
      <c r="B8802" s="16"/>
      <c r="N8802" s="2"/>
      <c r="O8802" s="53"/>
      <c r="BA8802" s="149"/>
    </row>
    <row r="8803" spans="1:53">
      <c r="A8803" s="16"/>
      <c r="B8803" s="16"/>
      <c r="N8803" s="2"/>
      <c r="O8803" s="53"/>
      <c r="BA8803" s="149"/>
    </row>
    <row r="8804" spans="1:53">
      <c r="A8804" s="16"/>
      <c r="B8804" s="16"/>
      <c r="N8804" s="2"/>
      <c r="O8804" s="53"/>
      <c r="BA8804" s="149"/>
    </row>
    <row r="8805" spans="1:53">
      <c r="A8805" s="16"/>
      <c r="B8805" s="16"/>
      <c r="N8805" s="2"/>
      <c r="O8805" s="53"/>
      <c r="BA8805" s="149"/>
    </row>
    <row r="8806" spans="1:53">
      <c r="A8806" s="16"/>
      <c r="B8806" s="16"/>
      <c r="N8806" s="2"/>
      <c r="O8806" s="53"/>
      <c r="BA8806" s="149"/>
    </row>
    <row r="8807" spans="1:53">
      <c r="A8807" s="16"/>
      <c r="B8807" s="16"/>
      <c r="N8807" s="2"/>
      <c r="O8807" s="53"/>
      <c r="BA8807" s="149"/>
    </row>
    <row r="8808" spans="1:53">
      <c r="A8808" s="16"/>
      <c r="B8808" s="16"/>
      <c r="N8808" s="2"/>
      <c r="O8808" s="53"/>
      <c r="BA8808" s="149"/>
    </row>
    <row r="8809" spans="1:53">
      <c r="A8809" s="16"/>
      <c r="B8809" s="16"/>
      <c r="N8809" s="2"/>
      <c r="O8809" s="53"/>
      <c r="BA8809" s="149"/>
    </row>
    <row r="8810" spans="1:53">
      <c r="A8810" s="16"/>
      <c r="B8810" s="16"/>
      <c r="N8810" s="2"/>
      <c r="O8810" s="53"/>
      <c r="BA8810" s="149"/>
    </row>
    <row r="8811" spans="1:53">
      <c r="A8811" s="16"/>
      <c r="B8811" s="16"/>
      <c r="N8811" s="2"/>
      <c r="O8811" s="53"/>
      <c r="BA8811" s="149"/>
    </row>
    <row r="8812" spans="1:53">
      <c r="A8812" s="16"/>
      <c r="B8812" s="16"/>
      <c r="N8812" s="2"/>
      <c r="O8812" s="53"/>
      <c r="BA8812" s="149"/>
    </row>
    <row r="8813" spans="1:53">
      <c r="A8813" s="16"/>
      <c r="B8813" s="16"/>
      <c r="N8813" s="2"/>
      <c r="O8813" s="53"/>
      <c r="BA8813" s="149"/>
    </row>
    <row r="8814" spans="1:53">
      <c r="A8814" s="16"/>
      <c r="B8814" s="16"/>
      <c r="N8814" s="2"/>
      <c r="O8814" s="53"/>
      <c r="BA8814" s="149"/>
    </row>
    <row r="8815" spans="1:53">
      <c r="A8815" s="16"/>
      <c r="B8815" s="16"/>
      <c r="N8815" s="2"/>
      <c r="O8815" s="53"/>
      <c r="BA8815" s="149"/>
    </row>
    <row r="8816" spans="1:53">
      <c r="A8816" s="16"/>
      <c r="B8816" s="16"/>
      <c r="N8816" s="2"/>
      <c r="O8816" s="53"/>
      <c r="BA8816" s="149"/>
    </row>
    <row r="8817" spans="1:53">
      <c r="A8817" s="16"/>
      <c r="B8817" s="16"/>
      <c r="N8817" s="2"/>
      <c r="O8817" s="53"/>
      <c r="BA8817" s="149"/>
    </row>
    <row r="8818" spans="1:53">
      <c r="A8818" s="16"/>
      <c r="B8818" s="16"/>
      <c r="N8818" s="2"/>
      <c r="O8818" s="53"/>
      <c r="BA8818" s="149"/>
    </row>
    <row r="8819" spans="1:53">
      <c r="A8819" s="16"/>
      <c r="B8819" s="16"/>
      <c r="N8819" s="2"/>
      <c r="O8819" s="53"/>
      <c r="BA8819" s="149"/>
    </row>
    <row r="8820" spans="1:53">
      <c r="A8820" s="16"/>
      <c r="B8820" s="16"/>
      <c r="N8820" s="2"/>
      <c r="O8820" s="53"/>
      <c r="BA8820" s="149"/>
    </row>
    <row r="8821" spans="1:53">
      <c r="A8821" s="16"/>
      <c r="B8821" s="16"/>
      <c r="N8821" s="2"/>
      <c r="O8821" s="53"/>
      <c r="BA8821" s="149"/>
    </row>
    <row r="8822" spans="1:53">
      <c r="A8822" s="16"/>
      <c r="B8822" s="16"/>
      <c r="N8822" s="2"/>
      <c r="O8822" s="53"/>
      <c r="BA8822" s="149"/>
    </row>
    <row r="8823" spans="1:53">
      <c r="A8823" s="16"/>
      <c r="B8823" s="16"/>
      <c r="N8823" s="2"/>
      <c r="O8823" s="53"/>
      <c r="BA8823" s="149"/>
    </row>
    <row r="8824" spans="1:53">
      <c r="A8824" s="16"/>
      <c r="B8824" s="16"/>
      <c r="N8824" s="2"/>
      <c r="O8824" s="53"/>
      <c r="BA8824" s="149"/>
    </row>
    <row r="8825" spans="1:53">
      <c r="A8825" s="16"/>
      <c r="B8825" s="16"/>
      <c r="N8825" s="2"/>
      <c r="O8825" s="53"/>
      <c r="BA8825" s="149"/>
    </row>
    <row r="8826" spans="1:53">
      <c r="A8826" s="16"/>
      <c r="B8826" s="16"/>
      <c r="N8826" s="2"/>
      <c r="O8826" s="53"/>
      <c r="BA8826" s="149"/>
    </row>
    <row r="8827" spans="1:53">
      <c r="A8827" s="16"/>
      <c r="B8827" s="16"/>
      <c r="N8827" s="2"/>
      <c r="O8827" s="53"/>
      <c r="BA8827" s="149"/>
    </row>
    <row r="8828" spans="1:53">
      <c r="A8828" s="16"/>
      <c r="B8828" s="16"/>
      <c r="N8828" s="2"/>
      <c r="O8828" s="53"/>
      <c r="BA8828" s="149"/>
    </row>
    <row r="8829" spans="1:53">
      <c r="A8829" s="16"/>
      <c r="B8829" s="16"/>
      <c r="N8829" s="2"/>
      <c r="O8829" s="53"/>
      <c r="BA8829" s="149"/>
    </row>
    <row r="8830" spans="1:53">
      <c r="A8830" s="16"/>
      <c r="B8830" s="16"/>
      <c r="N8830" s="2"/>
      <c r="O8830" s="53"/>
      <c r="BA8830" s="149"/>
    </row>
    <row r="8831" spans="1:53">
      <c r="A8831" s="16"/>
      <c r="B8831" s="16"/>
      <c r="N8831" s="2"/>
      <c r="O8831" s="53"/>
      <c r="BA8831" s="149"/>
    </row>
    <row r="8832" spans="1:53">
      <c r="A8832" s="16"/>
      <c r="B8832" s="16"/>
      <c r="N8832" s="2"/>
      <c r="O8832" s="53"/>
      <c r="BA8832" s="149"/>
    </row>
    <row r="8833" spans="1:53">
      <c r="A8833" s="16"/>
      <c r="B8833" s="16"/>
      <c r="N8833" s="2"/>
      <c r="O8833" s="53"/>
      <c r="BA8833" s="149"/>
    </row>
    <row r="8834" spans="1:53">
      <c r="A8834" s="16"/>
      <c r="B8834" s="16"/>
      <c r="N8834" s="2"/>
      <c r="O8834" s="53"/>
      <c r="BA8834" s="149"/>
    </row>
    <row r="8835" spans="1:53">
      <c r="A8835" s="16"/>
      <c r="B8835" s="16"/>
      <c r="N8835" s="2"/>
      <c r="O8835" s="53"/>
      <c r="BA8835" s="149"/>
    </row>
    <row r="8836" spans="1:53">
      <c r="A8836" s="16"/>
      <c r="B8836" s="16"/>
      <c r="N8836" s="2"/>
      <c r="O8836" s="53"/>
      <c r="BA8836" s="149"/>
    </row>
    <row r="8837" spans="1:53">
      <c r="A8837" s="16"/>
      <c r="B8837" s="16"/>
      <c r="N8837" s="2"/>
      <c r="O8837" s="53"/>
      <c r="BA8837" s="149"/>
    </row>
    <row r="8838" spans="1:53">
      <c r="A8838" s="16"/>
      <c r="B8838" s="16"/>
      <c r="N8838" s="2"/>
      <c r="O8838" s="53"/>
      <c r="BA8838" s="149"/>
    </row>
    <row r="8839" spans="1:53">
      <c r="A8839" s="16"/>
      <c r="B8839" s="16"/>
      <c r="N8839" s="2"/>
      <c r="O8839" s="53"/>
      <c r="BA8839" s="149"/>
    </row>
    <row r="8840" spans="1:53">
      <c r="A8840" s="16"/>
      <c r="B8840" s="16"/>
      <c r="N8840" s="2"/>
      <c r="O8840" s="53"/>
      <c r="BA8840" s="149"/>
    </row>
    <row r="8841" spans="1:53">
      <c r="A8841" s="16"/>
      <c r="B8841" s="16"/>
      <c r="N8841" s="2"/>
      <c r="O8841" s="53"/>
      <c r="BA8841" s="149"/>
    </row>
    <row r="8842" spans="1:53">
      <c r="A8842" s="16"/>
      <c r="B8842" s="16"/>
      <c r="N8842" s="2"/>
      <c r="O8842" s="53"/>
      <c r="BA8842" s="149"/>
    </row>
    <row r="8843" spans="1:53">
      <c r="A8843" s="16"/>
      <c r="B8843" s="16"/>
      <c r="N8843" s="2"/>
      <c r="O8843" s="53"/>
      <c r="BA8843" s="149"/>
    </row>
    <row r="8844" spans="1:53">
      <c r="A8844" s="16"/>
      <c r="B8844" s="16"/>
      <c r="N8844" s="2"/>
      <c r="O8844" s="53"/>
      <c r="BA8844" s="149"/>
    </row>
    <row r="8845" spans="1:53">
      <c r="A8845" s="16"/>
      <c r="B8845" s="16"/>
      <c r="N8845" s="2"/>
      <c r="O8845" s="53"/>
      <c r="BA8845" s="149"/>
    </row>
    <row r="8846" spans="1:53">
      <c r="A8846" s="16"/>
      <c r="B8846" s="16"/>
      <c r="N8846" s="2"/>
      <c r="O8846" s="53"/>
      <c r="BA8846" s="149"/>
    </row>
    <row r="8847" spans="1:53">
      <c r="A8847" s="16"/>
      <c r="B8847" s="16"/>
      <c r="N8847" s="2"/>
      <c r="O8847" s="53"/>
      <c r="BA8847" s="149"/>
    </row>
    <row r="8848" spans="1:53">
      <c r="A8848" s="16"/>
      <c r="B8848" s="16"/>
      <c r="N8848" s="2"/>
      <c r="O8848" s="53"/>
      <c r="BA8848" s="149"/>
    </row>
    <row r="8849" spans="1:53">
      <c r="A8849" s="16"/>
      <c r="B8849" s="16"/>
      <c r="N8849" s="2"/>
      <c r="O8849" s="53"/>
      <c r="BA8849" s="149"/>
    </row>
    <row r="8850" spans="1:53">
      <c r="A8850" s="16"/>
      <c r="B8850" s="16"/>
      <c r="N8850" s="2"/>
      <c r="O8850" s="53"/>
      <c r="BA8850" s="149"/>
    </row>
    <row r="8851" spans="1:53">
      <c r="A8851" s="16"/>
      <c r="B8851" s="16"/>
      <c r="N8851" s="2"/>
      <c r="O8851" s="53"/>
      <c r="BA8851" s="149"/>
    </row>
    <row r="8852" spans="1:53">
      <c r="A8852" s="16"/>
      <c r="B8852" s="16"/>
      <c r="N8852" s="2"/>
      <c r="O8852" s="53"/>
      <c r="BA8852" s="149"/>
    </row>
    <row r="8853" spans="1:53">
      <c r="A8853" s="16"/>
      <c r="B8853" s="16"/>
      <c r="N8853" s="2"/>
      <c r="O8853" s="53"/>
      <c r="BA8853" s="149"/>
    </row>
    <row r="8854" spans="1:53">
      <c r="A8854" s="16"/>
      <c r="B8854" s="16"/>
      <c r="N8854" s="2"/>
      <c r="O8854" s="53"/>
      <c r="BA8854" s="149"/>
    </row>
    <row r="8855" spans="1:53">
      <c r="A8855" s="16"/>
      <c r="B8855" s="16"/>
      <c r="N8855" s="2"/>
      <c r="O8855" s="53"/>
      <c r="BA8855" s="149"/>
    </row>
    <row r="8856" spans="1:53">
      <c r="A8856" s="16"/>
      <c r="B8856" s="16"/>
      <c r="N8856" s="2"/>
      <c r="O8856" s="53"/>
      <c r="BA8856" s="149"/>
    </row>
    <row r="8857" spans="1:53">
      <c r="A8857" s="16"/>
      <c r="B8857" s="16"/>
      <c r="N8857" s="2"/>
      <c r="O8857" s="53"/>
      <c r="BA8857" s="149"/>
    </row>
    <row r="8858" spans="1:53">
      <c r="A8858" s="16"/>
      <c r="B8858" s="16"/>
      <c r="N8858" s="2"/>
      <c r="O8858" s="53"/>
      <c r="BA8858" s="149"/>
    </row>
    <row r="8859" spans="1:53">
      <c r="A8859" s="16"/>
      <c r="B8859" s="16"/>
      <c r="N8859" s="2"/>
      <c r="O8859" s="53"/>
      <c r="BA8859" s="149"/>
    </row>
    <row r="8860" spans="1:53">
      <c r="A8860" s="16"/>
      <c r="B8860" s="16"/>
      <c r="N8860" s="2"/>
      <c r="O8860" s="53"/>
      <c r="BA8860" s="149"/>
    </row>
    <row r="8861" spans="1:53">
      <c r="A8861" s="16"/>
      <c r="B8861" s="16"/>
      <c r="N8861" s="2"/>
      <c r="O8861" s="53"/>
      <c r="BA8861" s="149"/>
    </row>
    <row r="8862" spans="1:53">
      <c r="A8862" s="16"/>
      <c r="B8862" s="16"/>
      <c r="N8862" s="2"/>
      <c r="O8862" s="53"/>
      <c r="BA8862" s="149"/>
    </row>
    <row r="8863" spans="1:53">
      <c r="A8863" s="16"/>
      <c r="B8863" s="16"/>
      <c r="N8863" s="2"/>
      <c r="O8863" s="53"/>
      <c r="BA8863" s="149"/>
    </row>
    <row r="8864" spans="1:53">
      <c r="A8864" s="16"/>
      <c r="B8864" s="16"/>
      <c r="N8864" s="2"/>
      <c r="O8864" s="53"/>
      <c r="BA8864" s="149"/>
    </row>
    <row r="8865" spans="1:53">
      <c r="A8865" s="16"/>
      <c r="B8865" s="16"/>
      <c r="N8865" s="2"/>
      <c r="O8865" s="53"/>
      <c r="BA8865" s="149"/>
    </row>
    <row r="8866" spans="1:53">
      <c r="A8866" s="16"/>
      <c r="B8866" s="16"/>
      <c r="N8866" s="2"/>
      <c r="O8866" s="53"/>
      <c r="BA8866" s="149"/>
    </row>
    <row r="8867" spans="1:53">
      <c r="A8867" s="16"/>
      <c r="B8867" s="16"/>
      <c r="N8867" s="2"/>
      <c r="O8867" s="53"/>
      <c r="BA8867" s="149"/>
    </row>
    <row r="8868" spans="1:53">
      <c r="A8868" s="16"/>
      <c r="B8868" s="16"/>
      <c r="N8868" s="2"/>
      <c r="O8868" s="53"/>
      <c r="BA8868" s="149"/>
    </row>
    <row r="8869" spans="1:53">
      <c r="A8869" s="16"/>
      <c r="B8869" s="16"/>
      <c r="N8869" s="2"/>
      <c r="O8869" s="53"/>
      <c r="BA8869" s="149"/>
    </row>
    <row r="8870" spans="1:53">
      <c r="A8870" s="16"/>
      <c r="B8870" s="16"/>
      <c r="N8870" s="2"/>
      <c r="O8870" s="53"/>
      <c r="BA8870" s="149"/>
    </row>
    <row r="8871" spans="1:53">
      <c r="A8871" s="16"/>
      <c r="B8871" s="16"/>
      <c r="N8871" s="2"/>
      <c r="O8871" s="53"/>
      <c r="BA8871" s="149"/>
    </row>
    <row r="8872" spans="1:53">
      <c r="A8872" s="16"/>
      <c r="B8872" s="16"/>
      <c r="N8872" s="2"/>
      <c r="O8872" s="53"/>
      <c r="BA8872" s="149"/>
    </row>
    <row r="8873" spans="1:53">
      <c r="A8873" s="16"/>
      <c r="B8873" s="16"/>
      <c r="N8873" s="2"/>
      <c r="O8873" s="53"/>
      <c r="BA8873" s="149"/>
    </row>
    <row r="8874" spans="1:53">
      <c r="A8874" s="16"/>
      <c r="B8874" s="16"/>
      <c r="N8874" s="2"/>
      <c r="O8874" s="53"/>
      <c r="BA8874" s="149"/>
    </row>
    <row r="8875" spans="1:53">
      <c r="A8875" s="16"/>
      <c r="B8875" s="16"/>
      <c r="N8875" s="2"/>
      <c r="O8875" s="53"/>
      <c r="BA8875" s="149"/>
    </row>
    <row r="8876" spans="1:53">
      <c r="A8876" s="16"/>
      <c r="B8876" s="16"/>
      <c r="N8876" s="2"/>
      <c r="O8876" s="53"/>
      <c r="BA8876" s="149"/>
    </row>
    <row r="8877" spans="1:53">
      <c r="A8877" s="16"/>
      <c r="B8877" s="16"/>
      <c r="N8877" s="2"/>
      <c r="O8877" s="53"/>
      <c r="BA8877" s="149"/>
    </row>
    <row r="8878" spans="1:53">
      <c r="A8878" s="16"/>
      <c r="B8878" s="16"/>
      <c r="N8878" s="2"/>
      <c r="O8878" s="53"/>
      <c r="BA8878" s="149"/>
    </row>
    <row r="8879" spans="1:53">
      <c r="A8879" s="16"/>
      <c r="B8879" s="16"/>
      <c r="N8879" s="2"/>
      <c r="O8879" s="53"/>
      <c r="BA8879" s="149"/>
    </row>
    <row r="8880" spans="1:53">
      <c r="A8880" s="16"/>
      <c r="B8880" s="16"/>
      <c r="N8880" s="2"/>
      <c r="O8880" s="53"/>
      <c r="BA8880" s="149"/>
    </row>
    <row r="8881" spans="1:53">
      <c r="A8881" s="16"/>
      <c r="B8881" s="16"/>
      <c r="N8881" s="2"/>
      <c r="O8881" s="53"/>
      <c r="BA8881" s="149"/>
    </row>
    <row r="8882" spans="1:53">
      <c r="A8882" s="16"/>
      <c r="B8882" s="16"/>
      <c r="N8882" s="2"/>
      <c r="O8882" s="53"/>
      <c r="BA8882" s="149"/>
    </row>
    <row r="8883" spans="1:53">
      <c r="A8883" s="16"/>
      <c r="B8883" s="16"/>
      <c r="N8883" s="2"/>
      <c r="O8883" s="53"/>
      <c r="BA8883" s="149"/>
    </row>
    <row r="8884" spans="1:53">
      <c r="A8884" s="16"/>
      <c r="B8884" s="16"/>
      <c r="N8884" s="2"/>
      <c r="O8884" s="53"/>
      <c r="BA8884" s="149"/>
    </row>
    <row r="8885" spans="1:53">
      <c r="A8885" s="16"/>
      <c r="B8885" s="16"/>
      <c r="N8885" s="2"/>
      <c r="O8885" s="53"/>
      <c r="BA8885" s="149"/>
    </row>
    <row r="8886" spans="1:53">
      <c r="A8886" s="16"/>
      <c r="B8886" s="16"/>
      <c r="N8886" s="2"/>
      <c r="O8886" s="53"/>
      <c r="BA8886" s="149"/>
    </row>
    <row r="8887" spans="1:53">
      <c r="A8887" s="16"/>
      <c r="B8887" s="16"/>
      <c r="N8887" s="2"/>
      <c r="O8887" s="53"/>
      <c r="BA8887" s="149"/>
    </row>
    <row r="8888" spans="1:53">
      <c r="A8888" s="16"/>
      <c r="B8888" s="16"/>
      <c r="N8888" s="2"/>
      <c r="O8888" s="53"/>
      <c r="BA8888" s="149"/>
    </row>
    <row r="8889" spans="1:53">
      <c r="A8889" s="16"/>
      <c r="B8889" s="16"/>
      <c r="N8889" s="2"/>
      <c r="O8889" s="53"/>
      <c r="BA8889" s="149"/>
    </row>
    <row r="8890" spans="1:53">
      <c r="A8890" s="16"/>
      <c r="B8890" s="16"/>
      <c r="N8890" s="2"/>
      <c r="O8890" s="53"/>
      <c r="BA8890" s="149"/>
    </row>
    <row r="8891" spans="1:53">
      <c r="A8891" s="16"/>
      <c r="B8891" s="16"/>
      <c r="N8891" s="2"/>
      <c r="O8891" s="53"/>
      <c r="BA8891" s="149"/>
    </row>
    <row r="8892" spans="1:53">
      <c r="A8892" s="16"/>
      <c r="B8892" s="16"/>
      <c r="N8892" s="2"/>
      <c r="O8892" s="53"/>
      <c r="BA8892" s="149"/>
    </row>
    <row r="8893" spans="1:53">
      <c r="A8893" s="16"/>
      <c r="B8893" s="16"/>
      <c r="N8893" s="2"/>
      <c r="O8893" s="53"/>
      <c r="BA8893" s="149"/>
    </row>
    <row r="8894" spans="1:53">
      <c r="A8894" s="16"/>
      <c r="B8894" s="16"/>
      <c r="N8894" s="2"/>
      <c r="O8894" s="53"/>
      <c r="BA8894" s="149"/>
    </row>
    <row r="8895" spans="1:53">
      <c r="A8895" s="16"/>
      <c r="B8895" s="16"/>
      <c r="N8895" s="2"/>
      <c r="O8895" s="53"/>
      <c r="BA8895" s="149"/>
    </row>
    <row r="8896" spans="1:53">
      <c r="A8896" s="16"/>
      <c r="B8896" s="16"/>
      <c r="N8896" s="2"/>
      <c r="O8896" s="53"/>
      <c r="BA8896" s="149"/>
    </row>
    <row r="8897" spans="1:53">
      <c r="A8897" s="16"/>
      <c r="B8897" s="16"/>
      <c r="N8897" s="2"/>
      <c r="O8897" s="53"/>
      <c r="BA8897" s="149"/>
    </row>
    <row r="8898" spans="1:53">
      <c r="A8898" s="16"/>
      <c r="B8898" s="16"/>
      <c r="N8898" s="2"/>
      <c r="O8898" s="53"/>
      <c r="BA8898" s="149"/>
    </row>
    <row r="8899" spans="1:53">
      <c r="A8899" s="16"/>
      <c r="B8899" s="16"/>
      <c r="N8899" s="2"/>
      <c r="O8899" s="53"/>
      <c r="BA8899" s="149"/>
    </row>
    <row r="8900" spans="1:53">
      <c r="A8900" s="16"/>
      <c r="B8900" s="16"/>
      <c r="N8900" s="2"/>
      <c r="O8900" s="53"/>
      <c r="BA8900" s="149"/>
    </row>
    <row r="8901" spans="1:53">
      <c r="A8901" s="16"/>
      <c r="B8901" s="16"/>
      <c r="N8901" s="2"/>
      <c r="O8901" s="53"/>
      <c r="BA8901" s="149"/>
    </row>
    <row r="8902" spans="1:53">
      <c r="A8902" s="16"/>
      <c r="B8902" s="16"/>
      <c r="N8902" s="2"/>
      <c r="O8902" s="53"/>
      <c r="BA8902" s="149"/>
    </row>
    <row r="8903" spans="1:53">
      <c r="A8903" s="16"/>
      <c r="B8903" s="16"/>
      <c r="N8903" s="2"/>
      <c r="O8903" s="53"/>
      <c r="BA8903" s="149"/>
    </row>
    <row r="8904" spans="1:53">
      <c r="A8904" s="16"/>
      <c r="B8904" s="16"/>
      <c r="N8904" s="2"/>
      <c r="O8904" s="53"/>
      <c r="BA8904" s="149"/>
    </row>
    <row r="8905" spans="1:53">
      <c r="A8905" s="16"/>
      <c r="B8905" s="16"/>
      <c r="N8905" s="2"/>
      <c r="O8905" s="53"/>
      <c r="BA8905" s="149"/>
    </row>
    <row r="8906" spans="1:53">
      <c r="A8906" s="16"/>
      <c r="B8906" s="16"/>
      <c r="N8906" s="2"/>
      <c r="O8906" s="53"/>
      <c r="BA8906" s="149"/>
    </row>
    <row r="8907" spans="1:53">
      <c r="A8907" s="16"/>
      <c r="B8907" s="16"/>
      <c r="N8907" s="2"/>
      <c r="O8907" s="53"/>
      <c r="BA8907" s="149"/>
    </row>
    <row r="8908" spans="1:53">
      <c r="A8908" s="16"/>
      <c r="B8908" s="16"/>
      <c r="N8908" s="2"/>
      <c r="O8908" s="53"/>
      <c r="BA8908" s="149"/>
    </row>
    <row r="8909" spans="1:53">
      <c r="A8909" s="16"/>
      <c r="B8909" s="16"/>
      <c r="N8909" s="2"/>
      <c r="O8909" s="53"/>
      <c r="BA8909" s="149"/>
    </row>
    <row r="8910" spans="1:53">
      <c r="A8910" s="16"/>
      <c r="B8910" s="16"/>
      <c r="N8910" s="2"/>
      <c r="O8910" s="53"/>
      <c r="BA8910" s="149"/>
    </row>
    <row r="8911" spans="1:53">
      <c r="A8911" s="16"/>
      <c r="B8911" s="16"/>
      <c r="N8911" s="2"/>
      <c r="O8911" s="53"/>
      <c r="BA8911" s="149"/>
    </row>
    <row r="8912" spans="1:53">
      <c r="A8912" s="16"/>
      <c r="B8912" s="16"/>
      <c r="N8912" s="2"/>
      <c r="O8912" s="53"/>
      <c r="BA8912" s="149"/>
    </row>
    <row r="8913" spans="1:53">
      <c r="A8913" s="16"/>
      <c r="B8913" s="16"/>
      <c r="N8913" s="2"/>
      <c r="O8913" s="53"/>
      <c r="BA8913" s="149"/>
    </row>
    <row r="8914" spans="1:53">
      <c r="A8914" s="16"/>
      <c r="B8914" s="16"/>
      <c r="N8914" s="2"/>
      <c r="O8914" s="53"/>
      <c r="BA8914" s="149"/>
    </row>
    <row r="8915" spans="1:53">
      <c r="A8915" s="16"/>
      <c r="B8915" s="16"/>
      <c r="N8915" s="2"/>
      <c r="O8915" s="53"/>
      <c r="BA8915" s="149"/>
    </row>
    <row r="8916" spans="1:53">
      <c r="A8916" s="16"/>
      <c r="B8916" s="16"/>
      <c r="N8916" s="2"/>
      <c r="O8916" s="53"/>
      <c r="BA8916" s="149"/>
    </row>
    <row r="8917" spans="1:53">
      <c r="A8917" s="16"/>
      <c r="B8917" s="16"/>
      <c r="N8917" s="2"/>
      <c r="O8917" s="53"/>
      <c r="BA8917" s="149"/>
    </row>
    <row r="8918" spans="1:53">
      <c r="A8918" s="16"/>
      <c r="B8918" s="16"/>
      <c r="N8918" s="2"/>
      <c r="O8918" s="53"/>
      <c r="BA8918" s="149"/>
    </row>
    <row r="8919" spans="1:53">
      <c r="A8919" s="16"/>
      <c r="B8919" s="16"/>
      <c r="N8919" s="2"/>
      <c r="O8919" s="53"/>
      <c r="BA8919" s="149"/>
    </row>
    <row r="8920" spans="1:53">
      <c r="A8920" s="16"/>
      <c r="B8920" s="16"/>
      <c r="N8920" s="2"/>
      <c r="O8920" s="53"/>
      <c r="BA8920" s="149"/>
    </row>
    <row r="8921" spans="1:53">
      <c r="A8921" s="16"/>
      <c r="B8921" s="16"/>
      <c r="N8921" s="2"/>
      <c r="O8921" s="53"/>
      <c r="BA8921" s="149"/>
    </row>
    <row r="8922" spans="1:53">
      <c r="A8922" s="16"/>
      <c r="B8922" s="16"/>
      <c r="N8922" s="2"/>
      <c r="O8922" s="53"/>
      <c r="BA8922" s="149"/>
    </row>
    <row r="8923" spans="1:53">
      <c r="A8923" s="16"/>
      <c r="B8923" s="16"/>
      <c r="N8923" s="2"/>
      <c r="O8923" s="53"/>
      <c r="BA8923" s="149"/>
    </row>
    <row r="8924" spans="1:53">
      <c r="A8924" s="16"/>
      <c r="B8924" s="16"/>
      <c r="N8924" s="2"/>
      <c r="O8924" s="53"/>
      <c r="BA8924" s="149"/>
    </row>
    <row r="8925" spans="1:53">
      <c r="A8925" s="16"/>
      <c r="B8925" s="16"/>
      <c r="N8925" s="2"/>
      <c r="O8925" s="53"/>
      <c r="BA8925" s="149"/>
    </row>
    <row r="8926" spans="1:53">
      <c r="A8926" s="16"/>
      <c r="B8926" s="16"/>
      <c r="N8926" s="2"/>
      <c r="O8926" s="53"/>
      <c r="BA8926" s="149"/>
    </row>
    <row r="8927" spans="1:53">
      <c r="A8927" s="16"/>
      <c r="B8927" s="16"/>
      <c r="N8927" s="2"/>
      <c r="O8927" s="53"/>
      <c r="BA8927" s="149"/>
    </row>
    <row r="8928" spans="1:53">
      <c r="A8928" s="16"/>
      <c r="B8928" s="16"/>
      <c r="N8928" s="2"/>
      <c r="O8928" s="53"/>
      <c r="BA8928" s="149"/>
    </row>
    <row r="8929" spans="1:53">
      <c r="A8929" s="16"/>
      <c r="B8929" s="16"/>
      <c r="N8929" s="2"/>
      <c r="O8929" s="53"/>
      <c r="BA8929" s="149"/>
    </row>
    <row r="8930" spans="1:53">
      <c r="A8930" s="16"/>
      <c r="B8930" s="16"/>
      <c r="N8930" s="2"/>
      <c r="O8930" s="53"/>
      <c r="BA8930" s="149"/>
    </row>
    <row r="8931" spans="1:53">
      <c r="A8931" s="16"/>
      <c r="B8931" s="16"/>
      <c r="N8931" s="2"/>
      <c r="O8931" s="53"/>
      <c r="BA8931" s="149"/>
    </row>
    <row r="8932" spans="1:53">
      <c r="A8932" s="16"/>
      <c r="B8932" s="16"/>
      <c r="N8932" s="2"/>
      <c r="O8932" s="53"/>
      <c r="BA8932" s="149"/>
    </row>
    <row r="8933" spans="1:53">
      <c r="A8933" s="16"/>
      <c r="B8933" s="16"/>
      <c r="N8933" s="2"/>
      <c r="O8933" s="53"/>
      <c r="BA8933" s="149"/>
    </row>
    <row r="8934" spans="1:53">
      <c r="A8934" s="16"/>
      <c r="B8934" s="16"/>
      <c r="N8934" s="2"/>
      <c r="O8934" s="53"/>
      <c r="BA8934" s="149"/>
    </row>
    <row r="8935" spans="1:53">
      <c r="A8935" s="16"/>
      <c r="B8935" s="16"/>
      <c r="N8935" s="2"/>
      <c r="O8935" s="53"/>
      <c r="BA8935" s="149"/>
    </row>
    <row r="8936" spans="1:53">
      <c r="A8936" s="16"/>
      <c r="B8936" s="16"/>
      <c r="N8936" s="2"/>
      <c r="O8936" s="53"/>
      <c r="BA8936" s="149"/>
    </row>
    <row r="8937" spans="1:53">
      <c r="A8937" s="16"/>
      <c r="B8937" s="16"/>
      <c r="N8937" s="2"/>
      <c r="O8937" s="53"/>
      <c r="BA8937" s="149"/>
    </row>
    <row r="8938" spans="1:53">
      <c r="A8938" s="16"/>
      <c r="B8938" s="16"/>
      <c r="N8938" s="2"/>
      <c r="O8938" s="53"/>
      <c r="BA8938" s="149"/>
    </row>
    <row r="8939" spans="1:53">
      <c r="A8939" s="16"/>
      <c r="B8939" s="16"/>
      <c r="N8939" s="2"/>
      <c r="O8939" s="53"/>
      <c r="BA8939" s="149"/>
    </row>
    <row r="8940" spans="1:53">
      <c r="A8940" s="16"/>
      <c r="B8940" s="16"/>
      <c r="N8940" s="2"/>
      <c r="O8940" s="53"/>
      <c r="BA8940" s="149"/>
    </row>
    <row r="8941" spans="1:53">
      <c r="A8941" s="16"/>
      <c r="B8941" s="16"/>
      <c r="N8941" s="2"/>
      <c r="O8941" s="53"/>
      <c r="BA8941" s="149"/>
    </row>
    <row r="8942" spans="1:53">
      <c r="A8942" s="16"/>
      <c r="B8942" s="16"/>
      <c r="N8942" s="2"/>
      <c r="O8942" s="53"/>
      <c r="BA8942" s="149"/>
    </row>
    <row r="8943" spans="1:53">
      <c r="A8943" s="16"/>
      <c r="B8943" s="16"/>
      <c r="N8943" s="2"/>
      <c r="O8943" s="53"/>
      <c r="BA8943" s="149"/>
    </row>
    <row r="8944" spans="1:53">
      <c r="A8944" s="16"/>
      <c r="B8944" s="16"/>
      <c r="N8944" s="2"/>
      <c r="O8944" s="53"/>
      <c r="BA8944" s="149"/>
    </row>
    <row r="8945" spans="1:53">
      <c r="A8945" s="16"/>
      <c r="B8945" s="16"/>
      <c r="N8945" s="2"/>
      <c r="O8945" s="53"/>
      <c r="BA8945" s="149"/>
    </row>
    <row r="8946" spans="1:53">
      <c r="A8946" s="16"/>
      <c r="B8946" s="16"/>
      <c r="N8946" s="2"/>
      <c r="O8946" s="53"/>
      <c r="BA8946" s="149"/>
    </row>
    <row r="8947" spans="1:53">
      <c r="A8947" s="16"/>
      <c r="B8947" s="16"/>
      <c r="N8947" s="2"/>
      <c r="O8947" s="53"/>
      <c r="BA8947" s="149"/>
    </row>
    <row r="8948" spans="1:53">
      <c r="A8948" s="16"/>
      <c r="B8948" s="16"/>
      <c r="N8948" s="2"/>
      <c r="O8948" s="53"/>
      <c r="BA8948" s="149"/>
    </row>
    <row r="8949" spans="1:53">
      <c r="A8949" s="16"/>
      <c r="B8949" s="16"/>
      <c r="N8949" s="2"/>
      <c r="O8949" s="53"/>
      <c r="BA8949" s="149"/>
    </row>
    <row r="8950" spans="1:53">
      <c r="A8950" s="16"/>
      <c r="B8950" s="16"/>
      <c r="N8950" s="2"/>
      <c r="O8950" s="53"/>
      <c r="BA8950" s="149"/>
    </row>
    <row r="8951" spans="1:53">
      <c r="A8951" s="16"/>
      <c r="B8951" s="16"/>
      <c r="N8951" s="2"/>
      <c r="O8951" s="53"/>
      <c r="BA8951" s="149"/>
    </row>
    <row r="8952" spans="1:53">
      <c r="A8952" s="16"/>
      <c r="B8952" s="16"/>
      <c r="N8952" s="2"/>
      <c r="O8952" s="53"/>
      <c r="BA8952" s="149"/>
    </row>
    <row r="8953" spans="1:53">
      <c r="A8953" s="16"/>
      <c r="B8953" s="16"/>
      <c r="N8953" s="2"/>
      <c r="O8953" s="53"/>
      <c r="BA8953" s="149"/>
    </row>
    <row r="8954" spans="1:53">
      <c r="A8954" s="16"/>
      <c r="B8954" s="16"/>
      <c r="N8954" s="2"/>
      <c r="O8954" s="53"/>
      <c r="BA8954" s="149"/>
    </row>
    <row r="8955" spans="1:53">
      <c r="A8955" s="16"/>
      <c r="B8955" s="16"/>
      <c r="N8955" s="2"/>
      <c r="O8955" s="53"/>
      <c r="BA8955" s="149"/>
    </row>
    <row r="8956" spans="1:53">
      <c r="A8956" s="16"/>
      <c r="B8956" s="16"/>
      <c r="N8956" s="2"/>
      <c r="O8956" s="53"/>
      <c r="BA8956" s="149"/>
    </row>
    <row r="8957" spans="1:53">
      <c r="A8957" s="16"/>
      <c r="B8957" s="16"/>
      <c r="N8957" s="2"/>
      <c r="O8957" s="53"/>
      <c r="BA8957" s="149"/>
    </row>
    <row r="8958" spans="1:53">
      <c r="A8958" s="16"/>
      <c r="B8958" s="16"/>
      <c r="N8958" s="2"/>
      <c r="O8958" s="53"/>
      <c r="BA8958" s="149"/>
    </row>
    <row r="8959" spans="1:53">
      <c r="A8959" s="16"/>
      <c r="B8959" s="16"/>
      <c r="N8959" s="2"/>
      <c r="O8959" s="53"/>
      <c r="BA8959" s="149"/>
    </row>
    <row r="8960" spans="1:53">
      <c r="A8960" s="16"/>
      <c r="B8960" s="16"/>
      <c r="N8960" s="2"/>
      <c r="O8960" s="53"/>
      <c r="BA8960" s="149"/>
    </row>
    <row r="8961" spans="1:53">
      <c r="A8961" s="16"/>
      <c r="B8961" s="16"/>
      <c r="N8961" s="2"/>
      <c r="O8961" s="53"/>
      <c r="BA8961" s="149"/>
    </row>
    <row r="8962" spans="1:53">
      <c r="A8962" s="16"/>
      <c r="B8962" s="16"/>
      <c r="N8962" s="2"/>
      <c r="O8962" s="53"/>
      <c r="BA8962" s="149"/>
    </row>
    <row r="8963" spans="1:53">
      <c r="A8963" s="16"/>
      <c r="B8963" s="16"/>
      <c r="N8963" s="2"/>
      <c r="O8963" s="53"/>
      <c r="BA8963" s="149"/>
    </row>
    <row r="8964" spans="1:53">
      <c r="A8964" s="16"/>
      <c r="B8964" s="16"/>
      <c r="N8964" s="2"/>
      <c r="O8964" s="53"/>
      <c r="BA8964" s="149"/>
    </row>
    <row r="8965" spans="1:53">
      <c r="A8965" s="16"/>
      <c r="B8965" s="16"/>
      <c r="N8965" s="2"/>
      <c r="O8965" s="53"/>
      <c r="BA8965" s="149"/>
    </row>
    <row r="8966" spans="1:53">
      <c r="A8966" s="16"/>
      <c r="B8966" s="16"/>
      <c r="N8966" s="2"/>
      <c r="O8966" s="53"/>
      <c r="BA8966" s="149"/>
    </row>
    <row r="8967" spans="1:53">
      <c r="A8967" s="16"/>
      <c r="B8967" s="16"/>
      <c r="N8967" s="2"/>
      <c r="O8967" s="53"/>
      <c r="BA8967" s="149"/>
    </row>
    <row r="8968" spans="1:53">
      <c r="A8968" s="16"/>
      <c r="B8968" s="16"/>
      <c r="N8968" s="2"/>
      <c r="O8968" s="53"/>
      <c r="BA8968" s="149"/>
    </row>
    <row r="8969" spans="1:53">
      <c r="A8969" s="16"/>
      <c r="B8969" s="16"/>
      <c r="N8969" s="2"/>
      <c r="O8969" s="53"/>
      <c r="BA8969" s="149"/>
    </row>
    <row r="8970" spans="1:53">
      <c r="A8970" s="16"/>
      <c r="B8970" s="16"/>
      <c r="N8970" s="2"/>
      <c r="O8970" s="53"/>
      <c r="BA8970" s="149"/>
    </row>
    <row r="8971" spans="1:53">
      <c r="A8971" s="16"/>
      <c r="B8971" s="16"/>
      <c r="N8971" s="2"/>
      <c r="O8971" s="53"/>
      <c r="BA8971" s="149"/>
    </row>
    <row r="8972" spans="1:53">
      <c r="A8972" s="16"/>
      <c r="B8972" s="16"/>
      <c r="N8972" s="2"/>
      <c r="O8972" s="53"/>
      <c r="BA8972" s="149"/>
    </row>
    <row r="8973" spans="1:53">
      <c r="A8973" s="16"/>
      <c r="B8973" s="16"/>
      <c r="N8973" s="2"/>
      <c r="O8973" s="53"/>
      <c r="BA8973" s="149"/>
    </row>
    <row r="8974" spans="1:53">
      <c r="A8974" s="16"/>
      <c r="B8974" s="16"/>
      <c r="N8974" s="2"/>
      <c r="O8974" s="53"/>
      <c r="BA8974" s="149"/>
    </row>
    <row r="8975" spans="1:53">
      <c r="A8975" s="16"/>
      <c r="B8975" s="16"/>
      <c r="N8975" s="2"/>
      <c r="O8975" s="53"/>
      <c r="BA8975" s="149"/>
    </row>
    <row r="8976" spans="1:53">
      <c r="A8976" s="16"/>
      <c r="B8976" s="16"/>
      <c r="N8976" s="2"/>
      <c r="O8976" s="53"/>
      <c r="BA8976" s="149"/>
    </row>
    <row r="8977" spans="1:53">
      <c r="A8977" s="16"/>
      <c r="B8977" s="16"/>
      <c r="N8977" s="2"/>
      <c r="O8977" s="53"/>
      <c r="BA8977" s="149"/>
    </row>
    <row r="8978" spans="1:53">
      <c r="A8978" s="16"/>
      <c r="B8978" s="16"/>
      <c r="N8978" s="2"/>
      <c r="O8978" s="53"/>
      <c r="BA8978" s="149"/>
    </row>
    <row r="8979" spans="1:53">
      <c r="A8979" s="16"/>
      <c r="B8979" s="16"/>
      <c r="N8979" s="2"/>
      <c r="O8979" s="53"/>
      <c r="BA8979" s="149"/>
    </row>
    <row r="8980" spans="1:53">
      <c r="A8980" s="16"/>
      <c r="B8980" s="16"/>
      <c r="N8980" s="2"/>
      <c r="O8980" s="53"/>
      <c r="BA8980" s="149"/>
    </row>
    <row r="8981" spans="1:53">
      <c r="A8981" s="16"/>
      <c r="B8981" s="16"/>
      <c r="N8981" s="2"/>
      <c r="O8981" s="53"/>
      <c r="BA8981" s="149"/>
    </row>
    <row r="8982" spans="1:53">
      <c r="A8982" s="16"/>
      <c r="B8982" s="16"/>
      <c r="N8982" s="2"/>
      <c r="O8982" s="53"/>
      <c r="BA8982" s="149"/>
    </row>
    <row r="8983" spans="1:53">
      <c r="A8983" s="16"/>
      <c r="B8983" s="16"/>
      <c r="N8983" s="2"/>
      <c r="O8983" s="53"/>
      <c r="BA8983" s="149"/>
    </row>
    <row r="8984" spans="1:53">
      <c r="A8984" s="16"/>
      <c r="B8984" s="16"/>
      <c r="N8984" s="2"/>
      <c r="O8984" s="53"/>
      <c r="BA8984" s="149"/>
    </row>
    <row r="8985" spans="1:53">
      <c r="A8985" s="16"/>
      <c r="B8985" s="16"/>
      <c r="N8985" s="2"/>
      <c r="O8985" s="53"/>
      <c r="BA8985" s="149"/>
    </row>
    <row r="8986" spans="1:53">
      <c r="A8986" s="16"/>
      <c r="B8986" s="16"/>
      <c r="N8986" s="2"/>
      <c r="O8986" s="53"/>
      <c r="BA8986" s="149"/>
    </row>
    <row r="8987" spans="1:53">
      <c r="A8987" s="16"/>
      <c r="B8987" s="16"/>
      <c r="N8987" s="2"/>
      <c r="O8987" s="53"/>
      <c r="BA8987" s="149"/>
    </row>
    <row r="8988" spans="1:53">
      <c r="A8988" s="16"/>
      <c r="B8988" s="16"/>
      <c r="N8988" s="2"/>
      <c r="O8988" s="53"/>
      <c r="BA8988" s="149"/>
    </row>
    <row r="8989" spans="1:53">
      <c r="A8989" s="16"/>
      <c r="B8989" s="16"/>
      <c r="N8989" s="2"/>
      <c r="O8989" s="53"/>
      <c r="BA8989" s="149"/>
    </row>
    <row r="8990" spans="1:53">
      <c r="N8990" s="2"/>
      <c r="O8990" s="2"/>
      <c r="BA8990" s="149"/>
    </row>
    <row r="8991" spans="1:53">
      <c r="N8991" s="2"/>
      <c r="O8991" s="2"/>
      <c r="BA8991" s="149"/>
    </row>
    <row r="8992" spans="1:53">
      <c r="N8992" s="2"/>
      <c r="O8992" s="2"/>
      <c r="BA8992" s="149"/>
    </row>
    <row r="8993" spans="14:53">
      <c r="N8993" s="2"/>
      <c r="O8993" s="2"/>
      <c r="BA8993" s="149"/>
    </row>
    <row r="8994" spans="14:53">
      <c r="N8994" s="2"/>
      <c r="O8994" s="2"/>
      <c r="BA8994" s="149"/>
    </row>
    <row r="8995" spans="14:53">
      <c r="N8995" s="2"/>
      <c r="O8995" s="2"/>
      <c r="BA8995" s="149"/>
    </row>
    <row r="8996" spans="14:53">
      <c r="N8996" s="2"/>
      <c r="O8996" s="2"/>
      <c r="BA8996" s="149"/>
    </row>
    <row r="8997" spans="14:53">
      <c r="N8997" s="2"/>
      <c r="O8997" s="2"/>
      <c r="BA8997" s="149"/>
    </row>
    <row r="8998" spans="14:53">
      <c r="N8998" s="2"/>
      <c r="O8998" s="2"/>
      <c r="BA8998" s="149"/>
    </row>
    <row r="8999" spans="14:53">
      <c r="N8999" s="2"/>
      <c r="O8999" s="2"/>
      <c r="BA8999" s="149"/>
    </row>
    <row r="9000" spans="14:53">
      <c r="N9000" s="2"/>
      <c r="O9000" s="2"/>
      <c r="BA9000" s="149"/>
    </row>
    <row r="9001" spans="14:53">
      <c r="N9001" s="2"/>
      <c r="O9001" s="2"/>
      <c r="BA9001" s="149"/>
    </row>
    <row r="9002" spans="14:53">
      <c r="N9002" s="2"/>
      <c r="O9002" s="2"/>
      <c r="BA9002" s="149"/>
    </row>
    <row r="9003" spans="14:53">
      <c r="N9003" s="2"/>
      <c r="O9003" s="2"/>
      <c r="BA9003" s="149"/>
    </row>
    <row r="9004" spans="14:53">
      <c r="N9004" s="2"/>
      <c r="O9004" s="2"/>
      <c r="BA9004" s="149"/>
    </row>
    <row r="9005" spans="14:53">
      <c r="N9005" s="2"/>
      <c r="O9005" s="2"/>
      <c r="BA9005" s="149"/>
    </row>
    <row r="9006" spans="14:53">
      <c r="N9006" s="2"/>
      <c r="O9006" s="2"/>
      <c r="BA9006" s="149"/>
    </row>
    <row r="9007" spans="14:53">
      <c r="N9007" s="2"/>
      <c r="O9007" s="2"/>
      <c r="BA9007" s="149"/>
    </row>
    <row r="9008" spans="14:53">
      <c r="N9008" s="2"/>
      <c r="O9008" s="2"/>
      <c r="BA9008" s="149"/>
    </row>
    <row r="9009" spans="14:53">
      <c r="N9009" s="2"/>
      <c r="O9009" s="2"/>
      <c r="BA9009" s="149"/>
    </row>
    <row r="9010" spans="14:53">
      <c r="N9010" s="2"/>
      <c r="O9010" s="2"/>
      <c r="BA9010" s="149"/>
    </row>
    <row r="9011" spans="14:53">
      <c r="N9011" s="2"/>
      <c r="O9011" s="2"/>
      <c r="BA9011" s="149"/>
    </row>
    <row r="9012" spans="14:53">
      <c r="N9012" s="2"/>
      <c r="O9012" s="2"/>
      <c r="BA9012" s="149"/>
    </row>
    <row r="9013" spans="14:53">
      <c r="N9013" s="2"/>
      <c r="O9013" s="2"/>
      <c r="BA9013" s="149"/>
    </row>
    <row r="9014" spans="14:53">
      <c r="N9014" s="2"/>
      <c r="O9014" s="2"/>
      <c r="BA9014" s="149"/>
    </row>
    <row r="9015" spans="14:53">
      <c r="N9015" s="2"/>
      <c r="O9015" s="2"/>
      <c r="BA9015" s="149"/>
    </row>
    <row r="9016" spans="14:53">
      <c r="N9016" s="2"/>
      <c r="O9016" s="2"/>
      <c r="BA9016" s="149"/>
    </row>
    <row r="9017" spans="14:53">
      <c r="N9017" s="2"/>
      <c r="O9017" s="2"/>
      <c r="BA9017" s="149"/>
    </row>
    <row r="9018" spans="14:53">
      <c r="N9018" s="2"/>
      <c r="O9018" s="2"/>
      <c r="BA9018" s="149"/>
    </row>
    <row r="9019" spans="14:53">
      <c r="N9019" s="2"/>
      <c r="O9019" s="2"/>
      <c r="BA9019" s="149"/>
    </row>
    <row r="9020" spans="14:53">
      <c r="N9020" s="2"/>
      <c r="O9020" s="2"/>
      <c r="BA9020" s="149"/>
    </row>
    <row r="9021" spans="14:53">
      <c r="N9021" s="2"/>
      <c r="O9021" s="2"/>
      <c r="BA9021" s="149"/>
    </row>
    <row r="9022" spans="14:53">
      <c r="N9022" s="2"/>
      <c r="O9022" s="2"/>
      <c r="BA9022" s="149"/>
    </row>
    <row r="9023" spans="14:53">
      <c r="N9023" s="2"/>
      <c r="O9023" s="2"/>
      <c r="BA9023" s="149"/>
    </row>
    <row r="9024" spans="14:53">
      <c r="N9024" s="2"/>
      <c r="O9024" s="2"/>
      <c r="BA9024" s="149"/>
    </row>
    <row r="9025" spans="14:53">
      <c r="N9025" s="2"/>
      <c r="O9025" s="2"/>
      <c r="BA9025" s="149"/>
    </row>
    <row r="9026" spans="14:53">
      <c r="N9026" s="2"/>
      <c r="O9026" s="2"/>
      <c r="BA9026" s="149"/>
    </row>
    <row r="9027" spans="14:53">
      <c r="N9027" s="2"/>
      <c r="O9027" s="2"/>
      <c r="BA9027" s="149"/>
    </row>
    <row r="9028" spans="14:53">
      <c r="N9028" s="2"/>
      <c r="O9028" s="2"/>
      <c r="BA9028" s="149"/>
    </row>
    <row r="9029" spans="14:53">
      <c r="N9029" s="2"/>
      <c r="O9029" s="2"/>
      <c r="BA9029" s="149"/>
    </row>
    <row r="9030" spans="14:53">
      <c r="N9030" s="2"/>
      <c r="O9030" s="2"/>
      <c r="BA9030" s="149"/>
    </row>
    <row r="9031" spans="14:53">
      <c r="N9031" s="2"/>
      <c r="O9031" s="2"/>
      <c r="BA9031" s="149"/>
    </row>
    <row r="9032" spans="14:53">
      <c r="N9032" s="2"/>
      <c r="O9032" s="2"/>
      <c r="BA9032" s="149"/>
    </row>
    <row r="9033" spans="14:53">
      <c r="N9033" s="2"/>
      <c r="O9033" s="2"/>
      <c r="BA9033" s="149"/>
    </row>
    <row r="9034" spans="14:53">
      <c r="N9034" s="2"/>
      <c r="O9034" s="2"/>
      <c r="BA9034" s="149"/>
    </row>
    <row r="9035" spans="14:53">
      <c r="N9035" s="2"/>
      <c r="O9035" s="2"/>
      <c r="BA9035" s="149"/>
    </row>
    <row r="9036" spans="14:53">
      <c r="N9036" s="2"/>
      <c r="O9036" s="2"/>
      <c r="BA9036" s="149"/>
    </row>
    <row r="9037" spans="14:53">
      <c r="N9037" s="2"/>
      <c r="O9037" s="2"/>
      <c r="BA9037" s="149"/>
    </row>
    <row r="9038" spans="14:53">
      <c r="N9038" s="2"/>
      <c r="O9038" s="2"/>
      <c r="BA9038" s="149"/>
    </row>
    <row r="9039" spans="14:53">
      <c r="N9039" s="2"/>
      <c r="O9039" s="2"/>
      <c r="BA9039" s="149"/>
    </row>
    <row r="9040" spans="14:53">
      <c r="N9040" s="2"/>
      <c r="O9040" s="2"/>
      <c r="BA9040" s="149"/>
    </row>
    <row r="9041" spans="14:53">
      <c r="N9041" s="2"/>
      <c r="O9041" s="2"/>
      <c r="BA9041" s="149"/>
    </row>
    <row r="9042" spans="14:53">
      <c r="N9042" s="2"/>
      <c r="O9042" s="2"/>
      <c r="BA9042" s="149"/>
    </row>
    <row r="9043" spans="14:53">
      <c r="N9043" s="2"/>
      <c r="O9043" s="2"/>
      <c r="BA9043" s="149"/>
    </row>
    <row r="9044" spans="14:53">
      <c r="N9044" s="2"/>
      <c r="O9044" s="2"/>
      <c r="BA9044" s="149"/>
    </row>
    <row r="9045" spans="14:53">
      <c r="N9045" s="2"/>
      <c r="O9045" s="2"/>
      <c r="BA9045" s="149"/>
    </row>
    <row r="9046" spans="14:53">
      <c r="N9046" s="2"/>
      <c r="O9046" s="2"/>
      <c r="BA9046" s="149"/>
    </row>
    <row r="9047" spans="14:53">
      <c r="N9047" s="2"/>
      <c r="O9047" s="2"/>
      <c r="BA9047" s="149"/>
    </row>
    <row r="9048" spans="14:53">
      <c r="N9048" s="2"/>
      <c r="O9048" s="2"/>
      <c r="BA9048" s="149"/>
    </row>
    <row r="9049" spans="14:53">
      <c r="N9049" s="2"/>
      <c r="O9049" s="2"/>
      <c r="BA9049" s="149"/>
    </row>
    <row r="9050" spans="14:53">
      <c r="N9050" s="2"/>
      <c r="O9050" s="2"/>
      <c r="BA9050" s="149"/>
    </row>
    <row r="9051" spans="14:53">
      <c r="N9051" s="2"/>
      <c r="O9051" s="2"/>
      <c r="BA9051" s="149"/>
    </row>
    <row r="9052" spans="14:53">
      <c r="N9052" s="2"/>
      <c r="O9052" s="2"/>
      <c r="BA9052" s="149"/>
    </row>
    <row r="9053" spans="14:53">
      <c r="N9053" s="2"/>
      <c r="O9053" s="2"/>
      <c r="BA9053" s="149"/>
    </row>
    <row r="9054" spans="14:53">
      <c r="N9054" s="2"/>
      <c r="O9054" s="2"/>
      <c r="BA9054" s="149"/>
    </row>
    <row r="9055" spans="14:53">
      <c r="N9055" s="2"/>
      <c r="O9055" s="2"/>
      <c r="BA9055" s="149"/>
    </row>
    <row r="9056" spans="14:53">
      <c r="N9056" s="2"/>
      <c r="O9056" s="2"/>
      <c r="BA9056" s="149"/>
    </row>
    <row r="9057" spans="14:53">
      <c r="N9057" s="2"/>
      <c r="O9057" s="2"/>
      <c r="BA9057" s="149"/>
    </row>
    <row r="9058" spans="14:53">
      <c r="N9058" s="2"/>
      <c r="O9058" s="2"/>
      <c r="BA9058" s="149"/>
    </row>
    <row r="9059" spans="14:53">
      <c r="N9059" s="2"/>
      <c r="O9059" s="2"/>
      <c r="BA9059" s="149"/>
    </row>
    <row r="9060" spans="14:53">
      <c r="N9060" s="2"/>
      <c r="O9060" s="2"/>
      <c r="BA9060" s="149"/>
    </row>
    <row r="9061" spans="14:53">
      <c r="N9061" s="2"/>
      <c r="O9061" s="2"/>
      <c r="BA9061" s="149"/>
    </row>
    <row r="9062" spans="14:53">
      <c r="N9062" s="2"/>
      <c r="O9062" s="2"/>
      <c r="BA9062" s="149"/>
    </row>
    <row r="9063" spans="14:53">
      <c r="N9063" s="2"/>
      <c r="O9063" s="2"/>
      <c r="BA9063" s="149"/>
    </row>
    <row r="9064" spans="14:53">
      <c r="N9064" s="2"/>
      <c r="O9064" s="2"/>
      <c r="BA9064" s="149"/>
    </row>
    <row r="9065" spans="14:53">
      <c r="N9065" s="2"/>
      <c r="O9065" s="2"/>
      <c r="BA9065" s="149"/>
    </row>
    <row r="9066" spans="14:53">
      <c r="N9066" s="2"/>
      <c r="O9066" s="2"/>
      <c r="BA9066" s="149"/>
    </row>
    <row r="9067" spans="14:53">
      <c r="N9067" s="2"/>
      <c r="O9067" s="2"/>
      <c r="BA9067" s="149"/>
    </row>
    <row r="9068" spans="14:53">
      <c r="N9068" s="2"/>
      <c r="O9068" s="2"/>
      <c r="BA9068" s="149"/>
    </row>
    <row r="9069" spans="14:53">
      <c r="N9069" s="2"/>
      <c r="O9069" s="2"/>
      <c r="BA9069" s="149"/>
    </row>
    <row r="9070" spans="14:53">
      <c r="N9070" s="2"/>
      <c r="O9070" s="2"/>
      <c r="BA9070" s="149"/>
    </row>
    <row r="9071" spans="14:53">
      <c r="N9071" s="2"/>
      <c r="O9071" s="2"/>
      <c r="BA9071" s="149"/>
    </row>
    <row r="9072" spans="14:53">
      <c r="N9072" s="2"/>
      <c r="O9072" s="2"/>
      <c r="BA9072" s="149"/>
    </row>
    <row r="9073" spans="14:53">
      <c r="N9073" s="2"/>
      <c r="O9073" s="2"/>
      <c r="BA9073" s="149"/>
    </row>
    <row r="9074" spans="14:53">
      <c r="N9074" s="2"/>
      <c r="O9074" s="2"/>
      <c r="BA9074" s="149"/>
    </row>
    <row r="9075" spans="14:53">
      <c r="N9075" s="2"/>
      <c r="O9075" s="2"/>
      <c r="BA9075" s="149"/>
    </row>
    <row r="9076" spans="14:53">
      <c r="N9076" s="2"/>
      <c r="O9076" s="2"/>
      <c r="BA9076" s="149"/>
    </row>
    <row r="9077" spans="14:53">
      <c r="N9077" s="2"/>
      <c r="O9077" s="2"/>
      <c r="BA9077" s="149"/>
    </row>
    <row r="9078" spans="14:53">
      <c r="N9078" s="2"/>
      <c r="O9078" s="2"/>
      <c r="BA9078" s="149"/>
    </row>
    <row r="9079" spans="14:53">
      <c r="N9079" s="2"/>
      <c r="O9079" s="2"/>
      <c r="BA9079" s="149"/>
    </row>
    <row r="9080" spans="14:53">
      <c r="N9080" s="2"/>
      <c r="O9080" s="2"/>
      <c r="BA9080" s="149"/>
    </row>
    <row r="9081" spans="14:53">
      <c r="N9081" s="2"/>
      <c r="O9081" s="2"/>
      <c r="BA9081" s="149"/>
    </row>
    <row r="9082" spans="14:53">
      <c r="N9082" s="2"/>
      <c r="O9082" s="2"/>
      <c r="BA9082" s="149"/>
    </row>
    <row r="9083" spans="14:53">
      <c r="N9083" s="2"/>
      <c r="O9083" s="2"/>
      <c r="BA9083" s="149"/>
    </row>
    <row r="9084" spans="14:53">
      <c r="N9084" s="2"/>
      <c r="O9084" s="2"/>
      <c r="BA9084" s="149"/>
    </row>
    <row r="9085" spans="14:53">
      <c r="N9085" s="2"/>
      <c r="O9085" s="2"/>
      <c r="BA9085" s="149"/>
    </row>
    <row r="9086" spans="14:53">
      <c r="N9086" s="2"/>
      <c r="O9086" s="2"/>
      <c r="BA9086" s="149"/>
    </row>
    <row r="9087" spans="14:53">
      <c r="N9087" s="2"/>
      <c r="O9087" s="2"/>
      <c r="BA9087" s="149"/>
    </row>
    <row r="9088" spans="14:53">
      <c r="N9088" s="2"/>
      <c r="O9088" s="2"/>
      <c r="BA9088" s="149"/>
    </row>
    <row r="9089" spans="14:53">
      <c r="N9089" s="2"/>
      <c r="O9089" s="2"/>
      <c r="BA9089" s="149"/>
    </row>
    <row r="9090" spans="14:53">
      <c r="N9090" s="2"/>
      <c r="O9090" s="2"/>
      <c r="BA9090" s="149"/>
    </row>
    <row r="9091" spans="14:53">
      <c r="N9091" s="2"/>
      <c r="O9091" s="2"/>
      <c r="BA9091" s="149"/>
    </row>
    <row r="9092" spans="14:53">
      <c r="N9092" s="2"/>
      <c r="O9092" s="2"/>
      <c r="BA9092" s="149"/>
    </row>
    <row r="9093" spans="14:53">
      <c r="N9093" s="2"/>
      <c r="O9093" s="2"/>
      <c r="BA9093" s="149"/>
    </row>
    <row r="9094" spans="14:53">
      <c r="N9094" s="2"/>
      <c r="O9094" s="2"/>
      <c r="BA9094" s="149"/>
    </row>
    <row r="9095" spans="14:53">
      <c r="N9095" s="2"/>
      <c r="O9095" s="2"/>
      <c r="BA9095" s="149"/>
    </row>
    <row r="9096" spans="14:53">
      <c r="N9096" s="2"/>
      <c r="O9096" s="2"/>
      <c r="BA9096" s="149"/>
    </row>
    <row r="9097" spans="14:53">
      <c r="N9097" s="2"/>
      <c r="O9097" s="2"/>
      <c r="BA9097" s="149"/>
    </row>
    <row r="9098" spans="14:53">
      <c r="N9098" s="2"/>
      <c r="O9098" s="2"/>
      <c r="BA9098" s="149"/>
    </row>
    <row r="9099" spans="14:53">
      <c r="N9099" s="2"/>
      <c r="O9099" s="2"/>
      <c r="BA9099" s="149"/>
    </row>
    <row r="9100" spans="14:53">
      <c r="N9100" s="2"/>
      <c r="O9100" s="2"/>
      <c r="BA9100" s="149"/>
    </row>
    <row r="9101" spans="14:53">
      <c r="N9101" s="2"/>
      <c r="O9101" s="2"/>
      <c r="BA9101" s="149"/>
    </row>
    <row r="9102" spans="14:53">
      <c r="N9102" s="2"/>
      <c r="O9102" s="2"/>
      <c r="BA9102" s="149"/>
    </row>
    <row r="9103" spans="14:53">
      <c r="N9103" s="2"/>
      <c r="O9103" s="2"/>
      <c r="BA9103" s="149"/>
    </row>
    <row r="9104" spans="14:53">
      <c r="N9104" s="2"/>
      <c r="O9104" s="2"/>
      <c r="BA9104" s="149"/>
    </row>
    <row r="9105" spans="14:53">
      <c r="N9105" s="2"/>
      <c r="O9105" s="2"/>
      <c r="BA9105" s="149"/>
    </row>
    <row r="9106" spans="14:53">
      <c r="N9106" s="2"/>
      <c r="O9106" s="2"/>
      <c r="BA9106" s="149"/>
    </row>
    <row r="9107" spans="14:53">
      <c r="N9107" s="2"/>
      <c r="O9107" s="2"/>
      <c r="BA9107" s="149"/>
    </row>
    <row r="9108" spans="14:53">
      <c r="N9108" s="2"/>
      <c r="O9108" s="2"/>
      <c r="BA9108" s="149"/>
    </row>
    <row r="9109" spans="14:53">
      <c r="N9109" s="2"/>
      <c r="O9109" s="2"/>
      <c r="BA9109" s="149"/>
    </row>
    <row r="9110" spans="14:53">
      <c r="N9110" s="2"/>
      <c r="O9110" s="2"/>
      <c r="BA9110" s="149"/>
    </row>
    <row r="9111" spans="14:53">
      <c r="N9111" s="2"/>
      <c r="O9111" s="2"/>
      <c r="BA9111" s="149"/>
    </row>
    <row r="9112" spans="14:53">
      <c r="N9112" s="2"/>
      <c r="O9112" s="2"/>
      <c r="BA9112" s="149"/>
    </row>
    <row r="9113" spans="14:53">
      <c r="N9113" s="2"/>
      <c r="O9113" s="2"/>
      <c r="BA9113" s="149"/>
    </row>
    <row r="9114" spans="14:53">
      <c r="N9114" s="2"/>
      <c r="O9114" s="2"/>
      <c r="BA9114" s="149"/>
    </row>
    <row r="9115" spans="14:53">
      <c r="N9115" s="2"/>
      <c r="O9115" s="2"/>
      <c r="BA9115" s="149"/>
    </row>
    <row r="9116" spans="14:53">
      <c r="N9116" s="2"/>
      <c r="O9116" s="2"/>
      <c r="BA9116" s="149"/>
    </row>
    <row r="9117" spans="14:53">
      <c r="N9117" s="2"/>
      <c r="O9117" s="2"/>
      <c r="BA9117" s="149"/>
    </row>
    <row r="9118" spans="14:53">
      <c r="N9118" s="2"/>
      <c r="O9118" s="2"/>
      <c r="BA9118" s="149"/>
    </row>
    <row r="9119" spans="14:53">
      <c r="N9119" s="2"/>
      <c r="O9119" s="2"/>
      <c r="BA9119" s="149"/>
    </row>
    <row r="9120" spans="14:53">
      <c r="N9120" s="2"/>
      <c r="O9120" s="2"/>
      <c r="BA9120" s="149"/>
    </row>
    <row r="9121" spans="14:53">
      <c r="N9121" s="2"/>
      <c r="O9121" s="2"/>
      <c r="BA9121" s="149"/>
    </row>
    <row r="9122" spans="14:53">
      <c r="N9122" s="2"/>
      <c r="O9122" s="2"/>
      <c r="BA9122" s="149"/>
    </row>
    <row r="9123" spans="14:53">
      <c r="N9123" s="2"/>
      <c r="O9123" s="2"/>
      <c r="BA9123" s="149"/>
    </row>
    <row r="9124" spans="14:53">
      <c r="N9124" s="2"/>
      <c r="O9124" s="2"/>
      <c r="BA9124" s="149"/>
    </row>
    <row r="9125" spans="14:53">
      <c r="N9125" s="2"/>
      <c r="O9125" s="2"/>
      <c r="BA9125" s="149"/>
    </row>
    <row r="9126" spans="14:53">
      <c r="N9126" s="2"/>
      <c r="O9126" s="2"/>
      <c r="BA9126" s="149"/>
    </row>
    <row r="9127" spans="14:53">
      <c r="N9127" s="2"/>
      <c r="O9127" s="2"/>
      <c r="BA9127" s="149"/>
    </row>
    <row r="9128" spans="14:53">
      <c r="N9128" s="2"/>
      <c r="O9128" s="2"/>
      <c r="BA9128" s="149"/>
    </row>
    <row r="9129" spans="14:53">
      <c r="N9129" s="2"/>
      <c r="O9129" s="2"/>
      <c r="BA9129" s="149"/>
    </row>
    <row r="9130" spans="14:53">
      <c r="N9130" s="2"/>
      <c r="O9130" s="2"/>
      <c r="BA9130" s="149"/>
    </row>
    <row r="9131" spans="14:53">
      <c r="N9131" s="2"/>
      <c r="O9131" s="2"/>
      <c r="BA9131" s="149"/>
    </row>
    <row r="9132" spans="14:53">
      <c r="N9132" s="2"/>
      <c r="O9132" s="2"/>
      <c r="BA9132" s="149"/>
    </row>
    <row r="9133" spans="14:53">
      <c r="N9133" s="2"/>
      <c r="O9133" s="2"/>
      <c r="BA9133" s="149"/>
    </row>
    <row r="9134" spans="14:53">
      <c r="N9134" s="2"/>
      <c r="O9134" s="2"/>
      <c r="BA9134" s="149"/>
    </row>
    <row r="9135" spans="14:53">
      <c r="N9135" s="2"/>
      <c r="O9135" s="2"/>
      <c r="BA9135" s="149"/>
    </row>
    <row r="9136" spans="14:53">
      <c r="N9136" s="2"/>
      <c r="O9136" s="2"/>
      <c r="BA9136" s="149"/>
    </row>
    <row r="9137" spans="14:53">
      <c r="N9137" s="2"/>
      <c r="O9137" s="2"/>
      <c r="BA9137" s="149"/>
    </row>
    <row r="9138" spans="14:53">
      <c r="N9138" s="2"/>
      <c r="O9138" s="2"/>
      <c r="BA9138" s="149"/>
    </row>
    <row r="9139" spans="14:53">
      <c r="N9139" s="2"/>
      <c r="O9139" s="2"/>
      <c r="BA9139" s="149"/>
    </row>
    <row r="9140" spans="14:53">
      <c r="N9140" s="2"/>
      <c r="O9140" s="2"/>
      <c r="BA9140" s="149"/>
    </row>
    <row r="9141" spans="14:53">
      <c r="N9141" s="2"/>
      <c r="O9141" s="2"/>
      <c r="BA9141" s="149"/>
    </row>
    <row r="9142" spans="14:53">
      <c r="N9142" s="2"/>
      <c r="O9142" s="2"/>
      <c r="BA9142" s="149"/>
    </row>
    <row r="9143" spans="14:53">
      <c r="N9143" s="2"/>
      <c r="O9143" s="2"/>
      <c r="BA9143" s="149"/>
    </row>
    <row r="9144" spans="14:53">
      <c r="N9144" s="2"/>
      <c r="O9144" s="2"/>
      <c r="BA9144" s="149"/>
    </row>
    <row r="9145" spans="14:53">
      <c r="N9145" s="2"/>
      <c r="O9145" s="2"/>
      <c r="BA9145" s="149"/>
    </row>
    <row r="9146" spans="14:53">
      <c r="N9146" s="2"/>
      <c r="O9146" s="2"/>
      <c r="BA9146" s="149"/>
    </row>
    <row r="9147" spans="14:53">
      <c r="N9147" s="2"/>
      <c r="O9147" s="2"/>
      <c r="BA9147" s="149"/>
    </row>
    <row r="9148" spans="14:53">
      <c r="N9148" s="2"/>
      <c r="O9148" s="2"/>
      <c r="BA9148" s="149"/>
    </row>
    <row r="9149" spans="14:53">
      <c r="N9149" s="2"/>
      <c r="O9149" s="2"/>
      <c r="BA9149" s="149"/>
    </row>
    <row r="9150" spans="14:53">
      <c r="N9150" s="2"/>
      <c r="O9150" s="2"/>
      <c r="BA9150" s="149"/>
    </row>
    <row r="9151" spans="14:53">
      <c r="N9151" s="2"/>
      <c r="O9151" s="2"/>
      <c r="BA9151" s="149"/>
    </row>
    <row r="9152" spans="14:53">
      <c r="N9152" s="2"/>
      <c r="O9152" s="2"/>
      <c r="BA9152" s="149"/>
    </row>
    <row r="9153" spans="14:53">
      <c r="N9153" s="2"/>
      <c r="O9153" s="2"/>
      <c r="BA9153" s="149"/>
    </row>
    <row r="9154" spans="14:53">
      <c r="N9154" s="2"/>
      <c r="O9154" s="2"/>
      <c r="BA9154" s="149"/>
    </row>
    <row r="9155" spans="14:53">
      <c r="N9155" s="2"/>
      <c r="O9155" s="2"/>
      <c r="BA9155" s="149"/>
    </row>
    <row r="9156" spans="14:53">
      <c r="N9156" s="2"/>
      <c r="O9156" s="2"/>
      <c r="BA9156" s="149"/>
    </row>
    <row r="9157" spans="14:53">
      <c r="N9157" s="2"/>
      <c r="O9157" s="2"/>
      <c r="BA9157" s="149"/>
    </row>
    <row r="9158" spans="14:53">
      <c r="N9158" s="2"/>
      <c r="O9158" s="2"/>
      <c r="BA9158" s="149"/>
    </row>
    <row r="9159" spans="14:53">
      <c r="N9159" s="2"/>
      <c r="O9159" s="2"/>
      <c r="BA9159" s="149"/>
    </row>
    <row r="9160" spans="14:53">
      <c r="N9160" s="2"/>
      <c r="O9160" s="2"/>
      <c r="BA9160" s="149"/>
    </row>
    <row r="9161" spans="14:53">
      <c r="N9161" s="2"/>
      <c r="O9161" s="2"/>
      <c r="BA9161" s="149"/>
    </row>
    <row r="9162" spans="14:53">
      <c r="N9162" s="2"/>
      <c r="O9162" s="2"/>
      <c r="BA9162" s="149"/>
    </row>
    <row r="9163" spans="14:53">
      <c r="N9163" s="2"/>
      <c r="O9163" s="2"/>
      <c r="BA9163" s="149"/>
    </row>
    <row r="9164" spans="14:53">
      <c r="N9164" s="2"/>
      <c r="O9164" s="2"/>
      <c r="BA9164" s="149"/>
    </row>
    <row r="9165" spans="14:53">
      <c r="N9165" s="2"/>
      <c r="O9165" s="2"/>
      <c r="BA9165" s="149"/>
    </row>
    <row r="9166" spans="14:53">
      <c r="N9166" s="2"/>
      <c r="O9166" s="2"/>
      <c r="BA9166" s="149"/>
    </row>
    <row r="9167" spans="14:53">
      <c r="N9167" s="2"/>
      <c r="O9167" s="2"/>
      <c r="BA9167" s="149"/>
    </row>
    <row r="9168" spans="14:53">
      <c r="N9168" s="2"/>
      <c r="O9168" s="2"/>
      <c r="BA9168" s="149"/>
    </row>
    <row r="9169" spans="14:53">
      <c r="N9169" s="2"/>
      <c r="O9169" s="2"/>
      <c r="BA9169" s="149"/>
    </row>
    <row r="9170" spans="14:53">
      <c r="N9170" s="2"/>
      <c r="O9170" s="2"/>
      <c r="BA9170" s="149"/>
    </row>
    <row r="9171" spans="14:53">
      <c r="N9171" s="2"/>
      <c r="O9171" s="2"/>
      <c r="BA9171" s="149"/>
    </row>
    <row r="9172" spans="14:53">
      <c r="N9172" s="2"/>
      <c r="O9172" s="2"/>
      <c r="BA9172" s="149"/>
    </row>
    <row r="9173" spans="14:53">
      <c r="N9173" s="2"/>
      <c r="O9173" s="2"/>
      <c r="BA9173" s="149"/>
    </row>
    <row r="9174" spans="14:53">
      <c r="N9174" s="2"/>
      <c r="O9174" s="2"/>
      <c r="BA9174" s="149"/>
    </row>
    <row r="9175" spans="14:53">
      <c r="N9175" s="2"/>
      <c r="O9175" s="2"/>
      <c r="BA9175" s="149"/>
    </row>
    <row r="9176" spans="14:53">
      <c r="N9176" s="2"/>
      <c r="O9176" s="2"/>
      <c r="BA9176" s="149"/>
    </row>
    <row r="9177" spans="14:53">
      <c r="N9177" s="2"/>
      <c r="O9177" s="2"/>
      <c r="BA9177" s="149"/>
    </row>
    <row r="9178" spans="14:53">
      <c r="N9178" s="2"/>
      <c r="O9178" s="2"/>
      <c r="BA9178" s="149"/>
    </row>
    <row r="9179" spans="14:53">
      <c r="N9179" s="2"/>
      <c r="O9179" s="2"/>
      <c r="BA9179" s="149"/>
    </row>
    <row r="9180" spans="14:53">
      <c r="N9180" s="2"/>
      <c r="O9180" s="2"/>
      <c r="BA9180" s="149"/>
    </row>
    <row r="9181" spans="14:53">
      <c r="N9181" s="2"/>
      <c r="O9181" s="2"/>
      <c r="BA9181" s="149"/>
    </row>
    <row r="9182" spans="14:53">
      <c r="N9182" s="2"/>
      <c r="O9182" s="2"/>
      <c r="BA9182" s="149"/>
    </row>
    <row r="9183" spans="14:53">
      <c r="N9183" s="2"/>
      <c r="O9183" s="2"/>
      <c r="BA9183" s="149"/>
    </row>
    <row r="9184" spans="14:53">
      <c r="N9184" s="2"/>
      <c r="O9184" s="2"/>
      <c r="BA9184" s="149"/>
    </row>
    <row r="9185" spans="14:53">
      <c r="N9185" s="2"/>
      <c r="O9185" s="2"/>
      <c r="BA9185" s="149"/>
    </row>
    <row r="9186" spans="14:53">
      <c r="N9186" s="2"/>
      <c r="O9186" s="2"/>
      <c r="BA9186" s="149"/>
    </row>
    <row r="9187" spans="14:53">
      <c r="N9187" s="2"/>
      <c r="O9187" s="2"/>
      <c r="BA9187" s="149"/>
    </row>
    <row r="9188" spans="14:53">
      <c r="N9188" s="2"/>
      <c r="O9188" s="2"/>
      <c r="BA9188" s="149"/>
    </row>
    <row r="9189" spans="14:53">
      <c r="N9189" s="2"/>
      <c r="O9189" s="2"/>
      <c r="BA9189" s="149"/>
    </row>
    <row r="9190" spans="14:53">
      <c r="N9190" s="2"/>
      <c r="O9190" s="2"/>
      <c r="BA9190" s="149"/>
    </row>
    <row r="9191" spans="14:53">
      <c r="N9191" s="2"/>
      <c r="O9191" s="2"/>
      <c r="BA9191" s="149"/>
    </row>
    <row r="9192" spans="14:53">
      <c r="N9192" s="2"/>
      <c r="O9192" s="2"/>
      <c r="BA9192" s="149"/>
    </row>
    <row r="9193" spans="14:53">
      <c r="N9193" s="2"/>
      <c r="O9193" s="2"/>
      <c r="BA9193" s="149"/>
    </row>
    <row r="9194" spans="14:53">
      <c r="N9194" s="2"/>
      <c r="O9194" s="2"/>
      <c r="BA9194" s="149"/>
    </row>
    <row r="9195" spans="14:53">
      <c r="N9195" s="2"/>
      <c r="O9195" s="2"/>
      <c r="BA9195" s="149"/>
    </row>
    <row r="9196" spans="14:53">
      <c r="N9196" s="2"/>
      <c r="O9196" s="2"/>
      <c r="BA9196" s="149"/>
    </row>
    <row r="9197" spans="14:53">
      <c r="N9197" s="2"/>
      <c r="O9197" s="2"/>
      <c r="BA9197" s="149"/>
    </row>
    <row r="9198" spans="14:53">
      <c r="N9198" s="2"/>
      <c r="O9198" s="2"/>
      <c r="BA9198" s="149"/>
    </row>
    <row r="9199" spans="14:53">
      <c r="N9199" s="2"/>
      <c r="O9199" s="2"/>
      <c r="BA9199" s="149"/>
    </row>
    <row r="9200" spans="14:53">
      <c r="N9200" s="2"/>
      <c r="O9200" s="2"/>
      <c r="BA9200" s="149"/>
    </row>
    <row r="9201" spans="14:53">
      <c r="N9201" s="2"/>
      <c r="O9201" s="2"/>
      <c r="BA9201" s="149"/>
    </row>
    <row r="9202" spans="14:53">
      <c r="N9202" s="2"/>
      <c r="O9202" s="2"/>
      <c r="BA9202" s="149"/>
    </row>
    <row r="9203" spans="14:53">
      <c r="N9203" s="2"/>
      <c r="O9203" s="2"/>
      <c r="BA9203" s="149"/>
    </row>
    <row r="9204" spans="14:53">
      <c r="N9204" s="2"/>
      <c r="O9204" s="2"/>
      <c r="BA9204" s="149"/>
    </row>
    <row r="9205" spans="14:53">
      <c r="N9205" s="2"/>
      <c r="O9205" s="2"/>
      <c r="BA9205" s="149"/>
    </row>
    <row r="9206" spans="14:53">
      <c r="N9206" s="2"/>
      <c r="O9206" s="2"/>
      <c r="BA9206" s="149"/>
    </row>
    <row r="9207" spans="14:53">
      <c r="N9207" s="2"/>
      <c r="O9207" s="2"/>
      <c r="BA9207" s="149"/>
    </row>
    <row r="9208" spans="14:53">
      <c r="N9208" s="2"/>
      <c r="O9208" s="2"/>
      <c r="BA9208" s="149"/>
    </row>
    <row r="9209" spans="14:53">
      <c r="N9209" s="2"/>
      <c r="O9209" s="2"/>
      <c r="BA9209" s="149"/>
    </row>
    <row r="9210" spans="14:53">
      <c r="N9210" s="2"/>
      <c r="O9210" s="2"/>
      <c r="BA9210" s="149"/>
    </row>
    <row r="9211" spans="14:53">
      <c r="N9211" s="2"/>
      <c r="O9211" s="2"/>
      <c r="BA9211" s="149"/>
    </row>
    <row r="9212" spans="14:53">
      <c r="N9212" s="2"/>
      <c r="O9212" s="2"/>
      <c r="BA9212" s="149"/>
    </row>
    <row r="9213" spans="14:53">
      <c r="N9213" s="2"/>
      <c r="O9213" s="2"/>
      <c r="BA9213" s="149"/>
    </row>
    <row r="9214" spans="14:53">
      <c r="N9214" s="2"/>
      <c r="O9214" s="2"/>
      <c r="BA9214" s="149"/>
    </row>
    <row r="9215" spans="14:53">
      <c r="N9215" s="2"/>
      <c r="O9215" s="2"/>
      <c r="BA9215" s="149"/>
    </row>
    <row r="9216" spans="14:53">
      <c r="N9216" s="2"/>
      <c r="O9216" s="2"/>
      <c r="BA9216" s="149"/>
    </row>
    <row r="9217" spans="14:53">
      <c r="N9217" s="2"/>
      <c r="O9217" s="2"/>
      <c r="BA9217" s="149"/>
    </row>
    <row r="9218" spans="14:53">
      <c r="N9218" s="2"/>
      <c r="O9218" s="2"/>
      <c r="BA9218" s="149"/>
    </row>
    <row r="9219" spans="14:53">
      <c r="N9219" s="2"/>
      <c r="O9219" s="2"/>
      <c r="BA9219" s="149"/>
    </row>
    <row r="9220" spans="14:53">
      <c r="N9220" s="2"/>
      <c r="O9220" s="2"/>
      <c r="BA9220" s="149"/>
    </row>
    <row r="9221" spans="14:53">
      <c r="N9221" s="2"/>
      <c r="O9221" s="2"/>
      <c r="BA9221" s="149"/>
    </row>
    <row r="9222" spans="14:53">
      <c r="N9222" s="2"/>
      <c r="O9222" s="2"/>
      <c r="BA9222" s="149"/>
    </row>
    <row r="9223" spans="14:53">
      <c r="N9223" s="2"/>
      <c r="O9223" s="2"/>
      <c r="BA9223" s="149"/>
    </row>
    <row r="9224" spans="14:53">
      <c r="N9224" s="2"/>
      <c r="O9224" s="2"/>
      <c r="BA9224" s="149"/>
    </row>
    <row r="9225" spans="14:53">
      <c r="N9225" s="2"/>
      <c r="O9225" s="2"/>
      <c r="BA9225" s="149"/>
    </row>
    <row r="9226" spans="14:53">
      <c r="N9226" s="2"/>
      <c r="O9226" s="2"/>
      <c r="BA9226" s="149"/>
    </row>
    <row r="9227" spans="14:53">
      <c r="N9227" s="2"/>
      <c r="O9227" s="2"/>
      <c r="BA9227" s="149"/>
    </row>
    <row r="9228" spans="14:53">
      <c r="N9228" s="2"/>
      <c r="O9228" s="2"/>
      <c r="BA9228" s="149"/>
    </row>
    <row r="9229" spans="14:53">
      <c r="N9229" s="2"/>
      <c r="O9229" s="2"/>
      <c r="BA9229" s="149"/>
    </row>
    <row r="9230" spans="14:53">
      <c r="N9230" s="2"/>
      <c r="O9230" s="2"/>
      <c r="BA9230" s="149"/>
    </row>
    <row r="9231" spans="14:53">
      <c r="N9231" s="2"/>
      <c r="O9231" s="2"/>
      <c r="BA9231" s="149"/>
    </row>
    <row r="9232" spans="14:53">
      <c r="N9232" s="2"/>
      <c r="O9232" s="2"/>
      <c r="BA9232" s="149"/>
    </row>
    <row r="9233" spans="14:53">
      <c r="N9233" s="2"/>
      <c r="O9233" s="2"/>
      <c r="BA9233" s="149"/>
    </row>
    <row r="9234" spans="14:53">
      <c r="N9234" s="2"/>
      <c r="O9234" s="2"/>
      <c r="BA9234" s="149"/>
    </row>
    <row r="9235" spans="14:53">
      <c r="N9235" s="2"/>
      <c r="O9235" s="2"/>
      <c r="BA9235" s="149"/>
    </row>
    <row r="9236" spans="14:53">
      <c r="N9236" s="2"/>
      <c r="O9236" s="2"/>
      <c r="BA9236" s="149"/>
    </row>
    <row r="9237" spans="14:53">
      <c r="N9237" s="2"/>
      <c r="O9237" s="2"/>
      <c r="BA9237" s="149"/>
    </row>
    <row r="9238" spans="14:53">
      <c r="N9238" s="2"/>
      <c r="O9238" s="2"/>
      <c r="BA9238" s="149"/>
    </row>
    <row r="9239" spans="14:53">
      <c r="N9239" s="2"/>
      <c r="O9239" s="2"/>
      <c r="BA9239" s="149"/>
    </row>
    <row r="9240" spans="14:53">
      <c r="N9240" s="2"/>
      <c r="O9240" s="2"/>
      <c r="BA9240" s="149"/>
    </row>
    <row r="9241" spans="14:53">
      <c r="N9241" s="2"/>
      <c r="O9241" s="2"/>
      <c r="BA9241" s="149"/>
    </row>
    <row r="9242" spans="14:53">
      <c r="N9242" s="2"/>
      <c r="O9242" s="2"/>
      <c r="BA9242" s="149"/>
    </row>
    <row r="9243" spans="14:53">
      <c r="N9243" s="2"/>
      <c r="O9243" s="2"/>
      <c r="BA9243" s="149"/>
    </row>
    <row r="9244" spans="14:53">
      <c r="N9244" s="2"/>
      <c r="O9244" s="2"/>
      <c r="BA9244" s="149"/>
    </row>
    <row r="9245" spans="14:53">
      <c r="N9245" s="2"/>
      <c r="O9245" s="2"/>
      <c r="BA9245" s="149"/>
    </row>
    <row r="9246" spans="14:53">
      <c r="N9246" s="2"/>
      <c r="O9246" s="2"/>
      <c r="BA9246" s="149"/>
    </row>
    <row r="9247" spans="14:53">
      <c r="N9247" s="2"/>
      <c r="O9247" s="2"/>
      <c r="BA9247" s="149"/>
    </row>
    <row r="9248" spans="14:53">
      <c r="N9248" s="2"/>
      <c r="O9248" s="2"/>
      <c r="BA9248" s="149"/>
    </row>
    <row r="9249" spans="14:53">
      <c r="N9249" s="2"/>
      <c r="O9249" s="2"/>
      <c r="BA9249" s="149"/>
    </row>
    <row r="9250" spans="14:53">
      <c r="N9250" s="2"/>
      <c r="O9250" s="2"/>
      <c r="BA9250" s="149"/>
    </row>
    <row r="9251" spans="14:53">
      <c r="N9251" s="2"/>
      <c r="O9251" s="2"/>
      <c r="BA9251" s="149"/>
    </row>
    <row r="9252" spans="14:53">
      <c r="N9252" s="2"/>
      <c r="O9252" s="2"/>
      <c r="BA9252" s="149"/>
    </row>
    <row r="9253" spans="14:53">
      <c r="N9253" s="2"/>
      <c r="O9253" s="2"/>
      <c r="BA9253" s="149"/>
    </row>
    <row r="9254" spans="14:53">
      <c r="N9254" s="2"/>
      <c r="O9254" s="2"/>
      <c r="BA9254" s="149"/>
    </row>
    <row r="9255" spans="14:53">
      <c r="N9255" s="2"/>
      <c r="O9255" s="2"/>
      <c r="BA9255" s="149"/>
    </row>
    <row r="9256" spans="14:53">
      <c r="N9256" s="2"/>
      <c r="O9256" s="2"/>
      <c r="BA9256" s="149"/>
    </row>
    <row r="9257" spans="14:53">
      <c r="N9257" s="2"/>
      <c r="O9257" s="2"/>
      <c r="BA9257" s="149"/>
    </row>
    <row r="9258" spans="14:53">
      <c r="N9258" s="2"/>
      <c r="O9258" s="2"/>
      <c r="BA9258" s="149"/>
    </row>
    <row r="9259" spans="14:53">
      <c r="N9259" s="2"/>
      <c r="O9259" s="2"/>
      <c r="BA9259" s="149"/>
    </row>
    <row r="9260" spans="14:53">
      <c r="N9260" s="2"/>
      <c r="O9260" s="2"/>
      <c r="BA9260" s="149"/>
    </row>
    <row r="9261" spans="14:53">
      <c r="N9261" s="2"/>
      <c r="O9261" s="2"/>
      <c r="BA9261" s="149"/>
    </row>
    <row r="9262" spans="14:53">
      <c r="N9262" s="2"/>
      <c r="O9262" s="2"/>
      <c r="BA9262" s="149"/>
    </row>
    <row r="9263" spans="14:53">
      <c r="N9263" s="2"/>
      <c r="O9263" s="2"/>
      <c r="BA9263" s="149"/>
    </row>
    <row r="9264" spans="14:53">
      <c r="N9264" s="2"/>
      <c r="O9264" s="2"/>
      <c r="BA9264" s="149"/>
    </row>
    <row r="9265" spans="14:53">
      <c r="N9265" s="2"/>
      <c r="O9265" s="2"/>
      <c r="BA9265" s="149"/>
    </row>
    <row r="9266" spans="14:53">
      <c r="N9266" s="2"/>
      <c r="O9266" s="2"/>
      <c r="BA9266" s="149"/>
    </row>
    <row r="9267" spans="14:53">
      <c r="N9267" s="2"/>
      <c r="O9267" s="2"/>
      <c r="BA9267" s="149"/>
    </row>
    <row r="9268" spans="14:53">
      <c r="N9268" s="2"/>
      <c r="O9268" s="2"/>
      <c r="BA9268" s="149"/>
    </row>
    <row r="9269" spans="14:53">
      <c r="N9269" s="2"/>
      <c r="O9269" s="2"/>
      <c r="BA9269" s="149"/>
    </row>
    <row r="9270" spans="14:53">
      <c r="N9270" s="2"/>
      <c r="O9270" s="2"/>
      <c r="BA9270" s="149"/>
    </row>
    <row r="9271" spans="14:53">
      <c r="N9271" s="2"/>
      <c r="O9271" s="2"/>
      <c r="BA9271" s="149"/>
    </row>
    <row r="9272" spans="14:53">
      <c r="N9272" s="2"/>
      <c r="O9272" s="2"/>
      <c r="BA9272" s="149"/>
    </row>
    <row r="9273" spans="14:53">
      <c r="N9273" s="2"/>
      <c r="O9273" s="2"/>
      <c r="BA9273" s="149"/>
    </row>
    <row r="9274" spans="14:53">
      <c r="N9274" s="2"/>
      <c r="O9274" s="2"/>
      <c r="BA9274" s="149"/>
    </row>
    <row r="9275" spans="14:53">
      <c r="N9275" s="2"/>
      <c r="O9275" s="2"/>
      <c r="BA9275" s="149"/>
    </row>
    <row r="9276" spans="14:53">
      <c r="N9276" s="2"/>
      <c r="O9276" s="2"/>
      <c r="BA9276" s="149"/>
    </row>
    <row r="9277" spans="14:53">
      <c r="N9277" s="2"/>
      <c r="O9277" s="2"/>
      <c r="BA9277" s="149"/>
    </row>
    <row r="9278" spans="14:53">
      <c r="N9278" s="2"/>
      <c r="O9278" s="2"/>
      <c r="BA9278" s="149"/>
    </row>
    <row r="9279" spans="14:53">
      <c r="N9279" s="2"/>
      <c r="O9279" s="2"/>
      <c r="BA9279" s="149"/>
    </row>
    <row r="9280" spans="14:53">
      <c r="N9280" s="2"/>
      <c r="O9280" s="2"/>
      <c r="BA9280" s="149"/>
    </row>
    <row r="9281" spans="14:53">
      <c r="N9281" s="2"/>
      <c r="O9281" s="2"/>
      <c r="BA9281" s="149"/>
    </row>
    <row r="9282" spans="14:53">
      <c r="N9282" s="2"/>
      <c r="O9282" s="2"/>
      <c r="BA9282" s="149"/>
    </row>
    <row r="9283" spans="14:53">
      <c r="N9283" s="2"/>
      <c r="O9283" s="2"/>
      <c r="BA9283" s="149"/>
    </row>
    <row r="9284" spans="14:53">
      <c r="N9284" s="2"/>
      <c r="O9284" s="2"/>
      <c r="BA9284" s="149"/>
    </row>
    <row r="9285" spans="14:53">
      <c r="N9285" s="2"/>
      <c r="O9285" s="2"/>
      <c r="BA9285" s="149"/>
    </row>
    <row r="9286" spans="14:53">
      <c r="N9286" s="2"/>
      <c r="O9286" s="2"/>
      <c r="BA9286" s="149"/>
    </row>
    <row r="9287" spans="14:53">
      <c r="N9287" s="2"/>
      <c r="O9287" s="2"/>
      <c r="BA9287" s="149"/>
    </row>
    <row r="9288" spans="14:53">
      <c r="N9288" s="2"/>
      <c r="O9288" s="2"/>
      <c r="BA9288" s="149"/>
    </row>
    <row r="9289" spans="14:53">
      <c r="N9289" s="2"/>
      <c r="O9289" s="2"/>
      <c r="BA9289" s="149"/>
    </row>
    <row r="9290" spans="14:53">
      <c r="N9290" s="2"/>
      <c r="O9290" s="2"/>
      <c r="BA9290" s="149"/>
    </row>
    <row r="9291" spans="14:53">
      <c r="N9291" s="2"/>
      <c r="O9291" s="2"/>
      <c r="BA9291" s="149"/>
    </row>
    <row r="9292" spans="14:53">
      <c r="N9292" s="2"/>
      <c r="O9292" s="2"/>
      <c r="BA9292" s="149"/>
    </row>
    <row r="9293" spans="14:53">
      <c r="N9293" s="2"/>
      <c r="O9293" s="2"/>
      <c r="BA9293" s="149"/>
    </row>
    <row r="9294" spans="14:53">
      <c r="N9294" s="2"/>
      <c r="O9294" s="2"/>
      <c r="BA9294" s="149"/>
    </row>
    <row r="9295" spans="14:53">
      <c r="N9295" s="2"/>
      <c r="O9295" s="2"/>
      <c r="BA9295" s="149"/>
    </row>
    <row r="9296" spans="14:53">
      <c r="N9296" s="2"/>
      <c r="O9296" s="2"/>
      <c r="BA9296" s="149"/>
    </row>
    <row r="9297" spans="14:53">
      <c r="N9297" s="2"/>
      <c r="O9297" s="2"/>
      <c r="BA9297" s="149"/>
    </row>
    <row r="9298" spans="14:53">
      <c r="N9298" s="2"/>
      <c r="O9298" s="2"/>
      <c r="BA9298" s="149"/>
    </row>
    <row r="9299" spans="14:53">
      <c r="N9299" s="2"/>
      <c r="O9299" s="2"/>
      <c r="BA9299" s="149"/>
    </row>
    <row r="9300" spans="14:53">
      <c r="N9300" s="2"/>
      <c r="O9300" s="2"/>
      <c r="BA9300" s="149"/>
    </row>
    <row r="9301" spans="14:53">
      <c r="N9301" s="2"/>
      <c r="O9301" s="2"/>
      <c r="BA9301" s="149"/>
    </row>
    <row r="9302" spans="14:53">
      <c r="N9302" s="2"/>
      <c r="O9302" s="2"/>
      <c r="BA9302" s="149"/>
    </row>
    <row r="9303" spans="14:53">
      <c r="N9303" s="2"/>
      <c r="O9303" s="2"/>
      <c r="BA9303" s="149"/>
    </row>
    <row r="9304" spans="14:53">
      <c r="N9304" s="2"/>
      <c r="O9304" s="2"/>
      <c r="BA9304" s="149"/>
    </row>
    <row r="9305" spans="14:53">
      <c r="N9305" s="2"/>
      <c r="O9305" s="2"/>
      <c r="BA9305" s="149"/>
    </row>
    <row r="9306" spans="14:53">
      <c r="N9306" s="2"/>
      <c r="O9306" s="2"/>
      <c r="BA9306" s="149"/>
    </row>
    <row r="9307" spans="14:53">
      <c r="N9307" s="2"/>
      <c r="O9307" s="2"/>
      <c r="BA9307" s="149"/>
    </row>
    <row r="9308" spans="14:53">
      <c r="N9308" s="2"/>
      <c r="O9308" s="2"/>
      <c r="BA9308" s="149"/>
    </row>
    <row r="9309" spans="14:53">
      <c r="N9309" s="2"/>
      <c r="O9309" s="2"/>
      <c r="BA9309" s="149"/>
    </row>
    <row r="9310" spans="14:53">
      <c r="N9310" s="2"/>
      <c r="O9310" s="2"/>
      <c r="BA9310" s="149"/>
    </row>
    <row r="9311" spans="14:53">
      <c r="N9311" s="2"/>
      <c r="O9311" s="2"/>
      <c r="BA9311" s="149"/>
    </row>
    <row r="9312" spans="14:53">
      <c r="N9312" s="2"/>
      <c r="O9312" s="2"/>
      <c r="BA9312" s="149"/>
    </row>
    <row r="9313" spans="14:53">
      <c r="N9313" s="2"/>
      <c r="O9313" s="2"/>
      <c r="BA9313" s="149"/>
    </row>
    <row r="9314" spans="14:53">
      <c r="N9314" s="2"/>
      <c r="O9314" s="2"/>
      <c r="BA9314" s="149"/>
    </row>
    <row r="9315" spans="14:53">
      <c r="N9315" s="2"/>
      <c r="O9315" s="2"/>
      <c r="BA9315" s="149"/>
    </row>
    <row r="9316" spans="14:53">
      <c r="N9316" s="2"/>
      <c r="O9316" s="2"/>
      <c r="BA9316" s="149"/>
    </row>
    <row r="9317" spans="14:53">
      <c r="N9317" s="2"/>
      <c r="O9317" s="2"/>
      <c r="BA9317" s="149"/>
    </row>
    <row r="9318" spans="14:53">
      <c r="N9318" s="2"/>
      <c r="O9318" s="2"/>
      <c r="BA9318" s="149"/>
    </row>
    <row r="9319" spans="14:53">
      <c r="N9319" s="2"/>
      <c r="O9319" s="2"/>
      <c r="BA9319" s="149"/>
    </row>
    <row r="9320" spans="14:53">
      <c r="N9320" s="2"/>
      <c r="O9320" s="2"/>
      <c r="BA9320" s="149"/>
    </row>
    <row r="9321" spans="14:53">
      <c r="N9321" s="2"/>
      <c r="O9321" s="2"/>
      <c r="BA9321" s="149"/>
    </row>
    <row r="9322" spans="14:53">
      <c r="N9322" s="2"/>
      <c r="O9322" s="2"/>
      <c r="BA9322" s="149"/>
    </row>
    <row r="9323" spans="14:53">
      <c r="N9323" s="2"/>
      <c r="O9323" s="2"/>
      <c r="BA9323" s="149"/>
    </row>
    <row r="9324" spans="14:53">
      <c r="N9324" s="2"/>
      <c r="O9324" s="2"/>
      <c r="BA9324" s="149"/>
    </row>
    <row r="9325" spans="14:53">
      <c r="N9325" s="2"/>
      <c r="O9325" s="2"/>
      <c r="BA9325" s="149"/>
    </row>
    <row r="9326" spans="14:53">
      <c r="N9326" s="2"/>
      <c r="O9326" s="2"/>
      <c r="BA9326" s="149"/>
    </row>
    <row r="9327" spans="14:53">
      <c r="N9327" s="2"/>
      <c r="O9327" s="2"/>
      <c r="BA9327" s="149"/>
    </row>
    <row r="9328" spans="14:53">
      <c r="N9328" s="2"/>
      <c r="O9328" s="2"/>
      <c r="BA9328" s="149"/>
    </row>
    <row r="9329" spans="14:53">
      <c r="N9329" s="2"/>
      <c r="O9329" s="2"/>
      <c r="BA9329" s="149"/>
    </row>
    <row r="9330" spans="14:53">
      <c r="N9330" s="2"/>
      <c r="O9330" s="2"/>
      <c r="BA9330" s="149"/>
    </row>
    <row r="9331" spans="14:53">
      <c r="N9331" s="2"/>
      <c r="O9331" s="2"/>
      <c r="BA9331" s="149"/>
    </row>
    <row r="9332" spans="14:53">
      <c r="N9332" s="2"/>
      <c r="O9332" s="2"/>
      <c r="BA9332" s="149"/>
    </row>
    <row r="9333" spans="14:53">
      <c r="N9333" s="2"/>
      <c r="O9333" s="2"/>
      <c r="BA9333" s="149"/>
    </row>
    <row r="9334" spans="14:53">
      <c r="N9334" s="2"/>
      <c r="O9334" s="2"/>
      <c r="BA9334" s="149"/>
    </row>
    <row r="9335" spans="14:53">
      <c r="N9335" s="2"/>
      <c r="O9335" s="2"/>
      <c r="BA9335" s="149"/>
    </row>
    <row r="9336" spans="14:53">
      <c r="N9336" s="2"/>
      <c r="O9336" s="2"/>
      <c r="BA9336" s="149"/>
    </row>
    <row r="9337" spans="14:53">
      <c r="N9337" s="2"/>
      <c r="O9337" s="2"/>
      <c r="BA9337" s="149"/>
    </row>
    <row r="9338" spans="14:53">
      <c r="N9338" s="2"/>
      <c r="O9338" s="2"/>
      <c r="BA9338" s="149"/>
    </row>
    <row r="9339" spans="14:53">
      <c r="N9339" s="2"/>
      <c r="O9339" s="2"/>
      <c r="BA9339" s="149"/>
    </row>
    <row r="9340" spans="14:53">
      <c r="N9340" s="2"/>
      <c r="O9340" s="2"/>
      <c r="BA9340" s="149"/>
    </row>
    <row r="9341" spans="14:53">
      <c r="N9341" s="2"/>
      <c r="O9341" s="2"/>
      <c r="BA9341" s="149"/>
    </row>
    <row r="9342" spans="14:53">
      <c r="N9342" s="2"/>
      <c r="O9342" s="2"/>
      <c r="BA9342" s="149"/>
    </row>
    <row r="9343" spans="14:53">
      <c r="N9343" s="2"/>
      <c r="O9343" s="2"/>
      <c r="BA9343" s="149"/>
    </row>
    <row r="9344" spans="14:53">
      <c r="N9344" s="2"/>
      <c r="O9344" s="2"/>
      <c r="BA9344" s="149"/>
    </row>
    <row r="9345" spans="14:53">
      <c r="N9345" s="2"/>
      <c r="O9345" s="2"/>
      <c r="BA9345" s="149"/>
    </row>
    <row r="9346" spans="14:53">
      <c r="N9346" s="2"/>
      <c r="O9346" s="2"/>
      <c r="BA9346" s="149"/>
    </row>
    <row r="9347" spans="14:53">
      <c r="N9347" s="2"/>
      <c r="O9347" s="2"/>
      <c r="BA9347" s="149"/>
    </row>
    <row r="9348" spans="14:53">
      <c r="N9348" s="2"/>
      <c r="O9348" s="2"/>
      <c r="BA9348" s="149"/>
    </row>
    <row r="9349" spans="14:53">
      <c r="N9349" s="2"/>
      <c r="O9349" s="2"/>
      <c r="BA9349" s="149"/>
    </row>
    <row r="9350" spans="14:53">
      <c r="N9350" s="2"/>
      <c r="O9350" s="2"/>
      <c r="BA9350" s="149"/>
    </row>
    <row r="9351" spans="14:53">
      <c r="N9351" s="2"/>
      <c r="O9351" s="2"/>
      <c r="BA9351" s="149"/>
    </row>
    <row r="9352" spans="14:53">
      <c r="N9352" s="2"/>
      <c r="O9352" s="2"/>
      <c r="BA9352" s="149"/>
    </row>
    <row r="9353" spans="14:53">
      <c r="N9353" s="2"/>
      <c r="O9353" s="2"/>
      <c r="BA9353" s="149"/>
    </row>
    <row r="9354" spans="14:53">
      <c r="N9354" s="2"/>
      <c r="O9354" s="2"/>
      <c r="BA9354" s="149"/>
    </row>
    <row r="9355" spans="14:53">
      <c r="N9355" s="2"/>
      <c r="O9355" s="2"/>
      <c r="BA9355" s="149"/>
    </row>
    <row r="9356" spans="14:53">
      <c r="N9356" s="2"/>
      <c r="O9356" s="2"/>
      <c r="BA9356" s="149"/>
    </row>
    <row r="9357" spans="14:53">
      <c r="N9357" s="2"/>
      <c r="O9357" s="2"/>
      <c r="BA9357" s="149"/>
    </row>
    <row r="9358" spans="14:53">
      <c r="N9358" s="2"/>
      <c r="O9358" s="2"/>
      <c r="BA9358" s="149"/>
    </row>
    <row r="9359" spans="14:53">
      <c r="N9359" s="2"/>
      <c r="O9359" s="2"/>
      <c r="BA9359" s="149"/>
    </row>
    <row r="9360" spans="14:53">
      <c r="N9360" s="2"/>
      <c r="O9360" s="2"/>
      <c r="BA9360" s="149"/>
    </row>
    <row r="9361" spans="14:53">
      <c r="N9361" s="2"/>
      <c r="O9361" s="2"/>
      <c r="BA9361" s="149"/>
    </row>
    <row r="9362" spans="14:53">
      <c r="N9362" s="2"/>
      <c r="O9362" s="2"/>
      <c r="BA9362" s="149"/>
    </row>
    <row r="9363" spans="14:53">
      <c r="N9363" s="2"/>
      <c r="O9363" s="2"/>
      <c r="BA9363" s="149"/>
    </row>
    <row r="9364" spans="14:53">
      <c r="N9364" s="2"/>
      <c r="O9364" s="2"/>
      <c r="BA9364" s="149"/>
    </row>
    <row r="9365" spans="14:53">
      <c r="N9365" s="2"/>
      <c r="O9365" s="2"/>
      <c r="BA9365" s="149"/>
    </row>
    <row r="9366" spans="14:53">
      <c r="N9366" s="2"/>
      <c r="O9366" s="2"/>
      <c r="BA9366" s="149"/>
    </row>
    <row r="9367" spans="14:53">
      <c r="N9367" s="2"/>
      <c r="O9367" s="2"/>
      <c r="BA9367" s="149"/>
    </row>
    <row r="9368" spans="14:53">
      <c r="N9368" s="2"/>
      <c r="O9368" s="2"/>
      <c r="BA9368" s="149"/>
    </row>
    <row r="9369" spans="14:53">
      <c r="N9369" s="2"/>
      <c r="O9369" s="2"/>
      <c r="BA9369" s="149"/>
    </row>
    <row r="9370" spans="14:53">
      <c r="N9370" s="2"/>
      <c r="O9370" s="2"/>
      <c r="BA9370" s="149"/>
    </row>
    <row r="9371" spans="14:53">
      <c r="N9371" s="2"/>
      <c r="O9371" s="2"/>
      <c r="BA9371" s="149"/>
    </row>
    <row r="9372" spans="14:53">
      <c r="N9372" s="2"/>
      <c r="O9372" s="2"/>
      <c r="BA9372" s="149"/>
    </row>
    <row r="9373" spans="14:53">
      <c r="N9373" s="2"/>
      <c r="O9373" s="2"/>
      <c r="BA9373" s="149"/>
    </row>
    <row r="9374" spans="14:53">
      <c r="N9374" s="2"/>
      <c r="O9374" s="2"/>
      <c r="BA9374" s="149"/>
    </row>
    <row r="9375" spans="14:53">
      <c r="N9375" s="2"/>
      <c r="O9375" s="2"/>
      <c r="BA9375" s="149"/>
    </row>
    <row r="9376" spans="14:53">
      <c r="N9376" s="2"/>
      <c r="O9376" s="2"/>
      <c r="BA9376" s="149"/>
    </row>
    <row r="9377" spans="14:53">
      <c r="N9377" s="2"/>
      <c r="O9377" s="2"/>
      <c r="BA9377" s="149"/>
    </row>
    <row r="9378" spans="14:53">
      <c r="N9378" s="2"/>
      <c r="O9378" s="2"/>
      <c r="BA9378" s="149"/>
    </row>
    <row r="9379" spans="14:53">
      <c r="N9379" s="2"/>
      <c r="O9379" s="2"/>
      <c r="BA9379" s="149"/>
    </row>
    <row r="9380" spans="14:53">
      <c r="N9380" s="2"/>
      <c r="O9380" s="2"/>
      <c r="BA9380" s="149"/>
    </row>
    <row r="9381" spans="14:53">
      <c r="N9381" s="2"/>
      <c r="O9381" s="2"/>
      <c r="BA9381" s="149"/>
    </row>
    <row r="9382" spans="14:53">
      <c r="N9382" s="2"/>
      <c r="O9382" s="2"/>
      <c r="BA9382" s="149"/>
    </row>
    <row r="9383" spans="14:53">
      <c r="N9383" s="2"/>
      <c r="O9383" s="2"/>
      <c r="BA9383" s="149"/>
    </row>
    <row r="9384" spans="14:53">
      <c r="N9384" s="2"/>
      <c r="O9384" s="2"/>
      <c r="BA9384" s="149"/>
    </row>
    <row r="9385" spans="14:53">
      <c r="N9385" s="2"/>
      <c r="O9385" s="2"/>
      <c r="BA9385" s="149"/>
    </row>
    <row r="9386" spans="14:53">
      <c r="N9386" s="2"/>
      <c r="O9386" s="2"/>
      <c r="BA9386" s="149"/>
    </row>
    <row r="9387" spans="14:53">
      <c r="N9387" s="2"/>
      <c r="O9387" s="2"/>
      <c r="BA9387" s="149"/>
    </row>
    <row r="9388" spans="14:53">
      <c r="N9388" s="2"/>
      <c r="O9388" s="2"/>
      <c r="BA9388" s="149"/>
    </row>
    <row r="9389" spans="14:53">
      <c r="N9389" s="2"/>
      <c r="O9389" s="2"/>
      <c r="BA9389" s="149"/>
    </row>
    <row r="9390" spans="14:53">
      <c r="N9390" s="2"/>
      <c r="O9390" s="2"/>
      <c r="BA9390" s="149"/>
    </row>
    <row r="9391" spans="14:53">
      <c r="N9391" s="2"/>
      <c r="O9391" s="2"/>
      <c r="BA9391" s="149"/>
    </row>
    <row r="9392" spans="14:53">
      <c r="N9392" s="2"/>
      <c r="O9392" s="2"/>
      <c r="BA9392" s="149"/>
    </row>
    <row r="9393" spans="14:53">
      <c r="N9393" s="2"/>
      <c r="O9393" s="2"/>
      <c r="BA9393" s="149"/>
    </row>
    <row r="9394" spans="14:53">
      <c r="N9394" s="2"/>
      <c r="O9394" s="2"/>
      <c r="BA9394" s="149"/>
    </row>
    <row r="9395" spans="14:53">
      <c r="N9395" s="2"/>
      <c r="O9395" s="2"/>
      <c r="BA9395" s="149"/>
    </row>
    <row r="9396" spans="14:53">
      <c r="N9396" s="2"/>
      <c r="O9396" s="2"/>
      <c r="BA9396" s="149"/>
    </row>
    <row r="9397" spans="14:53">
      <c r="N9397" s="2"/>
      <c r="O9397" s="2"/>
      <c r="BA9397" s="149"/>
    </row>
    <row r="9398" spans="14:53">
      <c r="N9398" s="2"/>
      <c r="O9398" s="2"/>
      <c r="BA9398" s="149"/>
    </row>
    <row r="9399" spans="14:53">
      <c r="N9399" s="2"/>
      <c r="O9399" s="2"/>
      <c r="BA9399" s="149"/>
    </row>
    <row r="9400" spans="14:53">
      <c r="N9400" s="2"/>
      <c r="O9400" s="2"/>
      <c r="BA9400" s="149"/>
    </row>
    <row r="9401" spans="14:53">
      <c r="N9401" s="2"/>
      <c r="O9401" s="2"/>
      <c r="BA9401" s="149"/>
    </row>
    <row r="9402" spans="14:53">
      <c r="N9402" s="2"/>
      <c r="O9402" s="2"/>
      <c r="BA9402" s="149"/>
    </row>
    <row r="9403" spans="14:53">
      <c r="N9403" s="2"/>
      <c r="O9403" s="2"/>
      <c r="BA9403" s="149"/>
    </row>
    <row r="9404" spans="14:53">
      <c r="N9404" s="2"/>
      <c r="O9404" s="2"/>
      <c r="BA9404" s="149"/>
    </row>
    <row r="9405" spans="14:53">
      <c r="N9405" s="2"/>
      <c r="O9405" s="2"/>
      <c r="BA9405" s="149"/>
    </row>
    <row r="9406" spans="14:53">
      <c r="N9406" s="2"/>
      <c r="O9406" s="2"/>
      <c r="BA9406" s="149"/>
    </row>
    <row r="9407" spans="14:53">
      <c r="N9407" s="2"/>
      <c r="O9407" s="2"/>
      <c r="BA9407" s="149"/>
    </row>
    <row r="9408" spans="14:53">
      <c r="N9408" s="2"/>
      <c r="O9408" s="2"/>
      <c r="BA9408" s="149"/>
    </row>
    <row r="9409" spans="14:53">
      <c r="N9409" s="2"/>
      <c r="O9409" s="2"/>
      <c r="BA9409" s="149"/>
    </row>
    <row r="9410" spans="14:53">
      <c r="N9410" s="2"/>
      <c r="O9410" s="2"/>
      <c r="BA9410" s="149"/>
    </row>
    <row r="9411" spans="14:53">
      <c r="N9411" s="2"/>
      <c r="O9411" s="2"/>
      <c r="BA9411" s="149"/>
    </row>
    <row r="9412" spans="14:53">
      <c r="N9412" s="2"/>
      <c r="O9412" s="2"/>
      <c r="BA9412" s="149"/>
    </row>
    <row r="9413" spans="14:53">
      <c r="N9413" s="2"/>
      <c r="O9413" s="2"/>
      <c r="BA9413" s="149"/>
    </row>
    <row r="9414" spans="14:53">
      <c r="N9414" s="2"/>
      <c r="O9414" s="2"/>
      <c r="BA9414" s="149"/>
    </row>
    <row r="9415" spans="14:53">
      <c r="N9415" s="2"/>
      <c r="O9415" s="2"/>
      <c r="BA9415" s="149"/>
    </row>
    <row r="9416" spans="14:53">
      <c r="N9416" s="2"/>
      <c r="O9416" s="2"/>
      <c r="BA9416" s="149"/>
    </row>
    <row r="9417" spans="14:53">
      <c r="N9417" s="2"/>
      <c r="O9417" s="2"/>
      <c r="BA9417" s="149"/>
    </row>
    <row r="9418" spans="14:53">
      <c r="N9418" s="2"/>
      <c r="O9418" s="2"/>
      <c r="BA9418" s="149"/>
    </row>
    <row r="9419" spans="14:53">
      <c r="N9419" s="2"/>
      <c r="O9419" s="2"/>
      <c r="BA9419" s="149"/>
    </row>
    <row r="9420" spans="14:53">
      <c r="N9420" s="2"/>
      <c r="O9420" s="2"/>
      <c r="BA9420" s="149"/>
    </row>
    <row r="9421" spans="14:53">
      <c r="N9421" s="2"/>
      <c r="O9421" s="2"/>
      <c r="BA9421" s="149"/>
    </row>
    <row r="9422" spans="14:53">
      <c r="N9422" s="2"/>
      <c r="O9422" s="2"/>
      <c r="BA9422" s="149"/>
    </row>
    <row r="9423" spans="14:53">
      <c r="N9423" s="2"/>
      <c r="O9423" s="2"/>
      <c r="BA9423" s="149"/>
    </row>
    <row r="9424" spans="14:53">
      <c r="N9424" s="2"/>
      <c r="O9424" s="2"/>
      <c r="BA9424" s="149"/>
    </row>
    <row r="9425" spans="14:53">
      <c r="N9425" s="2"/>
      <c r="O9425" s="2"/>
      <c r="BA9425" s="149"/>
    </row>
    <row r="9426" spans="14:53">
      <c r="N9426" s="2"/>
      <c r="O9426" s="2"/>
      <c r="BA9426" s="149"/>
    </row>
    <row r="9427" spans="14:53">
      <c r="N9427" s="2"/>
      <c r="O9427" s="2"/>
      <c r="BA9427" s="149"/>
    </row>
    <row r="9428" spans="14:53">
      <c r="N9428" s="2"/>
      <c r="O9428" s="2"/>
      <c r="BA9428" s="149"/>
    </row>
    <row r="9429" spans="14:53">
      <c r="N9429" s="2"/>
      <c r="O9429" s="2"/>
      <c r="BA9429" s="149"/>
    </row>
    <row r="9430" spans="14:53">
      <c r="N9430" s="2"/>
      <c r="O9430" s="2"/>
      <c r="BA9430" s="149"/>
    </row>
    <row r="9431" spans="14:53">
      <c r="N9431" s="2"/>
      <c r="O9431" s="2"/>
      <c r="BA9431" s="149"/>
    </row>
    <row r="9432" spans="14:53">
      <c r="N9432" s="2"/>
      <c r="O9432" s="2"/>
      <c r="BA9432" s="149"/>
    </row>
    <row r="9433" spans="14:53">
      <c r="N9433" s="2"/>
      <c r="O9433" s="2"/>
      <c r="BA9433" s="149"/>
    </row>
    <row r="9434" spans="14:53">
      <c r="N9434" s="2"/>
      <c r="O9434" s="2"/>
      <c r="BA9434" s="149"/>
    </row>
    <row r="9435" spans="14:53">
      <c r="N9435" s="2"/>
      <c r="O9435" s="2"/>
      <c r="BA9435" s="149"/>
    </row>
    <row r="9436" spans="14:53">
      <c r="N9436" s="2"/>
      <c r="O9436" s="2"/>
      <c r="BA9436" s="149"/>
    </row>
    <row r="9437" spans="14:53">
      <c r="N9437" s="2"/>
      <c r="O9437" s="2"/>
      <c r="BA9437" s="149"/>
    </row>
    <row r="9438" spans="14:53">
      <c r="N9438" s="2"/>
      <c r="O9438" s="2"/>
      <c r="BA9438" s="149"/>
    </row>
    <row r="9439" spans="14:53">
      <c r="N9439" s="2"/>
      <c r="O9439" s="2"/>
      <c r="BA9439" s="149"/>
    </row>
    <row r="9440" spans="14:53">
      <c r="N9440" s="2"/>
      <c r="O9440" s="2"/>
      <c r="BA9440" s="149"/>
    </row>
    <row r="9441" spans="14:53">
      <c r="N9441" s="2"/>
      <c r="O9441" s="2"/>
      <c r="BA9441" s="149"/>
    </row>
    <row r="9442" spans="14:53">
      <c r="N9442" s="2"/>
      <c r="O9442" s="2"/>
      <c r="BA9442" s="149"/>
    </row>
    <row r="9443" spans="14:53">
      <c r="N9443" s="2"/>
      <c r="O9443" s="2"/>
      <c r="BA9443" s="149"/>
    </row>
    <row r="9444" spans="14:53">
      <c r="N9444" s="2"/>
      <c r="O9444" s="2"/>
      <c r="BA9444" s="149"/>
    </row>
    <row r="9445" spans="14:53">
      <c r="N9445" s="2"/>
      <c r="O9445" s="2"/>
      <c r="BA9445" s="149"/>
    </row>
    <row r="9446" spans="14:53">
      <c r="N9446" s="2"/>
      <c r="O9446" s="2"/>
      <c r="BA9446" s="149"/>
    </row>
    <row r="9447" spans="14:53">
      <c r="N9447" s="2"/>
      <c r="O9447" s="2"/>
      <c r="BA9447" s="149"/>
    </row>
    <row r="9448" spans="14:53">
      <c r="N9448" s="2"/>
      <c r="O9448" s="2"/>
      <c r="BA9448" s="149"/>
    </row>
    <row r="9449" spans="14:53">
      <c r="N9449" s="2"/>
      <c r="O9449" s="2"/>
      <c r="BA9449" s="149"/>
    </row>
    <row r="9450" spans="14:53">
      <c r="N9450" s="2"/>
      <c r="O9450" s="2"/>
      <c r="BA9450" s="149"/>
    </row>
    <row r="9451" spans="14:53">
      <c r="N9451" s="2"/>
      <c r="O9451" s="2"/>
      <c r="BA9451" s="149"/>
    </row>
    <row r="9452" spans="14:53">
      <c r="N9452" s="2"/>
      <c r="O9452" s="2"/>
      <c r="BA9452" s="149"/>
    </row>
    <row r="9453" spans="14:53">
      <c r="N9453" s="2"/>
      <c r="O9453" s="2"/>
      <c r="BA9453" s="149"/>
    </row>
    <row r="9454" spans="14:53">
      <c r="N9454" s="2"/>
      <c r="O9454" s="2"/>
      <c r="BA9454" s="149"/>
    </row>
    <row r="9455" spans="14:53">
      <c r="N9455" s="2"/>
      <c r="O9455" s="2"/>
      <c r="BA9455" s="149"/>
    </row>
    <row r="9456" spans="14:53">
      <c r="N9456" s="2"/>
      <c r="O9456" s="2"/>
      <c r="BA9456" s="149"/>
    </row>
    <row r="9457" spans="14:53">
      <c r="N9457" s="2"/>
      <c r="O9457" s="2"/>
      <c r="BA9457" s="149"/>
    </row>
    <row r="9458" spans="14:53">
      <c r="N9458" s="2"/>
      <c r="O9458" s="2"/>
      <c r="BA9458" s="149"/>
    </row>
    <row r="9459" spans="14:53">
      <c r="N9459" s="2"/>
      <c r="O9459" s="2"/>
      <c r="BA9459" s="149"/>
    </row>
    <row r="9460" spans="14:53">
      <c r="N9460" s="2"/>
      <c r="O9460" s="2"/>
      <c r="BA9460" s="149"/>
    </row>
    <row r="9461" spans="14:53">
      <c r="N9461" s="2"/>
      <c r="O9461" s="2"/>
      <c r="BA9461" s="149"/>
    </row>
    <row r="9462" spans="14:53">
      <c r="N9462" s="2"/>
      <c r="O9462" s="2"/>
      <c r="BA9462" s="149"/>
    </row>
    <row r="9463" spans="14:53">
      <c r="N9463" s="2"/>
      <c r="O9463" s="2"/>
      <c r="BA9463" s="149"/>
    </row>
    <row r="9464" spans="14:53">
      <c r="N9464" s="2"/>
      <c r="O9464" s="2"/>
      <c r="BA9464" s="149"/>
    </row>
    <row r="9465" spans="14:53">
      <c r="N9465" s="2"/>
      <c r="O9465" s="2"/>
      <c r="BA9465" s="149"/>
    </row>
    <row r="9466" spans="14:53">
      <c r="N9466" s="2"/>
      <c r="O9466" s="2"/>
      <c r="BA9466" s="149"/>
    </row>
    <row r="9467" spans="14:53">
      <c r="N9467" s="2"/>
      <c r="O9467" s="2"/>
      <c r="BA9467" s="149"/>
    </row>
    <row r="9468" spans="14:53">
      <c r="N9468" s="2"/>
      <c r="O9468" s="2"/>
      <c r="BA9468" s="149"/>
    </row>
    <row r="9469" spans="14:53">
      <c r="N9469" s="2"/>
      <c r="O9469" s="2"/>
      <c r="BA9469" s="149"/>
    </row>
    <row r="9470" spans="14:53">
      <c r="N9470" s="2"/>
      <c r="O9470" s="2"/>
      <c r="BA9470" s="149"/>
    </row>
    <row r="9471" spans="14:53">
      <c r="N9471" s="2"/>
      <c r="O9471" s="2"/>
      <c r="BA9471" s="149"/>
    </row>
    <row r="9472" spans="14:53">
      <c r="N9472" s="2"/>
      <c r="O9472" s="2"/>
      <c r="BA9472" s="149"/>
    </row>
    <row r="9473" spans="14:53">
      <c r="N9473" s="2"/>
      <c r="O9473" s="2"/>
      <c r="BA9473" s="149"/>
    </row>
    <row r="9474" spans="14:53">
      <c r="N9474" s="2"/>
      <c r="O9474" s="2"/>
      <c r="BA9474" s="149"/>
    </row>
    <row r="9475" spans="14:53">
      <c r="N9475" s="2"/>
      <c r="O9475" s="2"/>
      <c r="BA9475" s="149"/>
    </row>
    <row r="9476" spans="14:53">
      <c r="N9476" s="2"/>
      <c r="O9476" s="2"/>
      <c r="BA9476" s="149"/>
    </row>
    <row r="9477" spans="14:53">
      <c r="N9477" s="2"/>
      <c r="O9477" s="2"/>
      <c r="BA9477" s="149"/>
    </row>
    <row r="9478" spans="14:53">
      <c r="N9478" s="2"/>
      <c r="O9478" s="2"/>
      <c r="BA9478" s="149"/>
    </row>
    <row r="9479" spans="14:53">
      <c r="N9479" s="2"/>
      <c r="O9479" s="2"/>
      <c r="BA9479" s="149"/>
    </row>
    <row r="9480" spans="14:53">
      <c r="N9480" s="2"/>
      <c r="O9480" s="2"/>
      <c r="BA9480" s="149"/>
    </row>
    <row r="9481" spans="14:53">
      <c r="N9481" s="2"/>
      <c r="O9481" s="2"/>
      <c r="BA9481" s="149"/>
    </row>
    <row r="9482" spans="14:53">
      <c r="N9482" s="2"/>
      <c r="O9482" s="2"/>
      <c r="BA9482" s="149"/>
    </row>
    <row r="9483" spans="14:53">
      <c r="N9483" s="2"/>
      <c r="O9483" s="2"/>
      <c r="BA9483" s="149"/>
    </row>
    <row r="9484" spans="14:53">
      <c r="N9484" s="2"/>
      <c r="O9484" s="2"/>
      <c r="BA9484" s="149"/>
    </row>
    <row r="9485" spans="14:53">
      <c r="N9485" s="2"/>
      <c r="O9485" s="2"/>
      <c r="BA9485" s="149"/>
    </row>
    <row r="9486" spans="14:53">
      <c r="N9486" s="2"/>
      <c r="O9486" s="2"/>
      <c r="BA9486" s="149"/>
    </row>
    <row r="9487" spans="14:53">
      <c r="N9487" s="2"/>
      <c r="O9487" s="2"/>
      <c r="BA9487" s="149"/>
    </row>
    <row r="9488" spans="14:53">
      <c r="N9488" s="2"/>
      <c r="O9488" s="2"/>
      <c r="BA9488" s="149"/>
    </row>
    <row r="9489" spans="14:53">
      <c r="N9489" s="2"/>
      <c r="O9489" s="2"/>
      <c r="BA9489" s="149"/>
    </row>
    <row r="9490" spans="14:53">
      <c r="N9490" s="2"/>
      <c r="O9490" s="2"/>
      <c r="BA9490" s="149"/>
    </row>
    <row r="9491" spans="14:53">
      <c r="N9491" s="2"/>
      <c r="O9491" s="2"/>
      <c r="BA9491" s="149"/>
    </row>
    <row r="9492" spans="14:53">
      <c r="N9492" s="2"/>
      <c r="O9492" s="2"/>
      <c r="BA9492" s="149"/>
    </row>
    <row r="9493" spans="14:53">
      <c r="N9493" s="2"/>
      <c r="O9493" s="2"/>
      <c r="BA9493" s="149"/>
    </row>
    <row r="9494" spans="14:53">
      <c r="N9494" s="2"/>
      <c r="O9494" s="2"/>
      <c r="BA9494" s="149"/>
    </row>
    <row r="9495" spans="14:53">
      <c r="N9495" s="2"/>
      <c r="O9495" s="2"/>
      <c r="BA9495" s="149"/>
    </row>
    <row r="9496" spans="14:53">
      <c r="N9496" s="2"/>
      <c r="O9496" s="2"/>
      <c r="BA9496" s="149"/>
    </row>
    <row r="9497" spans="14:53">
      <c r="N9497" s="2"/>
      <c r="O9497" s="2"/>
      <c r="BA9497" s="149"/>
    </row>
    <row r="9498" spans="14:53">
      <c r="N9498" s="2"/>
      <c r="O9498" s="2"/>
      <c r="BA9498" s="149"/>
    </row>
    <row r="9499" spans="14:53">
      <c r="N9499" s="2"/>
      <c r="O9499" s="2"/>
      <c r="BA9499" s="149"/>
    </row>
    <row r="9500" spans="14:53">
      <c r="N9500" s="2"/>
      <c r="O9500" s="2"/>
      <c r="BA9500" s="149"/>
    </row>
    <row r="9501" spans="14:53">
      <c r="N9501" s="2"/>
      <c r="O9501" s="2"/>
      <c r="BA9501" s="149"/>
    </row>
    <row r="9502" spans="14:53">
      <c r="N9502" s="2"/>
      <c r="O9502" s="2"/>
      <c r="BA9502" s="149"/>
    </row>
    <row r="9503" spans="14:53">
      <c r="N9503" s="2"/>
      <c r="O9503" s="2"/>
      <c r="BA9503" s="149"/>
    </row>
    <row r="9504" spans="14:53">
      <c r="N9504" s="2"/>
      <c r="O9504" s="2"/>
      <c r="BA9504" s="149"/>
    </row>
    <row r="9505" spans="14:53">
      <c r="N9505" s="2"/>
      <c r="O9505" s="2"/>
      <c r="BA9505" s="149"/>
    </row>
    <row r="9506" spans="14:53">
      <c r="N9506" s="2"/>
      <c r="O9506" s="2"/>
      <c r="BA9506" s="149"/>
    </row>
    <row r="9507" spans="14:53">
      <c r="N9507" s="2"/>
      <c r="O9507" s="2"/>
      <c r="BA9507" s="149"/>
    </row>
    <row r="9508" spans="14:53">
      <c r="N9508" s="2"/>
      <c r="O9508" s="2"/>
      <c r="BA9508" s="149"/>
    </row>
    <row r="9509" spans="14:53">
      <c r="N9509" s="2"/>
      <c r="O9509" s="2"/>
      <c r="BA9509" s="149"/>
    </row>
    <row r="9510" spans="14:53">
      <c r="N9510" s="2"/>
      <c r="O9510" s="2"/>
      <c r="BA9510" s="149"/>
    </row>
    <row r="9511" spans="14:53">
      <c r="N9511" s="2"/>
      <c r="O9511" s="2"/>
      <c r="BA9511" s="149"/>
    </row>
    <row r="9512" spans="14:53">
      <c r="N9512" s="2"/>
      <c r="O9512" s="2"/>
      <c r="BA9512" s="149"/>
    </row>
    <row r="9513" spans="14:53">
      <c r="N9513" s="2"/>
      <c r="O9513" s="2"/>
      <c r="BA9513" s="149"/>
    </row>
    <row r="9514" spans="14:53">
      <c r="N9514" s="2"/>
      <c r="O9514" s="2"/>
      <c r="BA9514" s="149"/>
    </row>
    <row r="9515" spans="14:53">
      <c r="N9515" s="2"/>
      <c r="O9515" s="2"/>
      <c r="BA9515" s="149"/>
    </row>
    <row r="9516" spans="14:53">
      <c r="N9516" s="2"/>
      <c r="O9516" s="2"/>
      <c r="BA9516" s="149"/>
    </row>
    <row r="9517" spans="14:53">
      <c r="N9517" s="2"/>
      <c r="O9517" s="2"/>
      <c r="BA9517" s="149"/>
    </row>
    <row r="9518" spans="14:53">
      <c r="N9518" s="2"/>
      <c r="O9518" s="2"/>
      <c r="BA9518" s="149"/>
    </row>
    <row r="9519" spans="14:53">
      <c r="N9519" s="2"/>
      <c r="O9519" s="2"/>
      <c r="BA9519" s="149"/>
    </row>
    <row r="9520" spans="14:53">
      <c r="N9520" s="2"/>
      <c r="O9520" s="2"/>
      <c r="BA9520" s="149"/>
    </row>
    <row r="9521" spans="14:53">
      <c r="N9521" s="2"/>
      <c r="O9521" s="2"/>
      <c r="BA9521" s="149"/>
    </row>
    <row r="9522" spans="14:53">
      <c r="N9522" s="2"/>
      <c r="O9522" s="2"/>
      <c r="BA9522" s="149"/>
    </row>
    <row r="9523" spans="14:53">
      <c r="N9523" s="2"/>
      <c r="O9523" s="2"/>
      <c r="BA9523" s="149"/>
    </row>
    <row r="9524" spans="14:53">
      <c r="N9524" s="2"/>
      <c r="O9524" s="2"/>
      <c r="BA9524" s="149"/>
    </row>
    <row r="9525" spans="14:53">
      <c r="N9525" s="2"/>
      <c r="O9525" s="2"/>
      <c r="BA9525" s="149"/>
    </row>
    <row r="9526" spans="14:53">
      <c r="N9526" s="2"/>
      <c r="O9526" s="2"/>
      <c r="BA9526" s="149"/>
    </row>
    <row r="9527" spans="14:53">
      <c r="N9527" s="2"/>
      <c r="O9527" s="2"/>
      <c r="BA9527" s="149"/>
    </row>
    <row r="9528" spans="14:53">
      <c r="N9528" s="2"/>
      <c r="O9528" s="2"/>
      <c r="BA9528" s="149"/>
    </row>
    <row r="9529" spans="14:53">
      <c r="N9529" s="2"/>
      <c r="O9529" s="2"/>
      <c r="BA9529" s="149"/>
    </row>
    <row r="9530" spans="14:53">
      <c r="N9530" s="2"/>
      <c r="O9530" s="2"/>
      <c r="BA9530" s="149"/>
    </row>
    <row r="9531" spans="14:53">
      <c r="N9531" s="2"/>
      <c r="O9531" s="2"/>
      <c r="BA9531" s="149"/>
    </row>
    <row r="9532" spans="14:53">
      <c r="N9532" s="2"/>
      <c r="O9532" s="2"/>
      <c r="BA9532" s="149"/>
    </row>
    <row r="9533" spans="14:53">
      <c r="N9533" s="2"/>
      <c r="O9533" s="2"/>
      <c r="BA9533" s="149"/>
    </row>
    <row r="9534" spans="14:53">
      <c r="N9534" s="2"/>
      <c r="O9534" s="2"/>
      <c r="BA9534" s="149"/>
    </row>
    <row r="9535" spans="14:53">
      <c r="N9535" s="2"/>
      <c r="O9535" s="2"/>
      <c r="BA9535" s="149"/>
    </row>
    <row r="9536" spans="14:53">
      <c r="N9536" s="2"/>
      <c r="O9536" s="2"/>
      <c r="BA9536" s="149"/>
    </row>
    <row r="9537" spans="14:53">
      <c r="N9537" s="2"/>
      <c r="O9537" s="2"/>
      <c r="BA9537" s="149"/>
    </row>
    <row r="9538" spans="14:53">
      <c r="N9538" s="2"/>
      <c r="O9538" s="2"/>
      <c r="BA9538" s="149"/>
    </row>
    <row r="9539" spans="14:53">
      <c r="N9539" s="2"/>
      <c r="O9539" s="2"/>
      <c r="BA9539" s="149"/>
    </row>
    <row r="9540" spans="14:53">
      <c r="N9540" s="2"/>
      <c r="O9540" s="2"/>
      <c r="BA9540" s="149"/>
    </row>
    <row r="9541" spans="14:53">
      <c r="N9541" s="2"/>
      <c r="O9541" s="2"/>
      <c r="BA9541" s="149"/>
    </row>
    <row r="9542" spans="14:53">
      <c r="N9542" s="2"/>
      <c r="O9542" s="2"/>
      <c r="BA9542" s="149"/>
    </row>
    <row r="9543" spans="14:53">
      <c r="N9543" s="2"/>
      <c r="O9543" s="2"/>
      <c r="BA9543" s="149"/>
    </row>
    <row r="9544" spans="14:53">
      <c r="N9544" s="2"/>
      <c r="O9544" s="2"/>
      <c r="BA9544" s="149"/>
    </row>
    <row r="9545" spans="14:53">
      <c r="N9545" s="2"/>
      <c r="O9545" s="2"/>
      <c r="BA9545" s="149"/>
    </row>
    <row r="9546" spans="14:53">
      <c r="N9546" s="2"/>
      <c r="O9546" s="2"/>
      <c r="BA9546" s="149"/>
    </row>
    <row r="9547" spans="14:53">
      <c r="N9547" s="2"/>
      <c r="O9547" s="2"/>
      <c r="BA9547" s="149"/>
    </row>
    <row r="9548" spans="14:53">
      <c r="N9548" s="2"/>
      <c r="O9548" s="2"/>
      <c r="BA9548" s="149"/>
    </row>
    <row r="9549" spans="14:53">
      <c r="N9549" s="2"/>
      <c r="O9549" s="2"/>
      <c r="BA9549" s="149"/>
    </row>
    <row r="9550" spans="14:53">
      <c r="N9550" s="2"/>
      <c r="O9550" s="2"/>
      <c r="BA9550" s="149"/>
    </row>
    <row r="9551" spans="14:53">
      <c r="N9551" s="2"/>
      <c r="O9551" s="2"/>
      <c r="BA9551" s="149"/>
    </row>
    <row r="9552" spans="14:53">
      <c r="N9552" s="2"/>
      <c r="O9552" s="2"/>
      <c r="BA9552" s="149"/>
    </row>
    <row r="9553" spans="14:53">
      <c r="N9553" s="2"/>
      <c r="O9553" s="2"/>
      <c r="BA9553" s="149"/>
    </row>
    <row r="9554" spans="14:53">
      <c r="N9554" s="2"/>
      <c r="O9554" s="2"/>
      <c r="BA9554" s="149"/>
    </row>
    <row r="9555" spans="14:53">
      <c r="N9555" s="2"/>
      <c r="O9555" s="2"/>
      <c r="BA9555" s="149"/>
    </row>
    <row r="9556" spans="14:53">
      <c r="N9556" s="2"/>
      <c r="O9556" s="2"/>
      <c r="BA9556" s="149"/>
    </row>
    <row r="9557" spans="14:53">
      <c r="N9557" s="2"/>
      <c r="O9557" s="2"/>
      <c r="BA9557" s="149"/>
    </row>
    <row r="9558" spans="14:53">
      <c r="N9558" s="2"/>
      <c r="O9558" s="2"/>
      <c r="BA9558" s="149"/>
    </row>
    <row r="9559" spans="14:53">
      <c r="N9559" s="2"/>
      <c r="O9559" s="2"/>
      <c r="BA9559" s="149"/>
    </row>
    <row r="9560" spans="14:53">
      <c r="N9560" s="2"/>
      <c r="O9560" s="2"/>
      <c r="BA9560" s="149"/>
    </row>
    <row r="9561" spans="14:53">
      <c r="N9561" s="2"/>
      <c r="O9561" s="2"/>
      <c r="BA9561" s="149"/>
    </row>
    <row r="9562" spans="14:53">
      <c r="N9562" s="2"/>
      <c r="O9562" s="2"/>
      <c r="BA9562" s="149"/>
    </row>
    <row r="9563" spans="14:53">
      <c r="N9563" s="2"/>
      <c r="O9563" s="2"/>
      <c r="BA9563" s="149"/>
    </row>
    <row r="9564" spans="14:53">
      <c r="N9564" s="2"/>
      <c r="O9564" s="2"/>
      <c r="BA9564" s="149"/>
    </row>
    <row r="9565" spans="14:53">
      <c r="N9565" s="2"/>
      <c r="O9565" s="2"/>
      <c r="BA9565" s="149"/>
    </row>
    <row r="9566" spans="14:53">
      <c r="N9566" s="2"/>
      <c r="O9566" s="2"/>
      <c r="BA9566" s="149"/>
    </row>
    <row r="9567" spans="14:53">
      <c r="N9567" s="2"/>
      <c r="O9567" s="2"/>
      <c r="BA9567" s="149"/>
    </row>
    <row r="9568" spans="14:53">
      <c r="N9568" s="2"/>
      <c r="O9568" s="2"/>
      <c r="BA9568" s="149"/>
    </row>
    <row r="9569" spans="14:53">
      <c r="N9569" s="2"/>
      <c r="O9569" s="2"/>
      <c r="BA9569" s="149"/>
    </row>
    <row r="9570" spans="14:53">
      <c r="N9570" s="2"/>
      <c r="O9570" s="2"/>
      <c r="BA9570" s="149"/>
    </row>
    <row r="9571" spans="14:53">
      <c r="N9571" s="2"/>
      <c r="O9571" s="2"/>
      <c r="BA9571" s="149"/>
    </row>
    <row r="9572" spans="14:53">
      <c r="N9572" s="2"/>
      <c r="O9572" s="2"/>
      <c r="BA9572" s="149"/>
    </row>
    <row r="9573" spans="14:53">
      <c r="N9573" s="2"/>
      <c r="O9573" s="2"/>
      <c r="BA9573" s="149"/>
    </row>
    <row r="9574" spans="14:53">
      <c r="N9574" s="2"/>
      <c r="O9574" s="2"/>
      <c r="BA9574" s="149"/>
    </row>
    <row r="9575" spans="14:53">
      <c r="N9575" s="2"/>
      <c r="O9575" s="2"/>
      <c r="BA9575" s="149"/>
    </row>
    <row r="9576" spans="14:53">
      <c r="N9576" s="2"/>
      <c r="O9576" s="2"/>
      <c r="BA9576" s="149"/>
    </row>
    <row r="9577" spans="14:53">
      <c r="N9577" s="2"/>
      <c r="O9577" s="2"/>
      <c r="BA9577" s="149"/>
    </row>
    <row r="9578" spans="14:53">
      <c r="N9578" s="2"/>
      <c r="O9578" s="2"/>
      <c r="BA9578" s="149"/>
    </row>
    <row r="9579" spans="14:53">
      <c r="N9579" s="2"/>
      <c r="O9579" s="2"/>
      <c r="BA9579" s="149"/>
    </row>
    <row r="9580" spans="14:53">
      <c r="N9580" s="2"/>
      <c r="O9580" s="2"/>
      <c r="BA9580" s="149"/>
    </row>
    <row r="9581" spans="14:53">
      <c r="N9581" s="2"/>
      <c r="O9581" s="2"/>
      <c r="BA9581" s="149"/>
    </row>
    <row r="9582" spans="14:53">
      <c r="N9582" s="2"/>
      <c r="O9582" s="2"/>
      <c r="BA9582" s="149"/>
    </row>
    <row r="9583" spans="14:53">
      <c r="N9583" s="2"/>
      <c r="O9583" s="2"/>
      <c r="BA9583" s="149"/>
    </row>
    <row r="9584" spans="14:53">
      <c r="N9584" s="2"/>
      <c r="O9584" s="2"/>
      <c r="BA9584" s="149"/>
    </row>
    <row r="9585" spans="14:53">
      <c r="N9585" s="2"/>
      <c r="O9585" s="2"/>
      <c r="BA9585" s="149"/>
    </row>
    <row r="9586" spans="14:53">
      <c r="N9586" s="2"/>
      <c r="O9586" s="2"/>
      <c r="BA9586" s="149"/>
    </row>
    <row r="9587" spans="14:53">
      <c r="N9587" s="2"/>
      <c r="O9587" s="2"/>
      <c r="BA9587" s="149"/>
    </row>
    <row r="9588" spans="14:53">
      <c r="N9588" s="2"/>
      <c r="O9588" s="2"/>
      <c r="BA9588" s="149"/>
    </row>
    <row r="9589" spans="14:53">
      <c r="N9589" s="2"/>
      <c r="O9589" s="2"/>
      <c r="BA9589" s="149"/>
    </row>
    <row r="9590" spans="14:53">
      <c r="N9590" s="2"/>
      <c r="O9590" s="2"/>
      <c r="BA9590" s="149"/>
    </row>
    <row r="9591" spans="14:53">
      <c r="N9591" s="2"/>
      <c r="O9591" s="2"/>
      <c r="BA9591" s="149"/>
    </row>
    <row r="9592" spans="14:53">
      <c r="N9592" s="2"/>
      <c r="O9592" s="2"/>
      <c r="BA9592" s="149"/>
    </row>
    <row r="9593" spans="14:53">
      <c r="N9593" s="2"/>
      <c r="O9593" s="2"/>
      <c r="BA9593" s="149"/>
    </row>
    <row r="9594" spans="14:53">
      <c r="N9594" s="2"/>
      <c r="O9594" s="2"/>
      <c r="BA9594" s="149"/>
    </row>
    <row r="9595" spans="14:53">
      <c r="N9595" s="2"/>
      <c r="O9595" s="2"/>
      <c r="BA9595" s="149"/>
    </row>
    <row r="9596" spans="14:53">
      <c r="N9596" s="2"/>
      <c r="O9596" s="2"/>
      <c r="BA9596" s="149"/>
    </row>
    <row r="9597" spans="14:53">
      <c r="N9597" s="2"/>
      <c r="O9597" s="2"/>
      <c r="BA9597" s="149"/>
    </row>
    <row r="9598" spans="14:53">
      <c r="N9598" s="2"/>
      <c r="O9598" s="2"/>
      <c r="BA9598" s="149"/>
    </row>
    <row r="9599" spans="14:53">
      <c r="N9599" s="2"/>
      <c r="O9599" s="2"/>
      <c r="BA9599" s="149"/>
    </row>
    <row r="9600" spans="14:53">
      <c r="N9600" s="2"/>
      <c r="O9600" s="2"/>
      <c r="BA9600" s="149"/>
    </row>
    <row r="9601" spans="14:53">
      <c r="N9601" s="2"/>
      <c r="O9601" s="2"/>
      <c r="BA9601" s="149"/>
    </row>
    <row r="9602" spans="14:53">
      <c r="N9602" s="2"/>
      <c r="O9602" s="2"/>
      <c r="BA9602" s="149"/>
    </row>
    <row r="9603" spans="14:53">
      <c r="N9603" s="2"/>
      <c r="O9603" s="2"/>
      <c r="BA9603" s="149"/>
    </row>
    <row r="9604" spans="14:53">
      <c r="N9604" s="2"/>
      <c r="O9604" s="2"/>
      <c r="BA9604" s="149"/>
    </row>
    <row r="9605" spans="14:53">
      <c r="N9605" s="2"/>
      <c r="O9605" s="2"/>
      <c r="BA9605" s="149"/>
    </row>
    <row r="9606" spans="14:53">
      <c r="N9606" s="2"/>
      <c r="O9606" s="2"/>
      <c r="BA9606" s="149"/>
    </row>
    <row r="9607" spans="14:53">
      <c r="N9607" s="2"/>
      <c r="O9607" s="2"/>
      <c r="BA9607" s="149"/>
    </row>
    <row r="9608" spans="14:53">
      <c r="N9608" s="2"/>
      <c r="O9608" s="2"/>
      <c r="BA9608" s="149"/>
    </row>
    <row r="9609" spans="14:53">
      <c r="N9609" s="2"/>
      <c r="O9609" s="2"/>
      <c r="BA9609" s="149"/>
    </row>
    <row r="9610" spans="14:53">
      <c r="N9610" s="2"/>
      <c r="O9610" s="2"/>
      <c r="BA9610" s="149"/>
    </row>
    <row r="9611" spans="14:53">
      <c r="N9611" s="2"/>
      <c r="O9611" s="2"/>
      <c r="BA9611" s="149"/>
    </row>
    <row r="9612" spans="14:53">
      <c r="N9612" s="2"/>
      <c r="O9612" s="2"/>
      <c r="BA9612" s="149"/>
    </row>
    <row r="9613" spans="14:53">
      <c r="N9613" s="2"/>
      <c r="O9613" s="2"/>
      <c r="BA9613" s="149"/>
    </row>
    <row r="9614" spans="14:53">
      <c r="N9614" s="2"/>
      <c r="O9614" s="2"/>
      <c r="BA9614" s="149"/>
    </row>
    <row r="9615" spans="14:53">
      <c r="N9615" s="2"/>
      <c r="O9615" s="2"/>
      <c r="BA9615" s="149"/>
    </row>
    <row r="9616" spans="14:53">
      <c r="N9616" s="2"/>
      <c r="O9616" s="2"/>
      <c r="BA9616" s="149"/>
    </row>
    <row r="9617" spans="14:53">
      <c r="N9617" s="2"/>
      <c r="O9617" s="2"/>
      <c r="BA9617" s="149"/>
    </row>
    <row r="9618" spans="14:53">
      <c r="N9618" s="2"/>
      <c r="O9618" s="2"/>
      <c r="BA9618" s="149"/>
    </row>
    <row r="9619" spans="14:53">
      <c r="N9619" s="2"/>
      <c r="O9619" s="2"/>
      <c r="BA9619" s="149"/>
    </row>
    <row r="9620" spans="14:53">
      <c r="N9620" s="2"/>
      <c r="O9620" s="2"/>
      <c r="BA9620" s="149"/>
    </row>
    <row r="9621" spans="14:53">
      <c r="N9621" s="2"/>
      <c r="O9621" s="2"/>
      <c r="BA9621" s="149"/>
    </row>
    <row r="9622" spans="14:53">
      <c r="N9622" s="2"/>
      <c r="O9622" s="2"/>
      <c r="BA9622" s="149"/>
    </row>
    <row r="9623" spans="14:53">
      <c r="N9623" s="2"/>
      <c r="O9623" s="2"/>
      <c r="BA9623" s="149"/>
    </row>
    <row r="9624" spans="14:53">
      <c r="N9624" s="2"/>
      <c r="O9624" s="2"/>
      <c r="BA9624" s="149"/>
    </row>
    <row r="9625" spans="14:53">
      <c r="N9625" s="2"/>
      <c r="O9625" s="2"/>
      <c r="BA9625" s="149"/>
    </row>
    <row r="9626" spans="14:53">
      <c r="N9626" s="2"/>
      <c r="O9626" s="2"/>
      <c r="BA9626" s="149"/>
    </row>
    <row r="9627" spans="14:53">
      <c r="N9627" s="2"/>
      <c r="O9627" s="2"/>
      <c r="BA9627" s="149"/>
    </row>
    <row r="9628" spans="14:53">
      <c r="N9628" s="2"/>
      <c r="O9628" s="2"/>
      <c r="BA9628" s="149"/>
    </row>
    <row r="9629" spans="14:53">
      <c r="N9629" s="2"/>
      <c r="O9629" s="2"/>
      <c r="BA9629" s="149"/>
    </row>
    <row r="9630" spans="14:53">
      <c r="N9630" s="2"/>
      <c r="O9630" s="2"/>
      <c r="BA9630" s="149"/>
    </row>
    <row r="9631" spans="14:53">
      <c r="N9631" s="2"/>
      <c r="O9631" s="2"/>
      <c r="BA9631" s="149"/>
    </row>
    <row r="9632" spans="14:53">
      <c r="N9632" s="2"/>
      <c r="O9632" s="2"/>
      <c r="BA9632" s="149"/>
    </row>
    <row r="9633" spans="14:53">
      <c r="N9633" s="2"/>
      <c r="O9633" s="2"/>
      <c r="BA9633" s="149"/>
    </row>
    <row r="9634" spans="14:53">
      <c r="N9634" s="2"/>
      <c r="O9634" s="2"/>
      <c r="BA9634" s="149"/>
    </row>
    <row r="9635" spans="14:53">
      <c r="N9635" s="2"/>
      <c r="O9635" s="2"/>
      <c r="BA9635" s="149"/>
    </row>
    <row r="9636" spans="14:53">
      <c r="N9636" s="2"/>
      <c r="O9636" s="2"/>
      <c r="BA9636" s="149"/>
    </row>
    <row r="9637" spans="14:53">
      <c r="N9637" s="2"/>
      <c r="O9637" s="2"/>
      <c r="BA9637" s="149"/>
    </row>
    <row r="9638" spans="14:53">
      <c r="N9638" s="2"/>
      <c r="O9638" s="2"/>
      <c r="BA9638" s="149"/>
    </row>
    <row r="9639" spans="14:53">
      <c r="N9639" s="2"/>
      <c r="O9639" s="2"/>
      <c r="BA9639" s="149"/>
    </row>
    <row r="9640" spans="14:53">
      <c r="N9640" s="2"/>
      <c r="O9640" s="2"/>
      <c r="BA9640" s="149"/>
    </row>
    <row r="9641" spans="14:53">
      <c r="N9641" s="2"/>
      <c r="O9641" s="2"/>
      <c r="BA9641" s="149"/>
    </row>
    <row r="9642" spans="14:53">
      <c r="N9642" s="2"/>
      <c r="O9642" s="2"/>
      <c r="BA9642" s="149"/>
    </row>
    <row r="9643" spans="14:53">
      <c r="N9643" s="2"/>
      <c r="O9643" s="2"/>
      <c r="BA9643" s="149"/>
    </row>
    <row r="9644" spans="14:53">
      <c r="N9644" s="2"/>
      <c r="O9644" s="2"/>
      <c r="BA9644" s="149"/>
    </row>
    <row r="9645" spans="14:53">
      <c r="N9645" s="2"/>
      <c r="O9645" s="2"/>
      <c r="BA9645" s="149"/>
    </row>
    <row r="9646" spans="14:53">
      <c r="N9646" s="2"/>
      <c r="O9646" s="2"/>
      <c r="BA9646" s="149"/>
    </row>
    <row r="9647" spans="14:53">
      <c r="N9647" s="2"/>
      <c r="O9647" s="2"/>
      <c r="BA9647" s="149"/>
    </row>
    <row r="9648" spans="14:53">
      <c r="N9648" s="2"/>
      <c r="O9648" s="2"/>
      <c r="BA9648" s="149"/>
    </row>
    <row r="9649" spans="14:53">
      <c r="N9649" s="2"/>
      <c r="O9649" s="2"/>
      <c r="BA9649" s="149"/>
    </row>
    <row r="9650" spans="14:53">
      <c r="N9650" s="2"/>
      <c r="O9650" s="2"/>
      <c r="BA9650" s="149"/>
    </row>
    <row r="9651" spans="14:53">
      <c r="N9651" s="2"/>
      <c r="O9651" s="2"/>
      <c r="BA9651" s="149"/>
    </row>
    <row r="9652" spans="14:53">
      <c r="N9652" s="2"/>
      <c r="O9652" s="2"/>
      <c r="BA9652" s="149"/>
    </row>
    <row r="9653" spans="14:53">
      <c r="N9653" s="2"/>
      <c r="O9653" s="2"/>
      <c r="BA9653" s="149"/>
    </row>
    <row r="9654" spans="14:53">
      <c r="N9654" s="2"/>
      <c r="O9654" s="2"/>
      <c r="BA9654" s="149"/>
    </row>
    <row r="9655" spans="14:53">
      <c r="N9655" s="2"/>
      <c r="O9655" s="2"/>
      <c r="BA9655" s="149"/>
    </row>
    <row r="9656" spans="14:53">
      <c r="N9656" s="2"/>
      <c r="O9656" s="2"/>
      <c r="BA9656" s="149"/>
    </row>
    <row r="9657" spans="14:53">
      <c r="N9657" s="2"/>
      <c r="O9657" s="2"/>
      <c r="BA9657" s="149"/>
    </row>
    <row r="9658" spans="14:53">
      <c r="N9658" s="2"/>
      <c r="O9658" s="2"/>
      <c r="BA9658" s="149"/>
    </row>
    <row r="9659" spans="14:53">
      <c r="N9659" s="2"/>
      <c r="O9659" s="2"/>
      <c r="BA9659" s="149"/>
    </row>
    <row r="9660" spans="14:53">
      <c r="N9660" s="2"/>
      <c r="O9660" s="2"/>
      <c r="BA9660" s="149"/>
    </row>
    <row r="9661" spans="14:53">
      <c r="N9661" s="2"/>
      <c r="O9661" s="2"/>
      <c r="BA9661" s="149"/>
    </row>
    <row r="9662" spans="14:53">
      <c r="N9662" s="2"/>
      <c r="O9662" s="2"/>
      <c r="BA9662" s="149"/>
    </row>
    <row r="9663" spans="14:53">
      <c r="N9663" s="2"/>
      <c r="O9663" s="2"/>
      <c r="BA9663" s="149"/>
    </row>
    <row r="9664" spans="14:53">
      <c r="N9664" s="2"/>
      <c r="O9664" s="2"/>
      <c r="BA9664" s="149"/>
    </row>
    <row r="9665" spans="14:53">
      <c r="N9665" s="2"/>
      <c r="O9665" s="2"/>
      <c r="BA9665" s="149"/>
    </row>
    <row r="9666" spans="14:53">
      <c r="N9666" s="2"/>
      <c r="O9666" s="2"/>
      <c r="BA9666" s="149"/>
    </row>
    <row r="9667" spans="14:53">
      <c r="N9667" s="2"/>
      <c r="O9667" s="2"/>
      <c r="BA9667" s="149"/>
    </row>
    <row r="9668" spans="14:53">
      <c r="N9668" s="2"/>
      <c r="O9668" s="2"/>
      <c r="BA9668" s="149"/>
    </row>
    <row r="9669" spans="14:53">
      <c r="N9669" s="2"/>
      <c r="O9669" s="2"/>
      <c r="BA9669" s="149"/>
    </row>
    <row r="9670" spans="14:53">
      <c r="N9670" s="2"/>
      <c r="O9670" s="2"/>
      <c r="BA9670" s="149"/>
    </row>
    <row r="9671" spans="14:53">
      <c r="N9671" s="2"/>
      <c r="O9671" s="2"/>
      <c r="BA9671" s="149"/>
    </row>
    <row r="9672" spans="14:53">
      <c r="N9672" s="2"/>
      <c r="O9672" s="2"/>
      <c r="BA9672" s="149"/>
    </row>
    <row r="9673" spans="14:53">
      <c r="N9673" s="2"/>
      <c r="O9673" s="2"/>
      <c r="BA9673" s="149"/>
    </row>
    <row r="9674" spans="14:53">
      <c r="N9674" s="2"/>
      <c r="O9674" s="2"/>
      <c r="BA9674" s="149"/>
    </row>
    <row r="9675" spans="14:53">
      <c r="N9675" s="2"/>
      <c r="O9675" s="2"/>
      <c r="BA9675" s="149"/>
    </row>
    <row r="9676" spans="14:53">
      <c r="N9676" s="2"/>
      <c r="O9676" s="2"/>
      <c r="BA9676" s="149"/>
    </row>
    <row r="9677" spans="14:53">
      <c r="N9677" s="2"/>
      <c r="O9677" s="2"/>
      <c r="BA9677" s="149"/>
    </row>
    <row r="9678" spans="14:53">
      <c r="N9678" s="2"/>
      <c r="O9678" s="2"/>
      <c r="BA9678" s="149"/>
    </row>
    <row r="9679" spans="14:53">
      <c r="N9679" s="2"/>
      <c r="O9679" s="2"/>
      <c r="BA9679" s="149"/>
    </row>
    <row r="9680" spans="14:53">
      <c r="N9680" s="2"/>
      <c r="O9680" s="2"/>
      <c r="BA9680" s="149"/>
    </row>
    <row r="9681" spans="14:53">
      <c r="N9681" s="2"/>
      <c r="O9681" s="2"/>
      <c r="BA9681" s="149"/>
    </row>
    <row r="9682" spans="14:53">
      <c r="N9682" s="2"/>
      <c r="O9682" s="2"/>
      <c r="BA9682" s="149"/>
    </row>
    <row r="9683" spans="14:53">
      <c r="N9683" s="2"/>
      <c r="O9683" s="2"/>
      <c r="BA9683" s="149"/>
    </row>
    <row r="9684" spans="14:53">
      <c r="N9684" s="2"/>
      <c r="O9684" s="2"/>
      <c r="BA9684" s="149"/>
    </row>
    <row r="9685" spans="14:53">
      <c r="N9685" s="2"/>
      <c r="O9685" s="2"/>
      <c r="BA9685" s="149"/>
    </row>
    <row r="9686" spans="14:53">
      <c r="N9686" s="2"/>
      <c r="O9686" s="2"/>
      <c r="BA9686" s="149"/>
    </row>
    <row r="9687" spans="14:53">
      <c r="N9687" s="2"/>
      <c r="O9687" s="2"/>
      <c r="BA9687" s="149"/>
    </row>
    <row r="9688" spans="14:53">
      <c r="N9688" s="2"/>
      <c r="O9688" s="2"/>
      <c r="BA9688" s="149"/>
    </row>
    <row r="9689" spans="14:53">
      <c r="N9689" s="2"/>
      <c r="O9689" s="2"/>
      <c r="BA9689" s="149"/>
    </row>
    <row r="9690" spans="14:53">
      <c r="N9690" s="2"/>
      <c r="O9690" s="2"/>
      <c r="BA9690" s="149"/>
    </row>
    <row r="9691" spans="14:53">
      <c r="N9691" s="2"/>
      <c r="O9691" s="2"/>
      <c r="BA9691" s="149"/>
    </row>
    <row r="9692" spans="14:53">
      <c r="N9692" s="2"/>
      <c r="O9692" s="2"/>
      <c r="BA9692" s="149"/>
    </row>
    <row r="9693" spans="14:53">
      <c r="N9693" s="2"/>
      <c r="O9693" s="2"/>
      <c r="BA9693" s="149"/>
    </row>
    <row r="9694" spans="14:53">
      <c r="N9694" s="2"/>
      <c r="O9694" s="2"/>
      <c r="BA9694" s="149"/>
    </row>
    <row r="9695" spans="14:53">
      <c r="N9695" s="2"/>
      <c r="O9695" s="2"/>
      <c r="BA9695" s="149"/>
    </row>
    <row r="9696" spans="14:53">
      <c r="N9696" s="2"/>
      <c r="O9696" s="2"/>
      <c r="BA9696" s="149"/>
    </row>
    <row r="9697" spans="14:53">
      <c r="N9697" s="2"/>
      <c r="O9697" s="2"/>
      <c r="BA9697" s="149"/>
    </row>
    <row r="9698" spans="14:53">
      <c r="N9698" s="2"/>
      <c r="O9698" s="2"/>
      <c r="BA9698" s="149"/>
    </row>
    <row r="9699" spans="14:53">
      <c r="N9699" s="2"/>
      <c r="O9699" s="2"/>
      <c r="BA9699" s="149"/>
    </row>
    <row r="9700" spans="14:53">
      <c r="N9700" s="2"/>
      <c r="O9700" s="2"/>
      <c r="BA9700" s="149"/>
    </row>
    <row r="9701" spans="14:53">
      <c r="N9701" s="2"/>
      <c r="O9701" s="2"/>
      <c r="BA9701" s="149"/>
    </row>
    <row r="9702" spans="14:53">
      <c r="N9702" s="2"/>
      <c r="O9702" s="2"/>
      <c r="BA9702" s="149"/>
    </row>
    <row r="9703" spans="14:53">
      <c r="N9703" s="2"/>
      <c r="O9703" s="2"/>
      <c r="BA9703" s="149"/>
    </row>
    <row r="9704" spans="14:53">
      <c r="N9704" s="2"/>
      <c r="O9704" s="2"/>
      <c r="BA9704" s="149"/>
    </row>
    <row r="9705" spans="14:53">
      <c r="N9705" s="2"/>
      <c r="O9705" s="2"/>
      <c r="BA9705" s="149"/>
    </row>
    <row r="9706" spans="14:53">
      <c r="N9706" s="2"/>
      <c r="O9706" s="2"/>
      <c r="BA9706" s="149"/>
    </row>
    <row r="9707" spans="14:53">
      <c r="N9707" s="2"/>
      <c r="O9707" s="2"/>
      <c r="BA9707" s="149"/>
    </row>
    <row r="9708" spans="14:53">
      <c r="N9708" s="2"/>
      <c r="O9708" s="2"/>
      <c r="BA9708" s="149"/>
    </row>
    <row r="9709" spans="14:53">
      <c r="N9709" s="2"/>
      <c r="O9709" s="2"/>
      <c r="BA9709" s="149"/>
    </row>
    <row r="9710" spans="14:53">
      <c r="N9710" s="2"/>
      <c r="O9710" s="2"/>
      <c r="BA9710" s="149"/>
    </row>
    <row r="9711" spans="14:53">
      <c r="N9711" s="2"/>
      <c r="O9711" s="2"/>
      <c r="BA9711" s="149"/>
    </row>
    <row r="9712" spans="14:53">
      <c r="N9712" s="2"/>
      <c r="O9712" s="2"/>
      <c r="BA9712" s="149"/>
    </row>
    <row r="9713" spans="14:53">
      <c r="N9713" s="2"/>
      <c r="O9713" s="2"/>
      <c r="BA9713" s="149"/>
    </row>
    <row r="9714" spans="14:53">
      <c r="N9714" s="2"/>
      <c r="O9714" s="2"/>
      <c r="BA9714" s="149"/>
    </row>
    <row r="9715" spans="14:53">
      <c r="N9715" s="2"/>
      <c r="O9715" s="2"/>
      <c r="BA9715" s="149"/>
    </row>
    <row r="9716" spans="14:53">
      <c r="N9716" s="2"/>
      <c r="O9716" s="2"/>
      <c r="BA9716" s="149"/>
    </row>
    <row r="9717" spans="14:53">
      <c r="N9717" s="2"/>
      <c r="O9717" s="2"/>
      <c r="BA9717" s="149"/>
    </row>
    <row r="9718" spans="14:53">
      <c r="N9718" s="2"/>
      <c r="O9718" s="2"/>
      <c r="BA9718" s="149"/>
    </row>
    <row r="9719" spans="14:53">
      <c r="N9719" s="2"/>
      <c r="O9719" s="2"/>
      <c r="BA9719" s="149"/>
    </row>
    <row r="9720" spans="14:53">
      <c r="N9720" s="2"/>
      <c r="O9720" s="2"/>
      <c r="BA9720" s="149"/>
    </row>
    <row r="9721" spans="14:53">
      <c r="N9721" s="2"/>
      <c r="O9721" s="2"/>
      <c r="BA9721" s="149"/>
    </row>
    <row r="9722" spans="14:53">
      <c r="N9722" s="2"/>
      <c r="O9722" s="2"/>
      <c r="BA9722" s="149"/>
    </row>
    <row r="9723" spans="14:53">
      <c r="N9723" s="2"/>
      <c r="O9723" s="2"/>
      <c r="BA9723" s="149"/>
    </row>
    <row r="9724" spans="14:53">
      <c r="N9724" s="2"/>
      <c r="O9724" s="2"/>
      <c r="BA9724" s="149"/>
    </row>
    <row r="9725" spans="14:53">
      <c r="N9725" s="2"/>
      <c r="O9725" s="2"/>
      <c r="BA9725" s="149"/>
    </row>
    <row r="9726" spans="14:53">
      <c r="N9726" s="2"/>
      <c r="O9726" s="2"/>
      <c r="BA9726" s="149"/>
    </row>
    <row r="9727" spans="14:53">
      <c r="N9727" s="2"/>
      <c r="O9727" s="2"/>
      <c r="BA9727" s="149"/>
    </row>
    <row r="9728" spans="14:53">
      <c r="N9728" s="2"/>
      <c r="O9728" s="2"/>
      <c r="BA9728" s="149"/>
    </row>
    <row r="9729" spans="14:53">
      <c r="N9729" s="2"/>
      <c r="O9729" s="2"/>
      <c r="BA9729" s="149"/>
    </row>
    <row r="9730" spans="14:53">
      <c r="N9730" s="2"/>
      <c r="O9730" s="2"/>
      <c r="BA9730" s="149"/>
    </row>
    <row r="9731" spans="14:53">
      <c r="N9731" s="2"/>
      <c r="O9731" s="2"/>
      <c r="BA9731" s="149"/>
    </row>
    <row r="9732" spans="14:53">
      <c r="N9732" s="2"/>
      <c r="O9732" s="2"/>
      <c r="BA9732" s="149"/>
    </row>
    <row r="9733" spans="14:53">
      <c r="N9733" s="2"/>
      <c r="O9733" s="2"/>
      <c r="BA9733" s="149"/>
    </row>
    <row r="9734" spans="14:53">
      <c r="N9734" s="2"/>
      <c r="O9734" s="2"/>
      <c r="BA9734" s="149"/>
    </row>
    <row r="9735" spans="14:53">
      <c r="N9735" s="2"/>
      <c r="O9735" s="2"/>
      <c r="BA9735" s="149"/>
    </row>
    <row r="9736" spans="14:53">
      <c r="N9736" s="2"/>
      <c r="O9736" s="2"/>
      <c r="BA9736" s="149"/>
    </row>
    <row r="9737" spans="14:53">
      <c r="N9737" s="2"/>
      <c r="O9737" s="2"/>
      <c r="BA9737" s="149"/>
    </row>
    <row r="9738" spans="14:53">
      <c r="N9738" s="2"/>
      <c r="O9738" s="2"/>
      <c r="BA9738" s="149"/>
    </row>
    <row r="9739" spans="14:53">
      <c r="N9739" s="2"/>
      <c r="O9739" s="2"/>
      <c r="BA9739" s="149"/>
    </row>
    <row r="9740" spans="14:53">
      <c r="N9740" s="2"/>
      <c r="O9740" s="2"/>
      <c r="BA9740" s="149"/>
    </row>
    <row r="9741" spans="14:53">
      <c r="N9741" s="2"/>
      <c r="O9741" s="2"/>
      <c r="BA9741" s="149"/>
    </row>
    <row r="9742" spans="14:53">
      <c r="N9742" s="2"/>
      <c r="O9742" s="2"/>
      <c r="BA9742" s="149"/>
    </row>
    <row r="9743" spans="14:53">
      <c r="N9743" s="2"/>
      <c r="O9743" s="2"/>
      <c r="BA9743" s="149"/>
    </row>
    <row r="9744" spans="14:53">
      <c r="N9744" s="2"/>
      <c r="O9744" s="2"/>
      <c r="BA9744" s="149"/>
    </row>
    <row r="9745" spans="14:53">
      <c r="N9745" s="2"/>
      <c r="O9745" s="2"/>
      <c r="BA9745" s="149"/>
    </row>
    <row r="9746" spans="14:53">
      <c r="N9746" s="2"/>
      <c r="O9746" s="2"/>
      <c r="BA9746" s="149"/>
    </row>
    <row r="9747" spans="14:53">
      <c r="N9747" s="2"/>
      <c r="O9747" s="2"/>
      <c r="BA9747" s="149"/>
    </row>
    <row r="9748" spans="14:53">
      <c r="N9748" s="2"/>
      <c r="O9748" s="2"/>
      <c r="BA9748" s="149"/>
    </row>
    <row r="9749" spans="14:53">
      <c r="N9749" s="2"/>
      <c r="O9749" s="2"/>
      <c r="BA9749" s="149"/>
    </row>
    <row r="9750" spans="14:53">
      <c r="N9750" s="2"/>
      <c r="O9750" s="2"/>
      <c r="BA9750" s="149"/>
    </row>
    <row r="9751" spans="14:53">
      <c r="N9751" s="2"/>
      <c r="O9751" s="2"/>
      <c r="BA9751" s="149"/>
    </row>
    <row r="9752" spans="14:53">
      <c r="N9752" s="2"/>
      <c r="O9752" s="2"/>
      <c r="BA9752" s="149"/>
    </row>
    <row r="9753" spans="14:53">
      <c r="N9753" s="2"/>
      <c r="O9753" s="2"/>
      <c r="BA9753" s="149"/>
    </row>
    <row r="9754" spans="14:53">
      <c r="N9754" s="2"/>
      <c r="O9754" s="2"/>
      <c r="BA9754" s="149"/>
    </row>
    <row r="9755" spans="14:53">
      <c r="N9755" s="2"/>
      <c r="O9755" s="2"/>
      <c r="BA9755" s="149"/>
    </row>
    <row r="9756" spans="14:53">
      <c r="N9756" s="2"/>
      <c r="O9756" s="2"/>
      <c r="BA9756" s="149"/>
    </row>
    <row r="9757" spans="14:53">
      <c r="N9757" s="2"/>
      <c r="O9757" s="2"/>
      <c r="BA9757" s="149"/>
    </row>
    <row r="9758" spans="14:53">
      <c r="N9758" s="2"/>
      <c r="O9758" s="2"/>
      <c r="BA9758" s="149"/>
    </row>
    <row r="9759" spans="14:53">
      <c r="N9759" s="2"/>
      <c r="O9759" s="2"/>
      <c r="BA9759" s="149"/>
    </row>
    <row r="9760" spans="14:53">
      <c r="N9760" s="2"/>
      <c r="O9760" s="2"/>
      <c r="BA9760" s="149"/>
    </row>
    <row r="9761" spans="14:53">
      <c r="N9761" s="2"/>
      <c r="O9761" s="2"/>
      <c r="BA9761" s="149"/>
    </row>
    <row r="9762" spans="14:53">
      <c r="N9762" s="2"/>
      <c r="O9762" s="2"/>
      <c r="BA9762" s="149"/>
    </row>
    <row r="9763" spans="14:53">
      <c r="N9763" s="2"/>
      <c r="O9763" s="2"/>
      <c r="BA9763" s="149"/>
    </row>
    <row r="9764" spans="14:53">
      <c r="N9764" s="2"/>
      <c r="O9764" s="2"/>
      <c r="BA9764" s="149"/>
    </row>
    <row r="9765" spans="14:53">
      <c r="N9765" s="2"/>
      <c r="O9765" s="2"/>
      <c r="BA9765" s="149"/>
    </row>
    <row r="9766" spans="14:53">
      <c r="N9766" s="2"/>
      <c r="O9766" s="2"/>
      <c r="BA9766" s="149"/>
    </row>
    <row r="9767" spans="14:53">
      <c r="N9767" s="2"/>
      <c r="O9767" s="2"/>
      <c r="BA9767" s="149"/>
    </row>
    <row r="9768" spans="14:53">
      <c r="N9768" s="2"/>
      <c r="O9768" s="2"/>
      <c r="BA9768" s="149"/>
    </row>
    <row r="9769" spans="14:53">
      <c r="N9769" s="2"/>
      <c r="O9769" s="2"/>
      <c r="BA9769" s="149"/>
    </row>
    <row r="9770" spans="14:53">
      <c r="N9770" s="2"/>
      <c r="O9770" s="2"/>
      <c r="BA9770" s="149"/>
    </row>
    <row r="9771" spans="14:53">
      <c r="N9771" s="2"/>
      <c r="O9771" s="2"/>
      <c r="BA9771" s="149"/>
    </row>
    <row r="9772" spans="14:53">
      <c r="N9772" s="2"/>
      <c r="O9772" s="2"/>
      <c r="BA9772" s="149"/>
    </row>
    <row r="9773" spans="14:53">
      <c r="N9773" s="2"/>
      <c r="O9773" s="2"/>
      <c r="BA9773" s="149"/>
    </row>
    <row r="9774" spans="14:53">
      <c r="N9774" s="2"/>
      <c r="O9774" s="2"/>
      <c r="BA9774" s="149"/>
    </row>
    <row r="9775" spans="14:53">
      <c r="N9775" s="2"/>
      <c r="O9775" s="2"/>
      <c r="BA9775" s="149"/>
    </row>
    <row r="9776" spans="14:53">
      <c r="N9776" s="2"/>
      <c r="O9776" s="2"/>
      <c r="BA9776" s="149"/>
    </row>
    <row r="9777" spans="14:53">
      <c r="N9777" s="2"/>
      <c r="O9777" s="2"/>
      <c r="BA9777" s="149"/>
    </row>
    <row r="9778" spans="14:53">
      <c r="N9778" s="2"/>
      <c r="O9778" s="2"/>
      <c r="BA9778" s="149"/>
    </row>
    <row r="9779" spans="14:53">
      <c r="N9779" s="2"/>
      <c r="O9779" s="2"/>
      <c r="BA9779" s="149"/>
    </row>
    <row r="9780" spans="14:53">
      <c r="N9780" s="2"/>
      <c r="O9780" s="2"/>
      <c r="BA9780" s="149"/>
    </row>
    <row r="9781" spans="14:53">
      <c r="N9781" s="2"/>
      <c r="O9781" s="2"/>
      <c r="BA9781" s="149"/>
    </row>
    <row r="9782" spans="14:53">
      <c r="N9782" s="2"/>
      <c r="O9782" s="2"/>
      <c r="BA9782" s="149"/>
    </row>
    <row r="9783" spans="14:53">
      <c r="N9783" s="2"/>
      <c r="O9783" s="2"/>
      <c r="BA9783" s="149"/>
    </row>
    <row r="9784" spans="14:53">
      <c r="N9784" s="2"/>
      <c r="O9784" s="2"/>
      <c r="BA9784" s="149"/>
    </row>
    <row r="9785" spans="14:53">
      <c r="N9785" s="2"/>
      <c r="O9785" s="2"/>
      <c r="BA9785" s="149"/>
    </row>
    <row r="9786" spans="14:53">
      <c r="N9786" s="2"/>
      <c r="O9786" s="2"/>
      <c r="BA9786" s="149"/>
    </row>
    <row r="9787" spans="14:53">
      <c r="N9787" s="2"/>
      <c r="O9787" s="2"/>
      <c r="BA9787" s="149"/>
    </row>
    <row r="9788" spans="14:53">
      <c r="N9788" s="2"/>
      <c r="O9788" s="2"/>
      <c r="BA9788" s="149"/>
    </row>
    <row r="9789" spans="14:53">
      <c r="N9789" s="2"/>
      <c r="O9789" s="2"/>
      <c r="BA9789" s="149"/>
    </row>
    <row r="9790" spans="14:53">
      <c r="N9790" s="2"/>
      <c r="O9790" s="2"/>
      <c r="BA9790" s="149"/>
    </row>
    <row r="9791" spans="14:53">
      <c r="N9791" s="2"/>
      <c r="O9791" s="2"/>
      <c r="BA9791" s="149"/>
    </row>
    <row r="9792" spans="14:53">
      <c r="N9792" s="2"/>
      <c r="O9792" s="2"/>
      <c r="BA9792" s="149"/>
    </row>
    <row r="9793" spans="14:53">
      <c r="N9793" s="2"/>
      <c r="O9793" s="2"/>
      <c r="BA9793" s="149"/>
    </row>
    <row r="9794" spans="14:53">
      <c r="N9794" s="2"/>
      <c r="O9794" s="2"/>
      <c r="BA9794" s="149"/>
    </row>
    <row r="9795" spans="14:53">
      <c r="N9795" s="2"/>
      <c r="O9795" s="2"/>
      <c r="BA9795" s="149"/>
    </row>
    <row r="9796" spans="14:53">
      <c r="N9796" s="2"/>
      <c r="O9796" s="2"/>
      <c r="BA9796" s="149"/>
    </row>
    <row r="9797" spans="14:53">
      <c r="N9797" s="2"/>
      <c r="O9797" s="2"/>
      <c r="BA9797" s="149"/>
    </row>
    <row r="9798" spans="14:53">
      <c r="N9798" s="2"/>
      <c r="O9798" s="2"/>
      <c r="BA9798" s="149"/>
    </row>
    <row r="9799" spans="14:53">
      <c r="N9799" s="2"/>
      <c r="O9799" s="2"/>
      <c r="BA9799" s="149"/>
    </row>
    <row r="9800" spans="14:53">
      <c r="N9800" s="2"/>
      <c r="O9800" s="2"/>
      <c r="BA9800" s="149"/>
    </row>
    <row r="9801" spans="14:53">
      <c r="N9801" s="2"/>
      <c r="O9801" s="2"/>
      <c r="BA9801" s="149"/>
    </row>
    <row r="9802" spans="14:53">
      <c r="N9802" s="2"/>
      <c r="O9802" s="2"/>
      <c r="BA9802" s="149"/>
    </row>
    <row r="9803" spans="14:53">
      <c r="N9803" s="2"/>
      <c r="O9803" s="2"/>
      <c r="BA9803" s="149"/>
    </row>
    <row r="9804" spans="14:53">
      <c r="N9804" s="2"/>
      <c r="O9804" s="2"/>
      <c r="BA9804" s="149"/>
    </row>
    <row r="9805" spans="14:53">
      <c r="N9805" s="2"/>
      <c r="O9805" s="2"/>
      <c r="BA9805" s="149"/>
    </row>
    <row r="9806" spans="14:53">
      <c r="N9806" s="2"/>
      <c r="O9806" s="2"/>
      <c r="BA9806" s="149"/>
    </row>
    <row r="9807" spans="14:53">
      <c r="N9807" s="2"/>
      <c r="O9807" s="2"/>
      <c r="BA9807" s="149"/>
    </row>
    <row r="9808" spans="14:53">
      <c r="N9808" s="2"/>
      <c r="O9808" s="2"/>
      <c r="BA9808" s="149"/>
    </row>
    <row r="9809" spans="14:53">
      <c r="N9809" s="2"/>
      <c r="O9809" s="2"/>
      <c r="BA9809" s="149"/>
    </row>
    <row r="9810" spans="14:53">
      <c r="N9810" s="2"/>
      <c r="O9810" s="2"/>
      <c r="BA9810" s="149"/>
    </row>
    <row r="9811" spans="14:53">
      <c r="N9811" s="2"/>
      <c r="O9811" s="2"/>
      <c r="BA9811" s="149"/>
    </row>
    <row r="9812" spans="14:53">
      <c r="N9812" s="2"/>
      <c r="O9812" s="2"/>
      <c r="BA9812" s="149"/>
    </row>
    <row r="9813" spans="14:53">
      <c r="N9813" s="2"/>
      <c r="O9813" s="2"/>
      <c r="BA9813" s="149"/>
    </row>
    <row r="9814" spans="14:53">
      <c r="N9814" s="2"/>
      <c r="O9814" s="2"/>
      <c r="BA9814" s="149"/>
    </row>
    <row r="9815" spans="14:53">
      <c r="N9815" s="2"/>
      <c r="O9815" s="2"/>
      <c r="BA9815" s="149"/>
    </row>
    <row r="9816" spans="14:53">
      <c r="N9816" s="2"/>
      <c r="O9816" s="2"/>
      <c r="BA9816" s="149"/>
    </row>
    <row r="9817" spans="14:53">
      <c r="N9817" s="2"/>
      <c r="O9817" s="2"/>
      <c r="BA9817" s="149"/>
    </row>
    <row r="9818" spans="14:53">
      <c r="N9818" s="2"/>
      <c r="O9818" s="2"/>
      <c r="BA9818" s="149"/>
    </row>
    <row r="9819" spans="14:53">
      <c r="N9819" s="2"/>
      <c r="O9819" s="2"/>
      <c r="BA9819" s="149"/>
    </row>
    <row r="9820" spans="14:53">
      <c r="N9820" s="2"/>
      <c r="O9820" s="2"/>
      <c r="BA9820" s="149"/>
    </row>
    <row r="9821" spans="14:53">
      <c r="N9821" s="2"/>
      <c r="O9821" s="2"/>
      <c r="BA9821" s="149"/>
    </row>
    <row r="9822" spans="14:53">
      <c r="N9822" s="2"/>
      <c r="O9822" s="2"/>
      <c r="BA9822" s="149"/>
    </row>
    <row r="9823" spans="14:53">
      <c r="N9823" s="2"/>
      <c r="O9823" s="2"/>
      <c r="BA9823" s="149"/>
    </row>
    <row r="9824" spans="14:53">
      <c r="N9824" s="2"/>
      <c r="O9824" s="2"/>
      <c r="BA9824" s="149"/>
    </row>
    <row r="9825" spans="14:53">
      <c r="N9825" s="2"/>
      <c r="O9825" s="2"/>
      <c r="BA9825" s="149"/>
    </row>
    <row r="9826" spans="14:53">
      <c r="N9826" s="2"/>
      <c r="O9826" s="2"/>
      <c r="BA9826" s="149"/>
    </row>
    <row r="9827" spans="14:53">
      <c r="N9827" s="2"/>
      <c r="O9827" s="2"/>
      <c r="BA9827" s="149"/>
    </row>
    <row r="9828" spans="14:53">
      <c r="N9828" s="2"/>
      <c r="O9828" s="2"/>
      <c r="BA9828" s="149"/>
    </row>
    <row r="9829" spans="14:53">
      <c r="N9829" s="2"/>
      <c r="O9829" s="2"/>
      <c r="BA9829" s="149"/>
    </row>
    <row r="9830" spans="14:53">
      <c r="N9830" s="2"/>
      <c r="O9830" s="2"/>
      <c r="BA9830" s="149"/>
    </row>
    <row r="9831" spans="14:53">
      <c r="N9831" s="2"/>
      <c r="O9831" s="2"/>
      <c r="BA9831" s="149"/>
    </row>
    <row r="9832" spans="14:53">
      <c r="N9832" s="2"/>
      <c r="O9832" s="2"/>
      <c r="BA9832" s="149"/>
    </row>
    <row r="9833" spans="14:53">
      <c r="N9833" s="2"/>
      <c r="O9833" s="2"/>
      <c r="BA9833" s="149"/>
    </row>
    <row r="9834" spans="14:53">
      <c r="N9834" s="2"/>
      <c r="O9834" s="2"/>
      <c r="BA9834" s="149"/>
    </row>
    <row r="9835" spans="14:53">
      <c r="N9835" s="2"/>
      <c r="O9835" s="2"/>
      <c r="BA9835" s="149"/>
    </row>
    <row r="9836" spans="14:53">
      <c r="N9836" s="2"/>
      <c r="O9836" s="2"/>
      <c r="BA9836" s="149"/>
    </row>
    <row r="9837" spans="14:53">
      <c r="N9837" s="2"/>
      <c r="O9837" s="2"/>
      <c r="BA9837" s="149"/>
    </row>
    <row r="9838" spans="14:53">
      <c r="N9838" s="2"/>
      <c r="O9838" s="2"/>
      <c r="BA9838" s="149"/>
    </row>
    <row r="9839" spans="14:53">
      <c r="N9839" s="2"/>
      <c r="O9839" s="2"/>
      <c r="BA9839" s="149"/>
    </row>
    <row r="9840" spans="14:53">
      <c r="N9840" s="2"/>
      <c r="O9840" s="2"/>
      <c r="BA9840" s="149"/>
    </row>
    <row r="9841" spans="14:53">
      <c r="N9841" s="2"/>
      <c r="O9841" s="2"/>
      <c r="BA9841" s="149"/>
    </row>
    <row r="9842" spans="14:53">
      <c r="N9842" s="2"/>
      <c r="O9842" s="2"/>
      <c r="BA9842" s="149"/>
    </row>
    <row r="9843" spans="14:53">
      <c r="N9843" s="2"/>
      <c r="O9843" s="2"/>
      <c r="BA9843" s="149"/>
    </row>
    <row r="9844" spans="14:53">
      <c r="N9844" s="2"/>
      <c r="O9844" s="2"/>
      <c r="BA9844" s="149"/>
    </row>
    <row r="9845" spans="14:53">
      <c r="N9845" s="2"/>
      <c r="O9845" s="2"/>
      <c r="BA9845" s="149"/>
    </row>
    <row r="9846" spans="14:53">
      <c r="N9846" s="2"/>
      <c r="O9846" s="2"/>
      <c r="BA9846" s="149"/>
    </row>
    <row r="9847" spans="14:53">
      <c r="N9847" s="2"/>
      <c r="O9847" s="2"/>
      <c r="BA9847" s="149"/>
    </row>
    <row r="9848" spans="14:53">
      <c r="N9848" s="2"/>
      <c r="O9848" s="2"/>
      <c r="BA9848" s="149"/>
    </row>
    <row r="9849" spans="14:53">
      <c r="N9849" s="2"/>
      <c r="O9849" s="2"/>
      <c r="BA9849" s="149"/>
    </row>
    <row r="9850" spans="14:53">
      <c r="N9850" s="2"/>
      <c r="O9850" s="2"/>
      <c r="BA9850" s="149"/>
    </row>
    <row r="9851" spans="14:53">
      <c r="N9851" s="2"/>
      <c r="O9851" s="2"/>
      <c r="BA9851" s="149"/>
    </row>
    <row r="9852" spans="14:53">
      <c r="N9852" s="2"/>
      <c r="O9852" s="2"/>
      <c r="BA9852" s="149"/>
    </row>
    <row r="9853" spans="14:53">
      <c r="N9853" s="2"/>
      <c r="O9853" s="2"/>
      <c r="BA9853" s="149"/>
    </row>
    <row r="9854" spans="14:53">
      <c r="N9854" s="2"/>
      <c r="O9854" s="2"/>
      <c r="BA9854" s="149"/>
    </row>
    <row r="9855" spans="14:53">
      <c r="N9855" s="2"/>
      <c r="O9855" s="2"/>
      <c r="BA9855" s="149"/>
    </row>
    <row r="9856" spans="14:53">
      <c r="N9856" s="2"/>
      <c r="O9856" s="2"/>
      <c r="BA9856" s="149"/>
    </row>
    <row r="9857" spans="14:53">
      <c r="N9857" s="2"/>
      <c r="O9857" s="2"/>
      <c r="BA9857" s="149"/>
    </row>
    <row r="9858" spans="14:53">
      <c r="N9858" s="2"/>
      <c r="O9858" s="2"/>
      <c r="BA9858" s="149"/>
    </row>
    <row r="9859" spans="14:53">
      <c r="N9859" s="2"/>
      <c r="O9859" s="2"/>
      <c r="BA9859" s="149"/>
    </row>
    <row r="9860" spans="14:53">
      <c r="N9860" s="2"/>
      <c r="O9860" s="2"/>
      <c r="BA9860" s="149"/>
    </row>
    <row r="9861" spans="14:53">
      <c r="N9861" s="2"/>
      <c r="O9861" s="2"/>
      <c r="BA9861" s="149"/>
    </row>
    <row r="9862" spans="14:53">
      <c r="N9862" s="2"/>
      <c r="O9862" s="2"/>
      <c r="BA9862" s="149"/>
    </row>
    <row r="9863" spans="14:53">
      <c r="N9863" s="2"/>
      <c r="O9863" s="2"/>
      <c r="BA9863" s="149"/>
    </row>
    <row r="9864" spans="14:53">
      <c r="N9864" s="2"/>
      <c r="O9864" s="2"/>
      <c r="BA9864" s="149"/>
    </row>
    <row r="9865" spans="14:53">
      <c r="N9865" s="2"/>
      <c r="O9865" s="2"/>
      <c r="BA9865" s="149"/>
    </row>
    <row r="9866" spans="14:53">
      <c r="N9866" s="2"/>
      <c r="O9866" s="2"/>
      <c r="BA9866" s="149"/>
    </row>
    <row r="9867" spans="14:53">
      <c r="N9867" s="2"/>
      <c r="O9867" s="2"/>
      <c r="BA9867" s="149"/>
    </row>
    <row r="9868" spans="14:53">
      <c r="N9868" s="2"/>
      <c r="O9868" s="2"/>
      <c r="BA9868" s="149"/>
    </row>
    <row r="9869" spans="14:53">
      <c r="N9869" s="2"/>
      <c r="O9869" s="2"/>
      <c r="BA9869" s="149"/>
    </row>
    <row r="9870" spans="14:53">
      <c r="N9870" s="2"/>
      <c r="O9870" s="2"/>
      <c r="BA9870" s="149"/>
    </row>
    <row r="9871" spans="14:53">
      <c r="N9871" s="2"/>
      <c r="O9871" s="2"/>
      <c r="BA9871" s="149"/>
    </row>
    <row r="9872" spans="14:53">
      <c r="N9872" s="2"/>
      <c r="O9872" s="2"/>
      <c r="BA9872" s="149"/>
    </row>
    <row r="9873" spans="14:53">
      <c r="N9873" s="2"/>
      <c r="O9873" s="2"/>
      <c r="BA9873" s="149"/>
    </row>
    <row r="9874" spans="14:53">
      <c r="N9874" s="2"/>
      <c r="O9874" s="2"/>
      <c r="BA9874" s="149"/>
    </row>
    <row r="9875" spans="14:53">
      <c r="N9875" s="2"/>
      <c r="O9875" s="2"/>
      <c r="BA9875" s="149"/>
    </row>
    <row r="9876" spans="14:53">
      <c r="N9876" s="2"/>
      <c r="O9876" s="2"/>
      <c r="BA9876" s="149"/>
    </row>
    <row r="9877" spans="14:53">
      <c r="N9877" s="2"/>
      <c r="O9877" s="2"/>
      <c r="BA9877" s="149"/>
    </row>
    <row r="9878" spans="14:53">
      <c r="N9878" s="2"/>
      <c r="O9878" s="2"/>
      <c r="BA9878" s="149"/>
    </row>
    <row r="9879" spans="14:53">
      <c r="N9879" s="2"/>
      <c r="O9879" s="2"/>
      <c r="BA9879" s="149"/>
    </row>
    <row r="9880" spans="14:53">
      <c r="N9880" s="2"/>
      <c r="O9880" s="2"/>
      <c r="BA9880" s="149"/>
    </row>
    <row r="9881" spans="14:53">
      <c r="N9881" s="2"/>
      <c r="O9881" s="2"/>
      <c r="BA9881" s="149"/>
    </row>
    <row r="9882" spans="14:53">
      <c r="N9882" s="2"/>
      <c r="O9882" s="2"/>
      <c r="BA9882" s="149"/>
    </row>
    <row r="9883" spans="14:53">
      <c r="N9883" s="2"/>
      <c r="O9883" s="2"/>
      <c r="BA9883" s="149"/>
    </row>
    <row r="9884" spans="14:53">
      <c r="N9884" s="2"/>
      <c r="O9884" s="2"/>
      <c r="BA9884" s="149"/>
    </row>
    <row r="9885" spans="14:53">
      <c r="N9885" s="2"/>
      <c r="O9885" s="2"/>
      <c r="BA9885" s="149"/>
    </row>
    <row r="9886" spans="14:53">
      <c r="N9886" s="2"/>
      <c r="O9886" s="2"/>
      <c r="BA9886" s="149"/>
    </row>
    <row r="9887" spans="14:53">
      <c r="N9887" s="2"/>
      <c r="O9887" s="2"/>
      <c r="BA9887" s="149"/>
    </row>
    <row r="9888" spans="14:53">
      <c r="N9888" s="2"/>
      <c r="O9888" s="2"/>
      <c r="BA9888" s="149"/>
    </row>
    <row r="9889" spans="14:53">
      <c r="N9889" s="2"/>
      <c r="O9889" s="2"/>
      <c r="BA9889" s="149"/>
    </row>
    <row r="9890" spans="14:53">
      <c r="N9890" s="2"/>
      <c r="O9890" s="2"/>
      <c r="BA9890" s="149"/>
    </row>
    <row r="9891" spans="14:53">
      <c r="N9891" s="2"/>
      <c r="O9891" s="2"/>
      <c r="BA9891" s="149"/>
    </row>
    <row r="9892" spans="14:53">
      <c r="N9892" s="2"/>
      <c r="O9892" s="2"/>
      <c r="BA9892" s="149"/>
    </row>
    <row r="9893" spans="14:53">
      <c r="N9893" s="2"/>
      <c r="O9893" s="2"/>
      <c r="BA9893" s="149"/>
    </row>
    <row r="9894" spans="14:53">
      <c r="N9894" s="2"/>
      <c r="O9894" s="2"/>
      <c r="BA9894" s="149"/>
    </row>
    <row r="9895" spans="14:53">
      <c r="N9895" s="2"/>
      <c r="O9895" s="2"/>
      <c r="BA9895" s="149"/>
    </row>
    <row r="9896" spans="14:53">
      <c r="N9896" s="2"/>
      <c r="O9896" s="2"/>
      <c r="BA9896" s="149"/>
    </row>
    <row r="9897" spans="14:53">
      <c r="N9897" s="2"/>
      <c r="O9897" s="2"/>
      <c r="BA9897" s="149"/>
    </row>
    <row r="9898" spans="14:53">
      <c r="N9898" s="2"/>
      <c r="O9898" s="2"/>
      <c r="BA9898" s="149"/>
    </row>
    <row r="9899" spans="14:53">
      <c r="N9899" s="2"/>
      <c r="O9899" s="2"/>
      <c r="BA9899" s="149"/>
    </row>
    <row r="9900" spans="14:53">
      <c r="N9900" s="2"/>
      <c r="O9900" s="2"/>
      <c r="BA9900" s="149"/>
    </row>
    <row r="9901" spans="14:53">
      <c r="N9901" s="2"/>
      <c r="O9901" s="2"/>
      <c r="BA9901" s="149"/>
    </row>
    <row r="9902" spans="14:53">
      <c r="N9902" s="2"/>
      <c r="O9902" s="2"/>
      <c r="BA9902" s="149"/>
    </row>
    <row r="9903" spans="14:53">
      <c r="N9903" s="2"/>
      <c r="O9903" s="2"/>
      <c r="BA9903" s="149"/>
    </row>
    <row r="9904" spans="14:53">
      <c r="N9904" s="2"/>
      <c r="O9904" s="2"/>
      <c r="BA9904" s="149"/>
    </row>
    <row r="9905" spans="14:53">
      <c r="N9905" s="2"/>
      <c r="O9905" s="2"/>
      <c r="BA9905" s="149"/>
    </row>
    <row r="9906" spans="14:53">
      <c r="N9906" s="2"/>
      <c r="O9906" s="2"/>
      <c r="BA9906" s="149"/>
    </row>
    <row r="9907" spans="14:53">
      <c r="N9907" s="2"/>
      <c r="O9907" s="2"/>
      <c r="BA9907" s="149"/>
    </row>
    <row r="9908" spans="14:53">
      <c r="N9908" s="2"/>
      <c r="O9908" s="2"/>
      <c r="BA9908" s="149"/>
    </row>
    <row r="9909" spans="14:53">
      <c r="N9909" s="2"/>
      <c r="O9909" s="2"/>
      <c r="BA9909" s="149"/>
    </row>
    <row r="9910" spans="14:53">
      <c r="N9910" s="2"/>
      <c r="O9910" s="2"/>
      <c r="BA9910" s="149"/>
    </row>
    <row r="9911" spans="14:53">
      <c r="N9911" s="2"/>
      <c r="O9911" s="2"/>
      <c r="BA9911" s="149"/>
    </row>
    <row r="9912" spans="14:53">
      <c r="N9912" s="2"/>
      <c r="O9912" s="2"/>
      <c r="BA9912" s="149"/>
    </row>
    <row r="9913" spans="14:53">
      <c r="N9913" s="2"/>
      <c r="O9913" s="2"/>
      <c r="BA9913" s="149"/>
    </row>
    <row r="9914" spans="14:53">
      <c r="N9914" s="2"/>
      <c r="O9914" s="2"/>
      <c r="BA9914" s="149"/>
    </row>
    <row r="9915" spans="14:53">
      <c r="N9915" s="2"/>
      <c r="O9915" s="2"/>
      <c r="BA9915" s="149"/>
    </row>
    <row r="9916" spans="14:53">
      <c r="N9916" s="2"/>
      <c r="O9916" s="2"/>
      <c r="BA9916" s="149"/>
    </row>
    <row r="9917" spans="14:53">
      <c r="N9917" s="2"/>
      <c r="O9917" s="2"/>
      <c r="BA9917" s="149"/>
    </row>
    <row r="9918" spans="14:53">
      <c r="N9918" s="2"/>
      <c r="O9918" s="2"/>
      <c r="BA9918" s="149"/>
    </row>
    <row r="9919" spans="14:53">
      <c r="N9919" s="2"/>
      <c r="O9919" s="2"/>
      <c r="BA9919" s="149"/>
    </row>
    <row r="9920" spans="14:53">
      <c r="N9920" s="2"/>
      <c r="O9920" s="2"/>
      <c r="BA9920" s="149"/>
    </row>
    <row r="9921" spans="14:53">
      <c r="N9921" s="2"/>
      <c r="O9921" s="2"/>
      <c r="BA9921" s="149"/>
    </row>
    <row r="9922" spans="14:53">
      <c r="N9922" s="2"/>
      <c r="O9922" s="2"/>
      <c r="BA9922" s="149"/>
    </row>
    <row r="9923" spans="14:53">
      <c r="N9923" s="2"/>
      <c r="O9923" s="2"/>
      <c r="BA9923" s="149"/>
    </row>
    <row r="9924" spans="14:53">
      <c r="N9924" s="2"/>
      <c r="O9924" s="2"/>
      <c r="BA9924" s="149"/>
    </row>
    <row r="9925" spans="14:53">
      <c r="N9925" s="2"/>
      <c r="O9925" s="2"/>
      <c r="BA9925" s="149"/>
    </row>
    <row r="9926" spans="14:53">
      <c r="N9926" s="2"/>
      <c r="O9926" s="2"/>
      <c r="BA9926" s="149"/>
    </row>
    <row r="9927" spans="14:53">
      <c r="N9927" s="2"/>
      <c r="O9927" s="2"/>
      <c r="BA9927" s="149"/>
    </row>
    <row r="9928" spans="14:53">
      <c r="N9928" s="2"/>
      <c r="O9928" s="2"/>
      <c r="BA9928" s="149"/>
    </row>
    <row r="9929" spans="14:53">
      <c r="N9929" s="2"/>
      <c r="O9929" s="2"/>
      <c r="BA9929" s="149"/>
    </row>
    <row r="9930" spans="14:53">
      <c r="N9930" s="2"/>
      <c r="O9930" s="2"/>
      <c r="BA9930" s="149"/>
    </row>
    <row r="9931" spans="14:53">
      <c r="N9931" s="2"/>
      <c r="O9931" s="2"/>
      <c r="BA9931" s="149"/>
    </row>
    <row r="9932" spans="14:53">
      <c r="N9932" s="2"/>
      <c r="O9932" s="2"/>
      <c r="BA9932" s="149"/>
    </row>
    <row r="9933" spans="14:53">
      <c r="N9933" s="2"/>
      <c r="O9933" s="2"/>
      <c r="BA9933" s="149"/>
    </row>
    <row r="9934" spans="14:53">
      <c r="N9934" s="2"/>
      <c r="O9934" s="2"/>
      <c r="BA9934" s="149"/>
    </row>
    <row r="9935" spans="14:53">
      <c r="N9935" s="2"/>
      <c r="O9935" s="2"/>
      <c r="BA9935" s="149"/>
    </row>
    <row r="9936" spans="14:53">
      <c r="N9936" s="2"/>
      <c r="O9936" s="2"/>
      <c r="BA9936" s="149"/>
    </row>
    <row r="9937" spans="14:53">
      <c r="N9937" s="2"/>
      <c r="O9937" s="2"/>
      <c r="BA9937" s="149"/>
    </row>
    <row r="9938" spans="14:53">
      <c r="N9938" s="2"/>
      <c r="O9938" s="2"/>
      <c r="BA9938" s="149"/>
    </row>
    <row r="9939" spans="14:53">
      <c r="N9939" s="2"/>
      <c r="O9939" s="2"/>
      <c r="BA9939" s="149"/>
    </row>
    <row r="9940" spans="14:53">
      <c r="N9940" s="2"/>
      <c r="O9940" s="2"/>
      <c r="BA9940" s="149"/>
    </row>
    <row r="9941" spans="14:53">
      <c r="N9941" s="2"/>
      <c r="O9941" s="2"/>
      <c r="BA9941" s="149"/>
    </row>
    <row r="9942" spans="14:53">
      <c r="N9942" s="2"/>
      <c r="O9942" s="2"/>
      <c r="BA9942" s="149"/>
    </row>
    <row r="9943" spans="14:53">
      <c r="N9943" s="2"/>
      <c r="O9943" s="2"/>
      <c r="BA9943" s="149"/>
    </row>
    <row r="9944" spans="14:53">
      <c r="N9944" s="2"/>
      <c r="O9944" s="2"/>
      <c r="BA9944" s="149"/>
    </row>
    <row r="9945" spans="14:53">
      <c r="N9945" s="2"/>
      <c r="O9945" s="2"/>
      <c r="BA9945" s="149"/>
    </row>
    <row r="9946" spans="14:53">
      <c r="N9946" s="2"/>
      <c r="O9946" s="2"/>
      <c r="BA9946" s="149"/>
    </row>
    <row r="9947" spans="14:53">
      <c r="N9947" s="2"/>
      <c r="O9947" s="2"/>
      <c r="BA9947" s="149"/>
    </row>
    <row r="9948" spans="14:53">
      <c r="N9948" s="2"/>
      <c r="O9948" s="2"/>
      <c r="BA9948" s="149"/>
    </row>
    <row r="9949" spans="14:53">
      <c r="N9949" s="2"/>
      <c r="O9949" s="2"/>
      <c r="BA9949" s="149"/>
    </row>
    <row r="9950" spans="14:53">
      <c r="N9950" s="2"/>
      <c r="O9950" s="2"/>
      <c r="BA9950" s="149"/>
    </row>
    <row r="9951" spans="14:53">
      <c r="N9951" s="2"/>
      <c r="O9951" s="2"/>
      <c r="BA9951" s="149"/>
    </row>
    <row r="9952" spans="14:53">
      <c r="N9952" s="2"/>
      <c r="O9952" s="2"/>
      <c r="BA9952" s="149"/>
    </row>
    <row r="9953" spans="14:53">
      <c r="N9953" s="2"/>
      <c r="O9953" s="2"/>
      <c r="BA9953" s="149"/>
    </row>
    <row r="9954" spans="14:53">
      <c r="N9954" s="2"/>
      <c r="O9954" s="2"/>
      <c r="BA9954" s="149"/>
    </row>
    <row r="9955" spans="14:53">
      <c r="N9955" s="2"/>
      <c r="O9955" s="2"/>
      <c r="BA9955" s="149"/>
    </row>
    <row r="9956" spans="14:53">
      <c r="N9956" s="2"/>
      <c r="O9956" s="2"/>
      <c r="BA9956" s="149"/>
    </row>
    <row r="9957" spans="14:53">
      <c r="N9957" s="2"/>
      <c r="O9957" s="2"/>
      <c r="BA9957" s="149"/>
    </row>
    <row r="9958" spans="14:53">
      <c r="N9958" s="2"/>
      <c r="O9958" s="2"/>
      <c r="BA9958" s="149"/>
    </row>
    <row r="9959" spans="14:53">
      <c r="N9959" s="2"/>
      <c r="O9959" s="2"/>
      <c r="BA9959" s="149"/>
    </row>
    <row r="9960" spans="14:53">
      <c r="N9960" s="2"/>
      <c r="O9960" s="2"/>
      <c r="BA9960" s="149"/>
    </row>
    <row r="9961" spans="14:53">
      <c r="N9961" s="2"/>
      <c r="O9961" s="2"/>
      <c r="BA9961" s="149"/>
    </row>
    <row r="9962" spans="14:53">
      <c r="N9962" s="2"/>
      <c r="O9962" s="2"/>
      <c r="BA9962" s="149"/>
    </row>
    <row r="9963" spans="14:53">
      <c r="N9963" s="2"/>
      <c r="O9963" s="2"/>
      <c r="BA9963" s="149"/>
    </row>
    <row r="9964" spans="14:53">
      <c r="N9964" s="2"/>
      <c r="O9964" s="2"/>
      <c r="BA9964" s="149"/>
    </row>
    <row r="9965" spans="14:53">
      <c r="N9965" s="2"/>
      <c r="O9965" s="2"/>
      <c r="BA9965" s="149"/>
    </row>
    <row r="9966" spans="14:53">
      <c r="N9966" s="2"/>
      <c r="O9966" s="2"/>
      <c r="BA9966" s="149"/>
    </row>
    <row r="9967" spans="14:53">
      <c r="N9967" s="2"/>
      <c r="O9967" s="2"/>
      <c r="BA9967" s="149"/>
    </row>
    <row r="9968" spans="14:53">
      <c r="N9968" s="2"/>
      <c r="O9968" s="2"/>
      <c r="BA9968" s="149"/>
    </row>
    <row r="9969" spans="14:53">
      <c r="N9969" s="2"/>
      <c r="O9969" s="2"/>
      <c r="BA9969" s="149"/>
    </row>
    <row r="9970" spans="14:53">
      <c r="N9970" s="2"/>
      <c r="O9970" s="2"/>
      <c r="BA9970" s="149"/>
    </row>
    <row r="9971" spans="14:53">
      <c r="N9971" s="2"/>
      <c r="O9971" s="2"/>
      <c r="BA9971" s="149"/>
    </row>
    <row r="9972" spans="14:53">
      <c r="N9972" s="2"/>
      <c r="O9972" s="2"/>
      <c r="BA9972" s="149"/>
    </row>
    <row r="9973" spans="14:53">
      <c r="N9973" s="2"/>
      <c r="O9973" s="2"/>
      <c r="BA9973" s="149"/>
    </row>
    <row r="9974" spans="14:53">
      <c r="N9974" s="2"/>
      <c r="O9974" s="2"/>
      <c r="BA9974" s="149"/>
    </row>
    <row r="9975" spans="14:53">
      <c r="N9975" s="2"/>
      <c r="O9975" s="2"/>
      <c r="BA9975" s="149"/>
    </row>
    <row r="9976" spans="14:53">
      <c r="N9976" s="2"/>
      <c r="O9976" s="2"/>
      <c r="BA9976" s="149"/>
    </row>
    <row r="9977" spans="14:53">
      <c r="N9977" s="2"/>
      <c r="O9977" s="2"/>
      <c r="BA9977" s="149"/>
    </row>
    <row r="9978" spans="14:53">
      <c r="N9978" s="2"/>
      <c r="O9978" s="2"/>
      <c r="BA9978" s="149"/>
    </row>
    <row r="9979" spans="14:53">
      <c r="N9979" s="2"/>
      <c r="O9979" s="2"/>
      <c r="BA9979" s="149"/>
    </row>
    <row r="9980" spans="14:53">
      <c r="N9980" s="2"/>
      <c r="O9980" s="2"/>
      <c r="BA9980" s="149"/>
    </row>
    <row r="9981" spans="14:53">
      <c r="N9981" s="2"/>
      <c r="O9981" s="2"/>
      <c r="BA9981" s="149"/>
    </row>
    <row r="9982" spans="14:53">
      <c r="N9982" s="2"/>
      <c r="O9982" s="2"/>
      <c r="BA9982" s="149"/>
    </row>
    <row r="9983" spans="14:53">
      <c r="N9983" s="2"/>
      <c r="O9983" s="2"/>
      <c r="BA9983" s="149"/>
    </row>
    <row r="9984" spans="14:53">
      <c r="N9984" s="2"/>
      <c r="O9984" s="2"/>
      <c r="BA9984" s="149"/>
    </row>
    <row r="9985" spans="14:53">
      <c r="N9985" s="2"/>
      <c r="O9985" s="2"/>
      <c r="BA9985" s="149"/>
    </row>
    <row r="9986" spans="14:53">
      <c r="N9986" s="2"/>
      <c r="O9986" s="2"/>
      <c r="BA9986" s="149"/>
    </row>
    <row r="9987" spans="14:53">
      <c r="N9987" s="2"/>
      <c r="O9987" s="2"/>
      <c r="BA9987" s="149"/>
    </row>
    <row r="9988" spans="14:53">
      <c r="N9988" s="2"/>
      <c r="O9988" s="2"/>
      <c r="BA9988" s="149"/>
    </row>
    <row r="9989" spans="14:53">
      <c r="N9989" s="2"/>
      <c r="O9989" s="2"/>
      <c r="BA9989" s="149"/>
    </row>
    <row r="9990" spans="14:53">
      <c r="N9990" s="2"/>
      <c r="O9990" s="2"/>
      <c r="BA9990" s="149"/>
    </row>
    <row r="9991" spans="14:53">
      <c r="N9991" s="2"/>
      <c r="O9991" s="2"/>
      <c r="BA9991" s="149"/>
    </row>
    <row r="9992" spans="14:53">
      <c r="N9992" s="2"/>
      <c r="O9992" s="2"/>
      <c r="BA9992" s="149"/>
    </row>
    <row r="9993" spans="14:53">
      <c r="N9993" s="2"/>
      <c r="O9993" s="2"/>
      <c r="BA9993" s="149"/>
    </row>
    <row r="9994" spans="14:53">
      <c r="N9994" s="2"/>
      <c r="O9994" s="2"/>
      <c r="BA9994" s="149"/>
    </row>
    <row r="9995" spans="14:53">
      <c r="N9995" s="2"/>
      <c r="O9995" s="2"/>
      <c r="BA9995" s="149"/>
    </row>
    <row r="9996" spans="14:53">
      <c r="N9996" s="2"/>
      <c r="O9996" s="2"/>
      <c r="BA9996" s="149"/>
    </row>
    <row r="9997" spans="14:53">
      <c r="N9997" s="2"/>
      <c r="O9997" s="2"/>
      <c r="BA9997" s="149"/>
    </row>
    <row r="9998" spans="14:53">
      <c r="N9998" s="2"/>
      <c r="O9998" s="2"/>
      <c r="BA9998" s="149"/>
    </row>
    <row r="9999" spans="14:53">
      <c r="N9999" s="2"/>
      <c r="O9999" s="2"/>
      <c r="BA9999" s="149"/>
    </row>
    <row r="10000" spans="14:53">
      <c r="N10000" s="2"/>
      <c r="O10000" s="2"/>
      <c r="BA10000" s="149"/>
    </row>
    <row r="10001" spans="14:53">
      <c r="N10001" s="2"/>
      <c r="O10001" s="2"/>
      <c r="BA10001" s="149"/>
    </row>
    <row r="10002" spans="14:53">
      <c r="N10002" s="2"/>
      <c r="O10002" s="2"/>
      <c r="BA10002" s="149"/>
    </row>
    <row r="10003" spans="14:53">
      <c r="N10003" s="2"/>
      <c r="O10003" s="2"/>
      <c r="BA10003" s="149"/>
    </row>
    <row r="10004" spans="14:53">
      <c r="N10004" s="2"/>
      <c r="O10004" s="2"/>
      <c r="BA10004" s="149"/>
    </row>
    <row r="10005" spans="14:53">
      <c r="N10005" s="2"/>
      <c r="O10005" s="2"/>
      <c r="BA10005" s="149"/>
    </row>
    <row r="10006" spans="14:53">
      <c r="N10006" s="2"/>
      <c r="O10006" s="2"/>
      <c r="BA10006" s="149"/>
    </row>
    <row r="10007" spans="14:53">
      <c r="N10007" s="2"/>
      <c r="O10007" s="2"/>
      <c r="BA10007" s="149"/>
    </row>
    <row r="10008" spans="14:53">
      <c r="N10008" s="2"/>
      <c r="O10008" s="2"/>
      <c r="BA10008" s="149"/>
    </row>
    <row r="10009" spans="14:53">
      <c r="N10009" s="2"/>
      <c r="O10009" s="2"/>
      <c r="BA10009" s="149"/>
    </row>
    <row r="10010" spans="14:53">
      <c r="N10010" s="2"/>
      <c r="O10010" s="2"/>
      <c r="BA10010" s="149"/>
    </row>
    <row r="10011" spans="14:53">
      <c r="N10011" s="2"/>
      <c r="O10011" s="2"/>
      <c r="BA10011" s="149"/>
    </row>
    <row r="10012" spans="14:53">
      <c r="N10012" s="2"/>
      <c r="O10012" s="2"/>
      <c r="BA10012" s="149"/>
    </row>
    <row r="10013" spans="14:53">
      <c r="N10013" s="2"/>
      <c r="O10013" s="2"/>
      <c r="BA10013" s="149"/>
    </row>
    <row r="10014" spans="14:53">
      <c r="N10014" s="2"/>
      <c r="O10014" s="2"/>
      <c r="BA10014" s="149"/>
    </row>
    <row r="10015" spans="14:53">
      <c r="N10015" s="2"/>
      <c r="O10015" s="2"/>
      <c r="BA10015" s="149"/>
    </row>
    <row r="10016" spans="14:53">
      <c r="N10016" s="2"/>
      <c r="O10016" s="2"/>
      <c r="BA10016" s="149"/>
    </row>
    <row r="10017" spans="14:53">
      <c r="N10017" s="2"/>
      <c r="O10017" s="2"/>
      <c r="BA10017" s="149"/>
    </row>
    <row r="10018" spans="14:53">
      <c r="N10018" s="2"/>
      <c r="O10018" s="2"/>
      <c r="BA10018" s="149"/>
    </row>
    <row r="10019" spans="14:53">
      <c r="N10019" s="2"/>
      <c r="O10019" s="2"/>
      <c r="BA10019" s="149"/>
    </row>
    <row r="10020" spans="14:53">
      <c r="N10020" s="2"/>
      <c r="O10020" s="2"/>
      <c r="BA10020" s="149"/>
    </row>
    <row r="10021" spans="14:53">
      <c r="N10021" s="2"/>
      <c r="O10021" s="2"/>
      <c r="BA10021" s="149"/>
    </row>
    <row r="10022" spans="14:53">
      <c r="N10022" s="2"/>
      <c r="O10022" s="2"/>
      <c r="BA10022" s="149"/>
    </row>
    <row r="10023" spans="14:53">
      <c r="N10023" s="2"/>
      <c r="O10023" s="2"/>
      <c r="BA10023" s="149"/>
    </row>
    <row r="10024" spans="14:53">
      <c r="N10024" s="2"/>
      <c r="O10024" s="2"/>
      <c r="BA10024" s="149"/>
    </row>
    <row r="10025" spans="14:53">
      <c r="N10025" s="2"/>
      <c r="O10025" s="2"/>
      <c r="BA10025" s="149"/>
    </row>
    <row r="10026" spans="14:53">
      <c r="N10026" s="2"/>
      <c r="O10026" s="2"/>
      <c r="BA10026" s="149"/>
    </row>
    <row r="10027" spans="14:53">
      <c r="N10027" s="2"/>
      <c r="O10027" s="2"/>
      <c r="BA10027" s="149"/>
    </row>
    <row r="10028" spans="14:53">
      <c r="N10028" s="2"/>
      <c r="O10028" s="2"/>
      <c r="BA10028" s="149"/>
    </row>
    <row r="10029" spans="14:53">
      <c r="N10029" s="2"/>
      <c r="O10029" s="2"/>
      <c r="BA10029" s="149"/>
    </row>
    <row r="10030" spans="14:53">
      <c r="N10030" s="2"/>
      <c r="O10030" s="2"/>
      <c r="BA10030" s="149"/>
    </row>
    <row r="10031" spans="14:53">
      <c r="N10031" s="2"/>
      <c r="O10031" s="2"/>
      <c r="BA10031" s="149"/>
    </row>
    <row r="10032" spans="14:53">
      <c r="N10032" s="2"/>
      <c r="O10032" s="2"/>
      <c r="BA10032" s="149"/>
    </row>
    <row r="10033" spans="14:53">
      <c r="N10033" s="2"/>
      <c r="O10033" s="2"/>
      <c r="BA10033" s="149"/>
    </row>
    <row r="10034" spans="14:53">
      <c r="N10034" s="2"/>
      <c r="O10034" s="2"/>
      <c r="BA10034" s="149"/>
    </row>
    <row r="10035" spans="14:53">
      <c r="N10035" s="2"/>
      <c r="O10035" s="2"/>
      <c r="BA10035" s="149"/>
    </row>
    <row r="10036" spans="14:53">
      <c r="N10036" s="2"/>
      <c r="O10036" s="2"/>
      <c r="BA10036" s="149"/>
    </row>
    <row r="10037" spans="14:53">
      <c r="N10037" s="2"/>
      <c r="O10037" s="2"/>
      <c r="BA10037" s="149"/>
    </row>
    <row r="10038" spans="14:53">
      <c r="N10038" s="2"/>
      <c r="O10038" s="2"/>
      <c r="BA10038" s="149"/>
    </row>
    <row r="10039" spans="14:53">
      <c r="N10039" s="2"/>
      <c r="O10039" s="2"/>
      <c r="BA10039" s="149"/>
    </row>
    <row r="10040" spans="14:53">
      <c r="N10040" s="2"/>
      <c r="O10040" s="2"/>
      <c r="BA10040" s="149"/>
    </row>
    <row r="10041" spans="14:53">
      <c r="N10041" s="2"/>
      <c r="O10041" s="2"/>
      <c r="BA10041" s="149"/>
    </row>
    <row r="10042" spans="14:53">
      <c r="N10042" s="2"/>
      <c r="O10042" s="2"/>
      <c r="BA10042" s="149"/>
    </row>
    <row r="10043" spans="14:53">
      <c r="N10043" s="2"/>
      <c r="O10043" s="2"/>
      <c r="BA10043" s="149"/>
    </row>
    <row r="10044" spans="14:53">
      <c r="N10044" s="2"/>
      <c r="O10044" s="2"/>
      <c r="BA10044" s="149"/>
    </row>
    <row r="10045" spans="14:53">
      <c r="N10045" s="2"/>
      <c r="O10045" s="2"/>
      <c r="BA10045" s="149"/>
    </row>
    <row r="10046" spans="14:53">
      <c r="N10046" s="2"/>
      <c r="O10046" s="2"/>
      <c r="BA10046" s="149"/>
    </row>
    <row r="10047" spans="14:53">
      <c r="N10047" s="2"/>
      <c r="O10047" s="2"/>
      <c r="BA10047" s="149"/>
    </row>
    <row r="10048" spans="14:53">
      <c r="N10048" s="2"/>
      <c r="O10048" s="2"/>
      <c r="BA10048" s="149"/>
    </row>
    <row r="10049" spans="14:53">
      <c r="N10049" s="2"/>
      <c r="O10049" s="2"/>
      <c r="BA10049" s="149"/>
    </row>
    <row r="10050" spans="14:53">
      <c r="N10050" s="2"/>
      <c r="O10050" s="2"/>
      <c r="BA10050" s="149"/>
    </row>
    <row r="10051" spans="14:53">
      <c r="N10051" s="2"/>
      <c r="O10051" s="2"/>
      <c r="BA10051" s="149"/>
    </row>
    <row r="10052" spans="14:53">
      <c r="N10052" s="2"/>
      <c r="O10052" s="2"/>
      <c r="BA10052" s="149"/>
    </row>
    <row r="10053" spans="14:53">
      <c r="N10053" s="2"/>
      <c r="O10053" s="2"/>
      <c r="BA10053" s="149"/>
    </row>
    <row r="10054" spans="14:53">
      <c r="N10054" s="2"/>
      <c r="O10054" s="2"/>
      <c r="BA10054" s="149"/>
    </row>
    <row r="10055" spans="14:53">
      <c r="N10055" s="2"/>
      <c r="O10055" s="2"/>
      <c r="BA10055" s="149"/>
    </row>
    <row r="10056" spans="14:53">
      <c r="N10056" s="2"/>
      <c r="O10056" s="2"/>
      <c r="BA10056" s="149"/>
    </row>
    <row r="10057" spans="14:53">
      <c r="N10057" s="2"/>
      <c r="O10057" s="2"/>
      <c r="BA10057" s="149"/>
    </row>
    <row r="10058" spans="14:53">
      <c r="N10058" s="2"/>
      <c r="O10058" s="2"/>
      <c r="BA10058" s="149"/>
    </row>
    <row r="10059" spans="14:53">
      <c r="N10059" s="2"/>
      <c r="O10059" s="2"/>
      <c r="BA10059" s="149"/>
    </row>
    <row r="10060" spans="14:53">
      <c r="N10060" s="2"/>
      <c r="O10060" s="2"/>
      <c r="BA10060" s="149"/>
    </row>
    <row r="10061" spans="14:53">
      <c r="N10061" s="2"/>
      <c r="O10061" s="2"/>
      <c r="BA10061" s="149"/>
    </row>
    <row r="10062" spans="14:53">
      <c r="N10062" s="2"/>
      <c r="O10062" s="2"/>
      <c r="BA10062" s="149"/>
    </row>
    <row r="10063" spans="14:53">
      <c r="N10063" s="2"/>
      <c r="O10063" s="2"/>
      <c r="BA10063" s="149"/>
    </row>
    <row r="10064" spans="14:53">
      <c r="N10064" s="2"/>
      <c r="O10064" s="2"/>
      <c r="BA10064" s="149"/>
    </row>
    <row r="10065" spans="14:53">
      <c r="N10065" s="2"/>
      <c r="O10065" s="2"/>
      <c r="BA10065" s="149"/>
    </row>
    <row r="10066" spans="14:53">
      <c r="N10066" s="2"/>
      <c r="O10066" s="2"/>
      <c r="BA10066" s="149"/>
    </row>
    <row r="10067" spans="14:53">
      <c r="N10067" s="2"/>
      <c r="O10067" s="2"/>
      <c r="BA10067" s="149"/>
    </row>
    <row r="10068" spans="14:53">
      <c r="N10068" s="2"/>
      <c r="O10068" s="2"/>
      <c r="BA10068" s="149"/>
    </row>
    <row r="10069" spans="14:53">
      <c r="N10069" s="2"/>
      <c r="O10069" s="2"/>
      <c r="BA10069" s="149"/>
    </row>
    <row r="10070" spans="14:53">
      <c r="N10070" s="2"/>
      <c r="O10070" s="2"/>
      <c r="BA10070" s="149"/>
    </row>
    <row r="10071" spans="14:53">
      <c r="N10071" s="2"/>
      <c r="O10071" s="2"/>
      <c r="BA10071" s="149"/>
    </row>
    <row r="10072" spans="14:53">
      <c r="N10072" s="2"/>
      <c r="O10072" s="2"/>
      <c r="BA10072" s="149"/>
    </row>
    <row r="10073" spans="14:53">
      <c r="N10073" s="2"/>
      <c r="O10073" s="2"/>
      <c r="BA10073" s="149"/>
    </row>
    <row r="10074" spans="14:53">
      <c r="N10074" s="2"/>
      <c r="O10074" s="2"/>
      <c r="BA10074" s="149"/>
    </row>
    <row r="10075" spans="14:53">
      <c r="N10075" s="2"/>
      <c r="O10075" s="2"/>
      <c r="BA10075" s="149"/>
    </row>
    <row r="10076" spans="14:53">
      <c r="N10076" s="2"/>
      <c r="O10076" s="2"/>
      <c r="BA10076" s="149"/>
    </row>
    <row r="10077" spans="14:53">
      <c r="N10077" s="2"/>
      <c r="O10077" s="2"/>
      <c r="BA10077" s="149"/>
    </row>
    <row r="10078" spans="14:53">
      <c r="N10078" s="2"/>
      <c r="O10078" s="2"/>
      <c r="BA10078" s="149"/>
    </row>
    <row r="10079" spans="14:53">
      <c r="N10079" s="2"/>
      <c r="O10079" s="2"/>
      <c r="BA10079" s="149"/>
    </row>
    <row r="10080" spans="14:53">
      <c r="N10080" s="2"/>
      <c r="O10080" s="2"/>
      <c r="BA10080" s="149"/>
    </row>
    <row r="10081" spans="14:53">
      <c r="N10081" s="2"/>
      <c r="O10081" s="2"/>
      <c r="BA10081" s="149"/>
    </row>
    <row r="10082" spans="14:53">
      <c r="N10082" s="2"/>
      <c r="O10082" s="2"/>
      <c r="BA10082" s="149"/>
    </row>
    <row r="10083" spans="14:53">
      <c r="N10083" s="2"/>
      <c r="O10083" s="2"/>
      <c r="BA10083" s="149"/>
    </row>
    <row r="10084" spans="14:53">
      <c r="N10084" s="2"/>
      <c r="O10084" s="2"/>
      <c r="BA10084" s="149"/>
    </row>
    <row r="10085" spans="14:53">
      <c r="N10085" s="2"/>
      <c r="O10085" s="2"/>
      <c r="BA10085" s="149"/>
    </row>
    <row r="10086" spans="14:53">
      <c r="N10086" s="2"/>
      <c r="O10086" s="2"/>
      <c r="BA10086" s="149"/>
    </row>
    <row r="10087" spans="14:53">
      <c r="N10087" s="2"/>
      <c r="O10087" s="2"/>
      <c r="BA10087" s="149"/>
    </row>
    <row r="10088" spans="14:53">
      <c r="N10088" s="2"/>
      <c r="O10088" s="2"/>
      <c r="BA10088" s="149"/>
    </row>
    <row r="10089" spans="14:53">
      <c r="N10089" s="2"/>
      <c r="O10089" s="2"/>
      <c r="BA10089" s="149"/>
    </row>
    <row r="10090" spans="14:53">
      <c r="N10090" s="2"/>
      <c r="O10090" s="2"/>
      <c r="BA10090" s="149"/>
    </row>
    <row r="10091" spans="14:53">
      <c r="N10091" s="2"/>
      <c r="O10091" s="2"/>
      <c r="BA10091" s="149"/>
    </row>
    <row r="10092" spans="14:53">
      <c r="N10092" s="2"/>
      <c r="O10092" s="2"/>
      <c r="BA10092" s="149"/>
    </row>
    <row r="10093" spans="14:53">
      <c r="N10093" s="2"/>
      <c r="O10093" s="2"/>
      <c r="BA10093" s="149"/>
    </row>
    <row r="10094" spans="14:53">
      <c r="N10094" s="2"/>
      <c r="O10094" s="2"/>
      <c r="BA10094" s="149"/>
    </row>
    <row r="10095" spans="14:53">
      <c r="N10095" s="2"/>
      <c r="O10095" s="2"/>
      <c r="BA10095" s="149"/>
    </row>
    <row r="10096" spans="14:53">
      <c r="N10096" s="2"/>
      <c r="O10096" s="2"/>
      <c r="BA10096" s="149"/>
    </row>
    <row r="10097" spans="14:53">
      <c r="N10097" s="2"/>
      <c r="O10097" s="2"/>
      <c r="BA10097" s="149"/>
    </row>
    <row r="10098" spans="14:53">
      <c r="N10098" s="2"/>
      <c r="O10098" s="2"/>
      <c r="BA10098" s="149"/>
    </row>
    <row r="10099" spans="14:53">
      <c r="N10099" s="2"/>
      <c r="O10099" s="2"/>
      <c r="BA10099" s="149"/>
    </row>
    <row r="10100" spans="14:53">
      <c r="N10100" s="2"/>
      <c r="O10100" s="2"/>
      <c r="BA10100" s="149"/>
    </row>
    <row r="10101" spans="14:53">
      <c r="N10101" s="2"/>
      <c r="O10101" s="2"/>
      <c r="BA10101" s="149"/>
    </row>
    <row r="10102" spans="14:53">
      <c r="N10102" s="2"/>
      <c r="O10102" s="2"/>
      <c r="BA10102" s="149"/>
    </row>
    <row r="10103" spans="14:53">
      <c r="N10103" s="2"/>
      <c r="O10103" s="2"/>
      <c r="BA10103" s="149"/>
    </row>
    <row r="10104" spans="14:53">
      <c r="N10104" s="2"/>
      <c r="O10104" s="2"/>
      <c r="BA10104" s="149"/>
    </row>
    <row r="10105" spans="14:53">
      <c r="N10105" s="2"/>
      <c r="O10105" s="2"/>
      <c r="BA10105" s="149"/>
    </row>
    <row r="10106" spans="14:53">
      <c r="N10106" s="2"/>
      <c r="O10106" s="2"/>
      <c r="BA10106" s="149"/>
    </row>
    <row r="10107" spans="14:53">
      <c r="N10107" s="2"/>
      <c r="O10107" s="2"/>
      <c r="BA10107" s="149"/>
    </row>
    <row r="10108" spans="14:53">
      <c r="N10108" s="2"/>
      <c r="O10108" s="2"/>
      <c r="BA10108" s="149"/>
    </row>
    <row r="10109" spans="14:53">
      <c r="N10109" s="2"/>
      <c r="O10109" s="2"/>
      <c r="BA10109" s="149"/>
    </row>
    <row r="10110" spans="14:53">
      <c r="N10110" s="2"/>
      <c r="O10110" s="2"/>
      <c r="BA10110" s="149"/>
    </row>
    <row r="10111" spans="14:53">
      <c r="N10111" s="2"/>
      <c r="O10111" s="2"/>
      <c r="BA10111" s="149"/>
    </row>
    <row r="10112" spans="14:53">
      <c r="N10112" s="2"/>
      <c r="O10112" s="2"/>
      <c r="BA10112" s="149"/>
    </row>
    <row r="10113" spans="14:53">
      <c r="N10113" s="2"/>
      <c r="O10113" s="2"/>
      <c r="BA10113" s="149"/>
    </row>
    <row r="10114" spans="14:53">
      <c r="N10114" s="2"/>
      <c r="O10114" s="2"/>
      <c r="BA10114" s="149"/>
    </row>
    <row r="10115" spans="14:53">
      <c r="N10115" s="2"/>
      <c r="O10115" s="2"/>
      <c r="BA10115" s="149"/>
    </row>
    <row r="10116" spans="14:53">
      <c r="N10116" s="2"/>
      <c r="O10116" s="2"/>
      <c r="BA10116" s="149"/>
    </row>
    <row r="10117" spans="14:53">
      <c r="N10117" s="2"/>
      <c r="O10117" s="2"/>
      <c r="BA10117" s="149"/>
    </row>
    <row r="10118" spans="14:53">
      <c r="N10118" s="2"/>
      <c r="O10118" s="2"/>
      <c r="BA10118" s="149"/>
    </row>
    <row r="10119" spans="14:53">
      <c r="N10119" s="2"/>
      <c r="O10119" s="2"/>
      <c r="BA10119" s="149"/>
    </row>
    <row r="10120" spans="14:53">
      <c r="N10120" s="2"/>
      <c r="O10120" s="2"/>
      <c r="BA10120" s="149"/>
    </row>
    <row r="10121" spans="14:53">
      <c r="N10121" s="2"/>
      <c r="O10121" s="2"/>
      <c r="BA10121" s="149"/>
    </row>
    <row r="10122" spans="14:53">
      <c r="N10122" s="2"/>
      <c r="O10122" s="2"/>
      <c r="BA10122" s="149"/>
    </row>
    <row r="10123" spans="14:53">
      <c r="N10123" s="2"/>
      <c r="O10123" s="2"/>
      <c r="BA10123" s="149"/>
    </row>
    <row r="10124" spans="14:53">
      <c r="N10124" s="2"/>
      <c r="O10124" s="2"/>
      <c r="BA10124" s="149"/>
    </row>
    <row r="10125" spans="14:53">
      <c r="N10125" s="2"/>
      <c r="O10125" s="2"/>
      <c r="BA10125" s="149"/>
    </row>
    <row r="10126" spans="14:53">
      <c r="N10126" s="2"/>
      <c r="O10126" s="2"/>
      <c r="BA10126" s="149"/>
    </row>
    <row r="10127" spans="14:53">
      <c r="N10127" s="2"/>
      <c r="O10127" s="2"/>
      <c r="BA10127" s="149"/>
    </row>
    <row r="10128" spans="14:53">
      <c r="N10128" s="2"/>
      <c r="O10128" s="2"/>
      <c r="BA10128" s="149"/>
    </row>
    <row r="10129" spans="14:53">
      <c r="N10129" s="2"/>
      <c r="O10129" s="2"/>
      <c r="BA10129" s="149"/>
    </row>
    <row r="10130" spans="14:53">
      <c r="N10130" s="2"/>
      <c r="O10130" s="2"/>
      <c r="BA10130" s="149"/>
    </row>
    <row r="10131" spans="14:53">
      <c r="N10131" s="2"/>
      <c r="O10131" s="2"/>
      <c r="BA10131" s="149"/>
    </row>
    <row r="10132" spans="14:53">
      <c r="N10132" s="2"/>
      <c r="O10132" s="2"/>
      <c r="BA10132" s="149"/>
    </row>
    <row r="10133" spans="14:53">
      <c r="N10133" s="2"/>
      <c r="O10133" s="2"/>
      <c r="BA10133" s="149"/>
    </row>
    <row r="10134" spans="14:53">
      <c r="N10134" s="2"/>
      <c r="O10134" s="2"/>
      <c r="BA10134" s="149"/>
    </row>
    <row r="10135" spans="14:53">
      <c r="N10135" s="2"/>
      <c r="O10135" s="2"/>
      <c r="BA10135" s="149"/>
    </row>
    <row r="10136" spans="14:53">
      <c r="N10136" s="2"/>
      <c r="O10136" s="2"/>
      <c r="BA10136" s="149"/>
    </row>
    <row r="10137" spans="14:53">
      <c r="N10137" s="2"/>
      <c r="O10137" s="2"/>
      <c r="BA10137" s="149"/>
    </row>
    <row r="10138" spans="14:53">
      <c r="N10138" s="2"/>
      <c r="O10138" s="2"/>
      <c r="BA10138" s="149"/>
    </row>
    <row r="10139" spans="14:53">
      <c r="N10139" s="2"/>
      <c r="O10139" s="2"/>
      <c r="BA10139" s="149"/>
    </row>
    <row r="10140" spans="14:53">
      <c r="N10140" s="2"/>
      <c r="O10140" s="2"/>
      <c r="BA10140" s="149"/>
    </row>
    <row r="10141" spans="14:53">
      <c r="N10141" s="2"/>
      <c r="O10141" s="2"/>
      <c r="BA10141" s="149"/>
    </row>
    <row r="10142" spans="14:53">
      <c r="N10142" s="2"/>
      <c r="O10142" s="2"/>
      <c r="BA10142" s="149"/>
    </row>
    <row r="10143" spans="14:53">
      <c r="N10143" s="2"/>
      <c r="O10143" s="2"/>
      <c r="BA10143" s="149"/>
    </row>
    <row r="10144" spans="14:53">
      <c r="N10144" s="2"/>
      <c r="O10144" s="2"/>
      <c r="BA10144" s="149"/>
    </row>
    <row r="10145" spans="14:53">
      <c r="N10145" s="2"/>
      <c r="O10145" s="2"/>
      <c r="BA10145" s="149"/>
    </row>
    <row r="10146" spans="14:53">
      <c r="N10146" s="2"/>
      <c r="O10146" s="2"/>
      <c r="BA10146" s="149"/>
    </row>
    <row r="10147" spans="14:53">
      <c r="N10147" s="2"/>
      <c r="O10147" s="2"/>
      <c r="BA10147" s="149"/>
    </row>
    <row r="10148" spans="14:53">
      <c r="N10148" s="2"/>
      <c r="O10148" s="2"/>
      <c r="BA10148" s="149"/>
    </row>
    <row r="10149" spans="14:53">
      <c r="N10149" s="2"/>
      <c r="O10149" s="2"/>
      <c r="BA10149" s="149"/>
    </row>
    <row r="10150" spans="14:53">
      <c r="N10150" s="2"/>
      <c r="O10150" s="2"/>
      <c r="BA10150" s="149"/>
    </row>
    <row r="10151" spans="14:53">
      <c r="N10151" s="2"/>
      <c r="O10151" s="2"/>
      <c r="BA10151" s="149"/>
    </row>
    <row r="10152" spans="14:53">
      <c r="N10152" s="2"/>
      <c r="O10152" s="2"/>
      <c r="BA10152" s="149"/>
    </row>
    <row r="10153" spans="14:53">
      <c r="N10153" s="2"/>
      <c r="O10153" s="2"/>
      <c r="BA10153" s="149"/>
    </row>
  </sheetData>
  <mergeCells count="8">
    <mergeCell ref="A1:H1"/>
    <mergeCell ref="BJ1:BM1"/>
    <mergeCell ref="BA1:BI1"/>
    <mergeCell ref="I1:O1"/>
    <mergeCell ref="P1:V1"/>
    <mergeCell ref="W1:AC1"/>
    <mergeCell ref="AD1:AJ1"/>
    <mergeCell ref="AK1:AZ1"/>
  </mergeCells>
  <pageMargins left="0.25" right="0.2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068"/>
  <sheetViews>
    <sheetView topLeftCell="E1" workbookViewId="0">
      <selection activeCell="K18" sqref="K18"/>
    </sheetView>
  </sheetViews>
  <sheetFormatPr defaultRowHeight="13.2"/>
  <cols>
    <col min="1" max="1" width="10.88671875" customWidth="1"/>
    <col min="2" max="2" width="9.5546875" bestFit="1" customWidth="1"/>
    <col min="11" max="11" width="9.88671875" customWidth="1"/>
    <col min="20" max="20" width="5.44140625" bestFit="1" customWidth="1"/>
    <col min="21" max="22" width="4.33203125" bestFit="1" customWidth="1"/>
    <col min="23" max="23" width="3.6640625" bestFit="1" customWidth="1"/>
    <col min="24" max="24" width="4.88671875" bestFit="1" customWidth="1"/>
    <col min="27" max="27" width="1.88671875" bestFit="1" customWidth="1"/>
    <col min="28" max="28" width="14.88671875" bestFit="1" customWidth="1"/>
  </cols>
  <sheetData>
    <row r="1" spans="1:31" ht="13.8">
      <c r="A1" s="32"/>
      <c r="B1" s="147" t="s">
        <v>88</v>
      </c>
      <c r="C1" s="148" t="s">
        <v>89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32"/>
      <c r="O1" s="33"/>
      <c r="P1" s="33"/>
    </row>
    <row r="2" spans="1:31">
      <c r="A2" s="32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32"/>
      <c r="O2" s="33"/>
      <c r="P2" s="33"/>
      <c r="T2" s="33" t="s">
        <v>29</v>
      </c>
      <c r="U2" s="33" t="s">
        <v>30</v>
      </c>
      <c r="V2" s="33" t="s">
        <v>31</v>
      </c>
      <c r="W2" s="33" t="s">
        <v>32</v>
      </c>
      <c r="X2" s="33" t="s">
        <v>33</v>
      </c>
      <c r="Z2" s="9"/>
    </row>
    <row r="3" spans="1:31" ht="13.8">
      <c r="A3" s="31" t="s">
        <v>83</v>
      </c>
      <c r="E3" s="58"/>
      <c r="F3" s="5"/>
      <c r="G3" s="7"/>
      <c r="L3" s="176" t="s">
        <v>81</v>
      </c>
      <c r="M3" s="177"/>
      <c r="N3" s="177"/>
      <c r="O3" s="177"/>
      <c r="P3" s="177"/>
      <c r="T3" s="33" t="s">
        <v>34</v>
      </c>
      <c r="U3" s="33" t="s">
        <v>34</v>
      </c>
      <c r="V3" s="33" t="s">
        <v>34</v>
      </c>
      <c r="W3" s="33"/>
      <c r="X3" s="33"/>
      <c r="Z3" s="9"/>
      <c r="AA3" s="132">
        <v>6</v>
      </c>
      <c r="AB3" s="133" t="s">
        <v>24</v>
      </c>
      <c r="AE3" s="137"/>
    </row>
    <row r="4" spans="1:31">
      <c r="B4" s="41" t="s">
        <v>40</v>
      </c>
      <c r="C4" s="37"/>
      <c r="D4" s="39" t="s">
        <v>37</v>
      </c>
      <c r="E4" s="42" t="s">
        <v>30</v>
      </c>
      <c r="F4" s="40" t="s">
        <v>38</v>
      </c>
      <c r="G4" s="41" t="s">
        <v>31</v>
      </c>
      <c r="H4" s="40" t="s">
        <v>39</v>
      </c>
      <c r="I4" s="41" t="s">
        <v>45</v>
      </c>
      <c r="J4" s="41" t="s">
        <v>1</v>
      </c>
      <c r="L4" s="126" t="s">
        <v>78</v>
      </c>
      <c r="M4" s="126" t="s">
        <v>79</v>
      </c>
      <c r="N4" s="126" t="s">
        <v>80</v>
      </c>
      <c r="O4" s="126" t="s">
        <v>45</v>
      </c>
      <c r="P4" s="126" t="s">
        <v>1</v>
      </c>
      <c r="S4" s="38">
        <v>36557</v>
      </c>
      <c r="T4" s="33">
        <v>21</v>
      </c>
      <c r="U4" s="33">
        <v>4</v>
      </c>
      <c r="V4" s="33">
        <v>4</v>
      </c>
      <c r="W4" s="33">
        <v>0</v>
      </c>
      <c r="X4" s="33">
        <v>29</v>
      </c>
      <c r="Z4" s="10"/>
      <c r="AA4" s="134">
        <v>1</v>
      </c>
      <c r="AB4" s="135" t="s">
        <v>8</v>
      </c>
      <c r="AE4" s="137"/>
    </row>
    <row r="5" spans="1:31">
      <c r="A5" s="34" t="s">
        <v>18</v>
      </c>
      <c r="B5" s="42" t="s">
        <v>26</v>
      </c>
      <c r="C5" s="41" t="s">
        <v>25</v>
      </c>
      <c r="D5" s="39" t="s">
        <v>28</v>
      </c>
      <c r="E5" s="42" t="s">
        <v>26</v>
      </c>
      <c r="F5" s="39" t="s">
        <v>28</v>
      </c>
      <c r="G5" s="42" t="s">
        <v>26</v>
      </c>
      <c r="H5" s="39" t="s">
        <v>28</v>
      </c>
      <c r="I5" s="41" t="s">
        <v>71</v>
      </c>
      <c r="J5" s="41" t="s">
        <v>72</v>
      </c>
      <c r="L5" s="126" t="s">
        <v>28</v>
      </c>
      <c r="M5" s="126" t="s">
        <v>28</v>
      </c>
      <c r="N5" s="126" t="s">
        <v>28</v>
      </c>
      <c r="O5" s="126" t="s">
        <v>71</v>
      </c>
      <c r="P5" s="126" t="s">
        <v>72</v>
      </c>
      <c r="S5" s="38">
        <v>36586</v>
      </c>
      <c r="T5" s="33">
        <v>23</v>
      </c>
      <c r="U5" s="33">
        <v>4</v>
      </c>
      <c r="V5" s="33">
        <v>4</v>
      </c>
      <c r="W5" s="33">
        <v>0</v>
      </c>
      <c r="X5" s="33">
        <v>31</v>
      </c>
      <c r="Z5" s="9"/>
      <c r="AA5" s="134">
        <v>2</v>
      </c>
      <c r="AB5" s="136" t="s">
        <v>10</v>
      </c>
      <c r="AE5" s="137"/>
    </row>
    <row r="6" spans="1:31">
      <c r="A6" s="17">
        <f>Calculations!A4</f>
        <v>36678</v>
      </c>
      <c r="B6" s="35">
        <f t="shared" ref="B6:B17" si="0">IF(A6="N/A"," ",L6)</f>
        <v>62.5</v>
      </c>
      <c r="C6" s="145">
        <v>1.6028254457100757</v>
      </c>
      <c r="D6" s="36">
        <f>IF(A6="N/A"," ",C6*B6)</f>
        <v>100.17659035687973</v>
      </c>
      <c r="E6" s="35">
        <f t="shared" ref="E6:E17" si="1">IF(A6="N/A"," ",M6)</f>
        <v>26</v>
      </c>
      <c r="F6" s="36">
        <f>IF(A6="N/A"," ",E6*C6)</f>
        <v>41.673461588461969</v>
      </c>
      <c r="G6" s="35">
        <f t="shared" ref="G6:G17" si="2">IF(A6="N/A"," ",N6)</f>
        <v>24</v>
      </c>
      <c r="H6" s="36">
        <f>IF(A6="N/A"," ",G6*C6)</f>
        <v>38.467810697041813</v>
      </c>
      <c r="I6" s="36">
        <f t="shared" ref="I6:I17" si="3">IF(A6="N/A"," ",O6)</f>
        <v>15.449999809265137</v>
      </c>
      <c r="J6" s="119">
        <f>IF(A6="N/A"," ",P6)</f>
        <v>2.6245000000000003</v>
      </c>
      <c r="K6" s="138" t="s">
        <v>84</v>
      </c>
      <c r="L6" s="127">
        <v>62.5</v>
      </c>
      <c r="M6" s="127">
        <v>26</v>
      </c>
      <c r="N6" s="127">
        <v>24</v>
      </c>
      <c r="O6" s="128">
        <v>15.449999809265137</v>
      </c>
      <c r="P6" s="129">
        <v>2.6245000000000003</v>
      </c>
      <c r="S6" s="38">
        <v>36617</v>
      </c>
      <c r="T6" s="33">
        <v>20</v>
      </c>
      <c r="U6" s="33">
        <v>5</v>
      </c>
      <c r="V6" s="33">
        <v>5</v>
      </c>
      <c r="W6" s="33">
        <v>0</v>
      </c>
      <c r="X6" s="33">
        <v>30</v>
      </c>
      <c r="Z6" s="9"/>
      <c r="AA6" s="134">
        <v>3</v>
      </c>
      <c r="AB6" s="135" t="s">
        <v>6</v>
      </c>
    </row>
    <row r="7" spans="1:31">
      <c r="A7" s="17">
        <f>Calculations!A5</f>
        <v>36708</v>
      </c>
      <c r="B7" s="35">
        <f t="shared" si="0"/>
        <v>137.75</v>
      </c>
      <c r="C7" s="145">
        <v>1.756673360024166</v>
      </c>
      <c r="D7" s="36">
        <f t="shared" ref="D7:D70" si="4">IF(A7="N/A"," ",C7*B7)</f>
        <v>241.98175534332887</v>
      </c>
      <c r="E7" s="35">
        <f t="shared" si="1"/>
        <v>35</v>
      </c>
      <c r="F7" s="36">
        <f t="shared" ref="F7:F70" si="5">IF(A7="N/A"," ",E7*C7)</f>
        <v>61.483567600845809</v>
      </c>
      <c r="G7" s="35">
        <f t="shared" si="2"/>
        <v>30.999998092651367</v>
      </c>
      <c r="H7" s="36">
        <f t="shared" ref="H7:H70" si="6">IF(A7="N/A"," ",G7*C7)</f>
        <v>54.456870810160616</v>
      </c>
      <c r="I7" s="36">
        <f t="shared" si="3"/>
        <v>16.350000381469727</v>
      </c>
      <c r="J7" s="119">
        <f t="shared" ref="J7:J70" si="7">IF(A7="N/A"," ",P7)</f>
        <v>2.6365000000000003</v>
      </c>
      <c r="K7" s="41"/>
      <c r="L7" s="127">
        <v>137.75</v>
      </c>
      <c r="M7" s="127">
        <v>35</v>
      </c>
      <c r="N7" s="127">
        <v>30.999998092651367</v>
      </c>
      <c r="O7" s="128">
        <v>16.350000381469727</v>
      </c>
      <c r="P7" s="129">
        <v>2.6365000000000003</v>
      </c>
      <c r="S7" s="38">
        <v>36647</v>
      </c>
      <c r="T7" s="33">
        <v>22</v>
      </c>
      <c r="U7" s="33">
        <v>4</v>
      </c>
      <c r="V7" s="33">
        <v>4</v>
      </c>
      <c r="W7" s="33">
        <v>1</v>
      </c>
      <c r="X7" s="33">
        <v>31</v>
      </c>
      <c r="Z7" s="9"/>
      <c r="AA7" s="134">
        <v>4</v>
      </c>
      <c r="AB7" s="135" t="s">
        <v>9</v>
      </c>
      <c r="AD7" s="1"/>
    </row>
    <row r="8" spans="1:31">
      <c r="A8" s="17">
        <f>Calculations!A6</f>
        <v>36739</v>
      </c>
      <c r="B8" s="35">
        <f t="shared" si="0"/>
        <v>137.75</v>
      </c>
      <c r="C8" s="145">
        <v>1.756673360024166</v>
      </c>
      <c r="D8" s="36">
        <f t="shared" si="4"/>
        <v>241.98175534332887</v>
      </c>
      <c r="E8" s="35">
        <f t="shared" si="1"/>
        <v>35.000003814697266</v>
      </c>
      <c r="F8" s="36">
        <f t="shared" si="5"/>
        <v>61.483574302022873</v>
      </c>
      <c r="G8" s="35">
        <f t="shared" si="2"/>
        <v>31</v>
      </c>
      <c r="H8" s="36">
        <f t="shared" si="6"/>
        <v>54.456874160749145</v>
      </c>
      <c r="I8" s="36">
        <f t="shared" si="3"/>
        <v>16.350000381469727</v>
      </c>
      <c r="J8" s="119">
        <f t="shared" si="7"/>
        <v>2.6549999999999998</v>
      </c>
      <c r="L8" s="127">
        <v>137.75</v>
      </c>
      <c r="M8" s="127">
        <v>35.000003814697266</v>
      </c>
      <c r="N8" s="127">
        <v>31</v>
      </c>
      <c r="O8" s="128">
        <v>16.350000381469727</v>
      </c>
      <c r="P8" s="129">
        <v>2.6549999999999998</v>
      </c>
      <c r="S8" s="38">
        <v>36678</v>
      </c>
      <c r="T8" s="33">
        <v>22</v>
      </c>
      <c r="U8" s="33">
        <v>4</v>
      </c>
      <c r="V8" s="33">
        <v>4</v>
      </c>
      <c r="W8" s="33">
        <v>0</v>
      </c>
      <c r="X8" s="33">
        <v>30</v>
      </c>
      <c r="Z8" s="9"/>
      <c r="AA8" s="134">
        <v>5</v>
      </c>
      <c r="AB8" s="135" t="s">
        <v>11</v>
      </c>
    </row>
    <row r="9" spans="1:31">
      <c r="A9" s="17">
        <f>Calculations!A7</f>
        <v>36770</v>
      </c>
      <c r="B9" s="35">
        <f t="shared" si="0"/>
        <v>30.950000762939453</v>
      </c>
      <c r="C9" s="145">
        <v>1.3512500000000001</v>
      </c>
      <c r="D9" s="36">
        <f t="shared" si="4"/>
        <v>41.821188530921937</v>
      </c>
      <c r="E9" s="35">
        <f t="shared" si="1"/>
        <v>25</v>
      </c>
      <c r="F9" s="36">
        <f t="shared" si="5"/>
        <v>33.78125</v>
      </c>
      <c r="G9" s="35">
        <f t="shared" si="2"/>
        <v>24</v>
      </c>
      <c r="H9" s="36">
        <f t="shared" si="6"/>
        <v>32.43</v>
      </c>
      <c r="I9" s="36">
        <f t="shared" si="3"/>
        <v>16.5</v>
      </c>
      <c r="J9" s="119">
        <f t="shared" si="7"/>
        <v>2.6705000000000005</v>
      </c>
      <c r="L9" s="127">
        <v>30.950000762939453</v>
      </c>
      <c r="M9" s="127">
        <v>25</v>
      </c>
      <c r="N9" s="127">
        <v>24</v>
      </c>
      <c r="O9" s="128">
        <v>16.5</v>
      </c>
      <c r="P9" s="129">
        <v>2.6705000000000005</v>
      </c>
      <c r="S9" s="38">
        <v>36708</v>
      </c>
      <c r="T9" s="33">
        <v>20</v>
      </c>
      <c r="U9" s="33">
        <v>5</v>
      </c>
      <c r="V9" s="33">
        <v>5</v>
      </c>
      <c r="W9" s="33">
        <v>1</v>
      </c>
      <c r="X9" s="33">
        <v>31</v>
      </c>
      <c r="AA9" s="134">
        <v>6</v>
      </c>
      <c r="AB9" s="135" t="s">
        <v>7</v>
      </c>
    </row>
    <row r="10" spans="1:31">
      <c r="A10" s="17">
        <f>Calculations!A8</f>
        <v>36800</v>
      </c>
      <c r="B10" s="35">
        <f t="shared" si="0"/>
        <v>23.549997329711914</v>
      </c>
      <c r="C10" s="145">
        <v>0.98875000000000002</v>
      </c>
      <c r="D10" s="36">
        <f t="shared" si="4"/>
        <v>23.285059859752657</v>
      </c>
      <c r="E10" s="35">
        <f t="shared" si="1"/>
        <v>19.996000289916992</v>
      </c>
      <c r="F10" s="36">
        <f t="shared" si="5"/>
        <v>19.771045286655426</v>
      </c>
      <c r="G10" s="35">
        <f t="shared" si="2"/>
        <v>18.996500015258789</v>
      </c>
      <c r="H10" s="36">
        <f t="shared" si="6"/>
        <v>18.782789390087128</v>
      </c>
      <c r="I10" s="36">
        <f t="shared" si="3"/>
        <v>17.900001525878906</v>
      </c>
      <c r="J10" s="119">
        <f t="shared" si="7"/>
        <v>2.7030000000000003</v>
      </c>
      <c r="L10" s="127">
        <v>23.549997329711914</v>
      </c>
      <c r="M10" s="127">
        <v>19.996000289916992</v>
      </c>
      <c r="N10" s="127">
        <v>18.996500015258789</v>
      </c>
      <c r="O10" s="128">
        <v>17.900001525878906</v>
      </c>
      <c r="P10" s="129">
        <v>2.7030000000000003</v>
      </c>
      <c r="S10" s="38">
        <v>36739</v>
      </c>
      <c r="T10" s="33">
        <v>23</v>
      </c>
      <c r="U10" s="33">
        <v>4</v>
      </c>
      <c r="V10" s="33">
        <v>4</v>
      </c>
      <c r="W10" s="33">
        <v>0</v>
      </c>
      <c r="X10" s="33">
        <v>31</v>
      </c>
      <c r="AA10" s="134">
        <v>7</v>
      </c>
      <c r="AB10" s="136" t="s">
        <v>12</v>
      </c>
    </row>
    <row r="11" spans="1:31">
      <c r="A11" s="17">
        <f>Calculations!A9</f>
        <v>36831</v>
      </c>
      <c r="B11" s="35">
        <f t="shared" si="0"/>
        <v>23.849998474121094</v>
      </c>
      <c r="C11" s="145">
        <v>1.016875</v>
      </c>
      <c r="D11" s="36">
        <f t="shared" si="4"/>
        <v>24.252467198371885</v>
      </c>
      <c r="E11" s="35">
        <f t="shared" si="1"/>
        <v>20</v>
      </c>
      <c r="F11" s="36">
        <f t="shared" si="5"/>
        <v>20.337499999999999</v>
      </c>
      <c r="G11" s="35">
        <f t="shared" si="2"/>
        <v>19</v>
      </c>
      <c r="H11" s="36">
        <f t="shared" si="6"/>
        <v>19.320625</v>
      </c>
      <c r="I11" s="36">
        <f t="shared" si="3"/>
        <v>18.299999237060547</v>
      </c>
      <c r="J11" s="119">
        <f t="shared" si="7"/>
        <v>2.8760000000000008</v>
      </c>
      <c r="L11" s="127">
        <v>23.849998474121094</v>
      </c>
      <c r="M11" s="127">
        <v>20</v>
      </c>
      <c r="N11" s="127">
        <v>19</v>
      </c>
      <c r="O11" s="128">
        <v>18.299999237060547</v>
      </c>
      <c r="P11" s="129">
        <v>2.8760000000000008</v>
      </c>
      <c r="S11" s="38">
        <v>36770</v>
      </c>
      <c r="T11" s="33">
        <v>20</v>
      </c>
      <c r="U11" s="33">
        <v>5</v>
      </c>
      <c r="V11" s="33">
        <v>4</v>
      </c>
      <c r="W11" s="33">
        <v>1</v>
      </c>
      <c r="X11" s="33">
        <v>30</v>
      </c>
      <c r="AA11" s="134">
        <v>8</v>
      </c>
      <c r="AB11" s="135" t="s">
        <v>14</v>
      </c>
      <c r="AD11" s="1"/>
    </row>
    <row r="12" spans="1:31">
      <c r="A12" s="17">
        <f>Calculations!A10</f>
        <v>36861</v>
      </c>
      <c r="B12" s="35">
        <f t="shared" si="0"/>
        <v>24.399997711181641</v>
      </c>
      <c r="C12" s="145">
        <v>0.99375000000000002</v>
      </c>
      <c r="D12" s="36">
        <f t="shared" si="4"/>
        <v>24.247497725486756</v>
      </c>
      <c r="E12" s="35">
        <f t="shared" si="1"/>
        <v>20</v>
      </c>
      <c r="F12" s="36">
        <f t="shared" si="5"/>
        <v>19.875</v>
      </c>
      <c r="G12" s="35">
        <f t="shared" si="2"/>
        <v>19</v>
      </c>
      <c r="H12" s="36">
        <f t="shared" si="6"/>
        <v>18.881250000000001</v>
      </c>
      <c r="I12" s="36">
        <f t="shared" si="3"/>
        <v>18.450000762939453</v>
      </c>
      <c r="J12" s="119">
        <f t="shared" si="7"/>
        <v>3.0150000000000001</v>
      </c>
      <c r="L12" s="127">
        <v>24.399997711181641</v>
      </c>
      <c r="M12" s="127">
        <v>20</v>
      </c>
      <c r="N12" s="127">
        <v>19</v>
      </c>
      <c r="O12" s="128">
        <v>18.450000762939453</v>
      </c>
      <c r="P12" s="129">
        <v>3.0150000000000001</v>
      </c>
      <c r="S12" s="38">
        <v>36800</v>
      </c>
      <c r="T12" s="33">
        <v>22</v>
      </c>
      <c r="U12" s="33">
        <v>4</v>
      </c>
      <c r="V12" s="33">
        <v>5</v>
      </c>
      <c r="W12" s="33">
        <v>0</v>
      </c>
      <c r="X12" s="33">
        <v>31</v>
      </c>
      <c r="AA12" s="134">
        <v>9</v>
      </c>
      <c r="AB12" s="136" t="s">
        <v>13</v>
      </c>
      <c r="AD12" s="1"/>
    </row>
    <row r="13" spans="1:31">
      <c r="A13" s="17">
        <f>Calculations!A11</f>
        <v>36892</v>
      </c>
      <c r="B13" s="35">
        <f t="shared" si="0"/>
        <v>28.149999618530273</v>
      </c>
      <c r="C13" s="145">
        <v>0.95625000000000004</v>
      </c>
      <c r="D13" s="36">
        <f t="shared" si="4"/>
        <v>26.918437135219577</v>
      </c>
      <c r="E13" s="35">
        <f t="shared" si="1"/>
        <v>22</v>
      </c>
      <c r="F13" s="36">
        <f t="shared" si="5"/>
        <v>21.037500000000001</v>
      </c>
      <c r="G13" s="35">
        <f t="shared" si="2"/>
        <v>21</v>
      </c>
      <c r="H13" s="36">
        <f t="shared" si="6"/>
        <v>20.081250000000001</v>
      </c>
      <c r="I13" s="36">
        <f t="shared" si="3"/>
        <v>18.450000762939453</v>
      </c>
      <c r="J13" s="119">
        <f t="shared" si="7"/>
        <v>3.0625</v>
      </c>
      <c r="L13" s="127">
        <v>28.149999618530273</v>
      </c>
      <c r="M13" s="127">
        <v>22</v>
      </c>
      <c r="N13" s="127">
        <v>21</v>
      </c>
      <c r="O13" s="128">
        <v>18.450000762939453</v>
      </c>
      <c r="P13" s="129">
        <v>3.0625</v>
      </c>
      <c r="S13" s="38">
        <v>36831</v>
      </c>
      <c r="T13" s="33">
        <v>21</v>
      </c>
      <c r="U13" s="33">
        <v>4</v>
      </c>
      <c r="V13" s="33">
        <v>4</v>
      </c>
      <c r="W13" s="33">
        <v>1</v>
      </c>
      <c r="X13" s="33">
        <v>30</v>
      </c>
      <c r="AD13" s="1"/>
    </row>
    <row r="14" spans="1:31">
      <c r="A14" s="17">
        <f>Calculations!A12</f>
        <v>36923</v>
      </c>
      <c r="B14" s="35">
        <f t="shared" si="0"/>
        <v>28.25</v>
      </c>
      <c r="C14" s="145">
        <v>0.95625000000000004</v>
      </c>
      <c r="D14" s="36">
        <f t="shared" si="4"/>
        <v>27.014062500000001</v>
      </c>
      <c r="E14" s="35">
        <f t="shared" si="1"/>
        <v>21.996000289916992</v>
      </c>
      <c r="F14" s="36">
        <f t="shared" si="5"/>
        <v>21.033675277233126</v>
      </c>
      <c r="G14" s="35">
        <f t="shared" si="2"/>
        <v>20.996501922607422</v>
      </c>
      <c r="H14" s="36">
        <f t="shared" si="6"/>
        <v>20.077904963493349</v>
      </c>
      <c r="I14" s="36">
        <f t="shared" si="3"/>
        <v>16.75</v>
      </c>
      <c r="J14" s="119">
        <f t="shared" si="7"/>
        <v>2.9219999999999997</v>
      </c>
      <c r="L14" s="127">
        <v>28.25</v>
      </c>
      <c r="M14" s="127">
        <v>21.996000289916992</v>
      </c>
      <c r="N14" s="127">
        <v>20.996501922607422</v>
      </c>
      <c r="O14" s="128">
        <v>16.75</v>
      </c>
      <c r="P14" s="129">
        <v>2.9219999999999997</v>
      </c>
      <c r="S14" s="38">
        <v>36861</v>
      </c>
      <c r="T14" s="33">
        <v>20</v>
      </c>
      <c r="U14" s="33">
        <v>5</v>
      </c>
      <c r="V14" s="33">
        <v>5</v>
      </c>
      <c r="W14" s="33">
        <v>1</v>
      </c>
      <c r="X14" s="33">
        <v>31</v>
      </c>
    </row>
    <row r="15" spans="1:31">
      <c r="A15" s="17">
        <f>Calculations!A13</f>
        <v>36951</v>
      </c>
      <c r="B15" s="35">
        <f t="shared" si="0"/>
        <v>23.75</v>
      </c>
      <c r="C15" s="145">
        <v>0.97109826589595394</v>
      </c>
      <c r="D15" s="36">
        <f t="shared" si="4"/>
        <v>23.063583815028906</v>
      </c>
      <c r="E15" s="35">
        <f t="shared" si="1"/>
        <v>20</v>
      </c>
      <c r="F15" s="36">
        <f t="shared" si="5"/>
        <v>19.421965317919078</v>
      </c>
      <c r="G15" s="35">
        <f t="shared" si="2"/>
        <v>19</v>
      </c>
      <c r="H15" s="36">
        <f t="shared" si="6"/>
        <v>18.450867052023124</v>
      </c>
      <c r="I15" s="36">
        <f t="shared" si="3"/>
        <v>17.150001525878906</v>
      </c>
      <c r="J15" s="119">
        <f t="shared" si="7"/>
        <v>2.7974999999999999</v>
      </c>
      <c r="L15" s="127">
        <v>23.75</v>
      </c>
      <c r="M15" s="127">
        <v>20</v>
      </c>
      <c r="N15" s="127">
        <v>19</v>
      </c>
      <c r="O15" s="128">
        <v>17.150001525878906</v>
      </c>
      <c r="P15" s="129">
        <v>2.7974999999999999</v>
      </c>
      <c r="S15" s="38">
        <v>36892</v>
      </c>
      <c r="T15" s="33">
        <v>22</v>
      </c>
      <c r="U15" s="33">
        <v>4</v>
      </c>
      <c r="V15" s="33">
        <v>4</v>
      </c>
      <c r="W15" s="33">
        <v>1</v>
      </c>
      <c r="X15" s="33">
        <v>31</v>
      </c>
    </row>
    <row r="16" spans="1:31">
      <c r="A16" s="17">
        <f>Calculations!A14</f>
        <v>36982</v>
      </c>
      <c r="B16" s="35">
        <f t="shared" si="0"/>
        <v>24.5</v>
      </c>
      <c r="C16" s="145">
        <v>0.98875000000000002</v>
      </c>
      <c r="D16" s="36">
        <f t="shared" si="4"/>
        <v>24.224375000000002</v>
      </c>
      <c r="E16" s="35">
        <f t="shared" si="1"/>
        <v>20</v>
      </c>
      <c r="F16" s="36">
        <f t="shared" si="5"/>
        <v>19.774999999999999</v>
      </c>
      <c r="G16" s="35">
        <f t="shared" si="2"/>
        <v>18.995000839233398</v>
      </c>
      <c r="H16" s="36">
        <f t="shared" si="6"/>
        <v>18.781307079792022</v>
      </c>
      <c r="I16" s="36">
        <f t="shared" si="3"/>
        <v>16.350000381469727</v>
      </c>
      <c r="J16" s="119">
        <f t="shared" si="7"/>
        <v>2.6230000000000002</v>
      </c>
      <c r="L16" s="127">
        <v>24.5</v>
      </c>
      <c r="M16" s="127">
        <v>20</v>
      </c>
      <c r="N16" s="127">
        <v>18.995000839233398</v>
      </c>
      <c r="O16" s="128">
        <v>16.350000381469727</v>
      </c>
      <c r="P16" s="129">
        <v>2.6230000000000002</v>
      </c>
      <c r="S16" s="38">
        <v>36923</v>
      </c>
      <c r="T16" s="33">
        <v>20</v>
      </c>
      <c r="U16" s="33">
        <v>4</v>
      </c>
      <c r="V16" s="33">
        <v>4</v>
      </c>
      <c r="W16" s="33">
        <v>0</v>
      </c>
      <c r="X16" s="33">
        <v>28</v>
      </c>
    </row>
    <row r="17" spans="1:24">
      <c r="A17" s="17">
        <f>Calculations!A15</f>
        <v>37012</v>
      </c>
      <c r="B17" s="35">
        <f t="shared" si="0"/>
        <v>29</v>
      </c>
      <c r="C17" s="145">
        <v>1.0666026645768025</v>
      </c>
      <c r="D17" s="36">
        <f t="shared" si="4"/>
        <v>30.931477272727275</v>
      </c>
      <c r="E17" s="35">
        <f t="shared" si="1"/>
        <v>21</v>
      </c>
      <c r="F17" s="36">
        <f t="shared" si="5"/>
        <v>22.398655956112854</v>
      </c>
      <c r="G17" s="35">
        <f t="shared" si="2"/>
        <v>20.004999160766602</v>
      </c>
      <c r="H17" s="36">
        <f t="shared" si="6"/>
        <v>21.337385409730356</v>
      </c>
      <c r="I17" s="36">
        <f t="shared" si="3"/>
        <v>16.200000762939453</v>
      </c>
      <c r="J17" s="119">
        <f t="shared" si="7"/>
        <v>2.5785</v>
      </c>
      <c r="L17" s="127">
        <v>29</v>
      </c>
      <c r="M17" s="127">
        <v>21</v>
      </c>
      <c r="N17" s="127">
        <v>20.004999160766602</v>
      </c>
      <c r="O17" s="128">
        <v>16.200000762939453</v>
      </c>
      <c r="P17" s="129">
        <v>2.5785</v>
      </c>
      <c r="S17" s="38">
        <v>36951</v>
      </c>
      <c r="T17" s="33">
        <v>22</v>
      </c>
      <c r="U17" s="33">
        <v>5</v>
      </c>
      <c r="V17" s="33">
        <v>4</v>
      </c>
      <c r="W17" s="33">
        <v>0</v>
      </c>
      <c r="X17" s="33">
        <v>31</v>
      </c>
    </row>
    <row r="18" spans="1:24">
      <c r="A18" s="17">
        <f>Calculations!A16</f>
        <v>37043</v>
      </c>
      <c r="B18" s="35">
        <f>IF(A18="N/A"," ",IF(ISERROR(L18),B6*Inputs!$F$19,L18))</f>
        <v>59.5</v>
      </c>
      <c r="C18" s="145">
        <v>1.5919182631552202</v>
      </c>
      <c r="D18" s="36">
        <f t="shared" si="4"/>
        <v>94.719136657735604</v>
      </c>
      <c r="E18" s="35">
        <f>IF(A18="N/A"," ",IF(ISERROR(M18),E6*Inputs!$F$19,M18))</f>
        <v>26</v>
      </c>
      <c r="F18" s="36">
        <f t="shared" si="5"/>
        <v>41.389874842035724</v>
      </c>
      <c r="G18" s="35">
        <f>IF(A18="N/A"," ",IF(ISERROR(N18),G6*Inputs!$F$19,N18))</f>
        <v>24</v>
      </c>
      <c r="H18" s="36">
        <f t="shared" si="6"/>
        <v>38.206038315725287</v>
      </c>
      <c r="I18" s="36">
        <f>IF(A18="N/A"," ",IF(ISERROR(O18),I6*Inputs!$F$19,O18))</f>
        <v>15.699999809265137</v>
      </c>
      <c r="J18" s="119">
        <f t="shared" si="7"/>
        <v>2.5775000000000001</v>
      </c>
      <c r="L18" s="127">
        <v>59.5</v>
      </c>
      <c r="M18" s="127">
        <v>26</v>
      </c>
      <c r="N18" s="127">
        <v>24</v>
      </c>
      <c r="O18" s="128">
        <v>15.699999809265137</v>
      </c>
      <c r="P18" s="129">
        <v>2.5775000000000001</v>
      </c>
      <c r="S18" s="38">
        <v>36982</v>
      </c>
      <c r="T18" s="33">
        <v>21</v>
      </c>
      <c r="U18" s="33">
        <v>4</v>
      </c>
      <c r="V18" s="33">
        <v>5</v>
      </c>
      <c r="W18" s="33">
        <v>0</v>
      </c>
      <c r="X18" s="33">
        <v>30</v>
      </c>
    </row>
    <row r="19" spans="1:24">
      <c r="A19" s="17">
        <f>Calculations!A17</f>
        <v>37073</v>
      </c>
      <c r="B19" s="35">
        <f>IF(A19="N/A"," ",IF(ISERROR(L19),B7*Inputs!$F$19,L19))</f>
        <v>110</v>
      </c>
      <c r="C19" s="145">
        <v>1.7170060274179655</v>
      </c>
      <c r="D19" s="36">
        <f t="shared" si="4"/>
        <v>188.87066301597619</v>
      </c>
      <c r="E19" s="35">
        <f>IF(A19="N/A"," ",IF(ISERROR(M19),E7*Inputs!$F$19,M19))</f>
        <v>35</v>
      </c>
      <c r="F19" s="36">
        <f t="shared" si="5"/>
        <v>60.095210959628794</v>
      </c>
      <c r="G19" s="35">
        <f>IF(A19="N/A"," ",IF(ISERROR(N19),G7*Inputs!$F$19,N19))</f>
        <v>30.999998092651367</v>
      </c>
      <c r="H19" s="36">
        <f t="shared" si="6"/>
        <v>53.22718357502783</v>
      </c>
      <c r="I19" s="36">
        <f>IF(A19="N/A"," ",IF(ISERROR(O19),I7*Inputs!$F$19,O19))</f>
        <v>16.600000381469727</v>
      </c>
      <c r="J19" s="119">
        <f t="shared" si="7"/>
        <v>2.5780000000000003</v>
      </c>
      <c r="L19" s="127">
        <v>110</v>
      </c>
      <c r="M19" s="127">
        <v>35</v>
      </c>
      <c r="N19" s="127">
        <v>30.999998092651367</v>
      </c>
      <c r="O19" s="128">
        <v>16.600000381469727</v>
      </c>
      <c r="P19" s="129">
        <v>2.5780000000000003</v>
      </c>
      <c r="S19" s="38">
        <v>37012</v>
      </c>
      <c r="T19" s="33">
        <v>22</v>
      </c>
      <c r="U19" s="33">
        <v>4</v>
      </c>
      <c r="V19" s="33">
        <v>4</v>
      </c>
      <c r="W19" s="33">
        <v>1</v>
      </c>
      <c r="X19" s="33">
        <v>31</v>
      </c>
    </row>
    <row r="20" spans="1:24">
      <c r="A20" s="17">
        <f>Calculations!A18</f>
        <v>37104</v>
      </c>
      <c r="B20" s="35">
        <f>IF(A20="N/A"," ",IF(ISERROR(L20),B8*Inputs!$F$19,L20))</f>
        <v>110</v>
      </c>
      <c r="C20" s="145">
        <v>1.7170060274179655</v>
      </c>
      <c r="D20" s="36">
        <f t="shared" si="4"/>
        <v>188.87066301597619</v>
      </c>
      <c r="E20" s="35">
        <f>IF(A20="N/A"," ",IF(ISERROR(M20),E8*Inputs!$F$19,M20))</f>
        <v>35.000003814697266</v>
      </c>
      <c r="F20" s="36">
        <f t="shared" si="5"/>
        <v>60.095217509486993</v>
      </c>
      <c r="G20" s="35">
        <f>IF(A20="N/A"," ",IF(ISERROR(N20),G8*Inputs!$F$19,N20))</f>
        <v>31</v>
      </c>
      <c r="H20" s="36">
        <f t="shared" si="6"/>
        <v>53.227186849956929</v>
      </c>
      <c r="I20" s="36">
        <f>IF(A20="N/A"," ",IF(ISERROR(O20),I8*Inputs!$F$19,O20))</f>
        <v>16.600000381469727</v>
      </c>
      <c r="J20" s="119">
        <f t="shared" si="7"/>
        <v>2.5855000000000006</v>
      </c>
      <c r="L20" s="127">
        <v>110</v>
      </c>
      <c r="M20" s="127">
        <v>35.000003814697266</v>
      </c>
      <c r="N20" s="127">
        <v>31</v>
      </c>
      <c r="O20" s="128">
        <v>16.600000381469727</v>
      </c>
      <c r="P20" s="129">
        <v>2.5855000000000006</v>
      </c>
      <c r="S20" s="38">
        <v>37043</v>
      </c>
      <c r="T20" s="33">
        <v>21</v>
      </c>
      <c r="U20" s="33">
        <v>5</v>
      </c>
      <c r="V20" s="33">
        <v>4</v>
      </c>
      <c r="W20" s="33">
        <v>0</v>
      </c>
      <c r="X20" s="33">
        <v>30</v>
      </c>
    </row>
    <row r="21" spans="1:24">
      <c r="A21" s="17">
        <f>Calculations!A19</f>
        <v>37135</v>
      </c>
      <c r="B21" s="35">
        <f>IF(A21="N/A"," ",IF(ISERROR(L21),B9*Inputs!$F$19,L21))</f>
        <v>31.25</v>
      </c>
      <c r="C21" s="145">
        <v>1.3512500000000001</v>
      </c>
      <c r="D21" s="36">
        <f t="shared" si="4"/>
        <v>42.2265625</v>
      </c>
      <c r="E21" s="35">
        <f>IF(A21="N/A"," ",IF(ISERROR(M21),E9*Inputs!$F$19,M21))</f>
        <v>25</v>
      </c>
      <c r="F21" s="36">
        <f t="shared" si="5"/>
        <v>33.78125</v>
      </c>
      <c r="G21" s="35">
        <f>IF(A21="N/A"," ",IF(ISERROR(N21),G9*Inputs!$F$19,N21))</f>
        <v>24</v>
      </c>
      <c r="H21" s="36">
        <f t="shared" si="6"/>
        <v>32.43</v>
      </c>
      <c r="I21" s="36">
        <f>IF(A21="N/A"," ",IF(ISERROR(O21),I9*Inputs!$F$19,O21))</f>
        <v>16.75</v>
      </c>
      <c r="J21" s="119">
        <f t="shared" si="7"/>
        <v>2.5955000000000004</v>
      </c>
      <c r="L21" s="127">
        <v>31.25</v>
      </c>
      <c r="M21" s="127">
        <v>25</v>
      </c>
      <c r="N21" s="127">
        <v>24</v>
      </c>
      <c r="O21" s="128">
        <v>16.75</v>
      </c>
      <c r="P21" s="129">
        <v>2.5955000000000004</v>
      </c>
      <c r="S21" s="38">
        <v>37073</v>
      </c>
      <c r="T21" s="33">
        <v>21</v>
      </c>
      <c r="U21" s="33">
        <v>4</v>
      </c>
      <c r="V21" s="33">
        <v>5</v>
      </c>
      <c r="W21" s="33">
        <v>1</v>
      </c>
      <c r="X21" s="33">
        <v>31</v>
      </c>
    </row>
    <row r="22" spans="1:24">
      <c r="A22" s="17">
        <f>Calculations!A20</f>
        <v>37165</v>
      </c>
      <c r="B22" s="35">
        <f>IF(A22="N/A"," ",IF(ISERROR(L22),B10*Inputs!$F$19,L22))</f>
        <v>24.049997329711914</v>
      </c>
      <c r="C22" s="145">
        <v>0.98875000000000002</v>
      </c>
      <c r="D22" s="36">
        <f t="shared" si="4"/>
        <v>23.779434859752655</v>
      </c>
      <c r="E22" s="35">
        <f>IF(A22="N/A"," ",IF(ISERROR(M22),E10*Inputs!$F$19,M22))</f>
        <v>19.996000289916992</v>
      </c>
      <c r="F22" s="36">
        <f t="shared" si="5"/>
        <v>19.771045286655426</v>
      </c>
      <c r="G22" s="35">
        <f>IF(A22="N/A"," ",IF(ISERROR(N22),G10*Inputs!$F$19,N22))</f>
        <v>18.996500015258789</v>
      </c>
      <c r="H22" s="36">
        <f t="shared" si="6"/>
        <v>18.782789390087128</v>
      </c>
      <c r="I22" s="36">
        <f>IF(A22="N/A"," ",IF(ISERROR(O22),I10*Inputs!$F$19,O22))</f>
        <v>18.150001525878906</v>
      </c>
      <c r="J22" s="119">
        <f t="shared" si="7"/>
        <v>2.6395000000000004</v>
      </c>
      <c r="L22" s="127">
        <v>24.049997329711914</v>
      </c>
      <c r="M22" s="127">
        <v>19.996000289916992</v>
      </c>
      <c r="N22" s="127">
        <v>18.996500015258789</v>
      </c>
      <c r="O22" s="128">
        <v>18.150001525878906</v>
      </c>
      <c r="P22" s="129">
        <v>2.6395000000000004</v>
      </c>
      <c r="S22" s="38">
        <v>37104</v>
      </c>
      <c r="T22" s="33">
        <v>23</v>
      </c>
      <c r="U22" s="33">
        <v>4</v>
      </c>
      <c r="V22" s="33">
        <v>4</v>
      </c>
      <c r="W22" s="33">
        <v>0</v>
      </c>
      <c r="X22" s="33">
        <v>31</v>
      </c>
    </row>
    <row r="23" spans="1:24">
      <c r="A23" s="17">
        <f>Calculations!A21</f>
        <v>37196</v>
      </c>
      <c r="B23" s="35">
        <f>IF(A23="N/A"," ",IF(ISERROR(L23),B11*Inputs!$F$19,L23))</f>
        <v>23.929998397827148</v>
      </c>
      <c r="C23" s="145">
        <v>1.016875</v>
      </c>
      <c r="D23" s="36">
        <f t="shared" si="4"/>
        <v>24.333817120790481</v>
      </c>
      <c r="E23" s="35">
        <f>IF(A23="N/A"," ",IF(ISERROR(M23),E11*Inputs!$F$19,M23))</f>
        <v>20</v>
      </c>
      <c r="F23" s="36">
        <f t="shared" si="5"/>
        <v>20.337499999999999</v>
      </c>
      <c r="G23" s="35">
        <f>IF(A23="N/A"," ",IF(ISERROR(N23),G11*Inputs!$F$19,N23))</f>
        <v>19</v>
      </c>
      <c r="H23" s="36">
        <f t="shared" si="6"/>
        <v>19.320625</v>
      </c>
      <c r="I23" s="36">
        <f>IF(A23="N/A"," ",IF(ISERROR(O23),I11*Inputs!$F$19,O23))</f>
        <v>18.549999237060547</v>
      </c>
      <c r="J23" s="119">
        <f t="shared" si="7"/>
        <v>2.8380000000000005</v>
      </c>
      <c r="L23" s="127">
        <v>23.929998397827148</v>
      </c>
      <c r="M23" s="127">
        <v>20</v>
      </c>
      <c r="N23" s="127">
        <v>19</v>
      </c>
      <c r="O23" s="128">
        <v>18.549999237060547</v>
      </c>
      <c r="P23" s="129">
        <v>2.8380000000000005</v>
      </c>
      <c r="S23" s="38">
        <v>37135</v>
      </c>
      <c r="T23" s="33">
        <v>19</v>
      </c>
      <c r="U23" s="33">
        <v>5</v>
      </c>
      <c r="V23" s="33">
        <v>5</v>
      </c>
      <c r="W23" s="33">
        <v>1</v>
      </c>
      <c r="X23" s="33">
        <v>30</v>
      </c>
    </row>
    <row r="24" spans="1:24">
      <c r="A24" s="17">
        <f>Calculations!A22</f>
        <v>37226</v>
      </c>
      <c r="B24" s="35">
        <f>IF(A24="N/A"," ",IF(ISERROR(L24),B12*Inputs!$F$19,L24))</f>
        <v>24.399997711181641</v>
      </c>
      <c r="C24" s="145">
        <v>0.99375000000000002</v>
      </c>
      <c r="D24" s="36">
        <f t="shared" si="4"/>
        <v>24.247497725486756</v>
      </c>
      <c r="E24" s="35">
        <f>IF(A24="N/A"," ",IF(ISERROR(M24),E12*Inputs!$F$19,M24))</f>
        <v>20</v>
      </c>
      <c r="F24" s="36">
        <f t="shared" si="5"/>
        <v>19.875</v>
      </c>
      <c r="G24" s="35">
        <f>IF(A24="N/A"," ",IF(ISERROR(N24),G12*Inputs!$F$19,N24))</f>
        <v>19</v>
      </c>
      <c r="H24" s="36">
        <f t="shared" si="6"/>
        <v>18.881250000000001</v>
      </c>
      <c r="I24" s="36">
        <f>IF(A24="N/A"," ",IF(ISERROR(O24),I12*Inputs!$F$19,O24))</f>
        <v>18.700000762939453</v>
      </c>
      <c r="J24" s="119">
        <f t="shared" si="7"/>
        <v>3.01</v>
      </c>
      <c r="L24" s="127">
        <v>24.399997711181641</v>
      </c>
      <c r="M24" s="127">
        <v>20</v>
      </c>
      <c r="N24" s="127">
        <v>19</v>
      </c>
      <c r="O24" s="128">
        <v>18.700000762939453</v>
      </c>
      <c r="P24" s="129">
        <v>3.01</v>
      </c>
      <c r="S24" s="38">
        <v>37165</v>
      </c>
      <c r="T24" s="33">
        <v>23</v>
      </c>
      <c r="U24" s="33">
        <v>4</v>
      </c>
      <c r="V24" s="33">
        <v>4</v>
      </c>
      <c r="W24" s="33">
        <v>0</v>
      </c>
      <c r="X24" s="33">
        <v>31</v>
      </c>
    </row>
    <row r="25" spans="1:24">
      <c r="A25" s="17">
        <f>Calculations!A23</f>
        <v>37257</v>
      </c>
      <c r="B25" s="35">
        <f>IF(A25="N/A"," ",IF(ISERROR(L25),B13*Inputs!$F$19,L25))</f>
        <v>28.399999618530273</v>
      </c>
      <c r="C25" s="145">
        <v>0.95625000000000004</v>
      </c>
      <c r="D25" s="36">
        <f t="shared" si="4"/>
        <v>27.157499635219576</v>
      </c>
      <c r="E25" s="35">
        <f>IF(A25="N/A"," ",IF(ISERROR(M25),E13*Inputs!$F$19,M25))</f>
        <v>22</v>
      </c>
      <c r="F25" s="36">
        <f t="shared" si="5"/>
        <v>21.037500000000001</v>
      </c>
      <c r="G25" s="35">
        <f>IF(A25="N/A"," ",IF(ISERROR(N25),G13*Inputs!$F$19,N25))</f>
        <v>21</v>
      </c>
      <c r="H25" s="36">
        <f t="shared" si="6"/>
        <v>20.081250000000001</v>
      </c>
      <c r="I25" s="36">
        <f>IF(A25="N/A"," ",IF(ISERROR(O25),I13*Inputs!$F$19,O25))</f>
        <v>18.700000762939453</v>
      </c>
      <c r="J25" s="119">
        <f t="shared" si="7"/>
        <v>3.0435000000000003</v>
      </c>
      <c r="L25" s="127">
        <v>28.399999618530273</v>
      </c>
      <c r="M25" s="127">
        <v>22</v>
      </c>
      <c r="N25" s="127">
        <v>21</v>
      </c>
      <c r="O25" s="128">
        <v>18.700000762939453</v>
      </c>
      <c r="P25" s="129">
        <v>3.0435000000000003</v>
      </c>
      <c r="S25" s="38">
        <v>37196</v>
      </c>
      <c r="T25" s="33">
        <v>21</v>
      </c>
      <c r="U25" s="33">
        <v>4</v>
      </c>
      <c r="V25" s="33">
        <v>4</v>
      </c>
      <c r="W25" s="33">
        <v>1</v>
      </c>
      <c r="X25" s="33">
        <v>30</v>
      </c>
    </row>
    <row r="26" spans="1:24">
      <c r="A26" s="17">
        <f>Calculations!A24</f>
        <v>37288</v>
      </c>
      <c r="B26" s="35">
        <f>IF(A26="N/A"," ",IF(ISERROR(L26),B14*Inputs!$F$19,L26))</f>
        <v>28.5</v>
      </c>
      <c r="C26" s="145">
        <v>0.95625000000000004</v>
      </c>
      <c r="D26" s="36">
        <f t="shared" si="4"/>
        <v>27.253125000000001</v>
      </c>
      <c r="E26" s="35">
        <f>IF(A26="N/A"," ",IF(ISERROR(M26),E14*Inputs!$F$19,M26))</f>
        <v>21.996000289916992</v>
      </c>
      <c r="F26" s="36">
        <f t="shared" si="5"/>
        <v>21.033675277233126</v>
      </c>
      <c r="G26" s="35">
        <f>IF(A26="N/A"," ",IF(ISERROR(N26),G14*Inputs!$F$19,N26))</f>
        <v>20.996501922607422</v>
      </c>
      <c r="H26" s="36">
        <f t="shared" si="6"/>
        <v>20.077904963493349</v>
      </c>
      <c r="I26" s="36">
        <f>IF(A26="N/A"," ",IF(ISERROR(O26),I14*Inputs!$F$19,O26))</f>
        <v>17</v>
      </c>
      <c r="J26" s="119">
        <f t="shared" si="7"/>
        <v>2.9089999999999998</v>
      </c>
      <c r="L26" s="127">
        <v>28.5</v>
      </c>
      <c r="M26" s="127">
        <v>21.996000289916992</v>
      </c>
      <c r="N26" s="127">
        <v>20.996501922607422</v>
      </c>
      <c r="O26" s="128">
        <v>17</v>
      </c>
      <c r="P26" s="129">
        <v>2.9089999999999998</v>
      </c>
      <c r="S26" s="38">
        <v>37226</v>
      </c>
      <c r="T26" s="33">
        <v>20</v>
      </c>
      <c r="U26" s="33">
        <v>5</v>
      </c>
      <c r="V26" s="33">
        <v>5</v>
      </c>
      <c r="W26" s="33">
        <v>1</v>
      </c>
      <c r="X26" s="33">
        <v>31</v>
      </c>
    </row>
    <row r="27" spans="1:24">
      <c r="A27" s="17">
        <f>Calculations!A25</f>
        <v>37316</v>
      </c>
      <c r="B27" s="35">
        <f>IF(A27="N/A"," ",IF(ISERROR(L27),B15*Inputs!$F$19,L27))</f>
        <v>24</v>
      </c>
      <c r="C27" s="145">
        <v>0.97109826589595394</v>
      </c>
      <c r="D27" s="36">
        <f t="shared" si="4"/>
        <v>23.306358381502896</v>
      </c>
      <c r="E27" s="35">
        <f>IF(A27="N/A"," ",IF(ISERROR(M27),E15*Inputs!$F$19,M27))</f>
        <v>20</v>
      </c>
      <c r="F27" s="36">
        <f t="shared" si="5"/>
        <v>19.421965317919078</v>
      </c>
      <c r="G27" s="35">
        <f>IF(A27="N/A"," ",IF(ISERROR(N27),G15*Inputs!$F$19,N27))</f>
        <v>19</v>
      </c>
      <c r="H27" s="36">
        <f t="shared" si="6"/>
        <v>18.450867052023124</v>
      </c>
      <c r="I27" s="36">
        <f>IF(A27="N/A"," ",IF(ISERROR(O27),I15*Inputs!$F$19,O27))</f>
        <v>17.400001525878906</v>
      </c>
      <c r="J27" s="119">
        <f t="shared" si="7"/>
        <v>2.7955000000000001</v>
      </c>
      <c r="L27" s="127">
        <v>24</v>
      </c>
      <c r="M27" s="127">
        <v>20</v>
      </c>
      <c r="N27" s="127">
        <v>19</v>
      </c>
      <c r="O27" s="128">
        <v>17.400001525878906</v>
      </c>
      <c r="P27" s="129">
        <v>2.7955000000000001</v>
      </c>
      <c r="S27" s="38">
        <v>37257</v>
      </c>
      <c r="T27" s="33">
        <v>22</v>
      </c>
      <c r="U27" s="33">
        <v>4</v>
      </c>
      <c r="V27" s="33">
        <v>4</v>
      </c>
      <c r="W27" s="33">
        <v>1</v>
      </c>
      <c r="X27" s="33">
        <v>31</v>
      </c>
    </row>
    <row r="28" spans="1:24">
      <c r="A28" s="17">
        <f>Calculations!A26</f>
        <v>37347</v>
      </c>
      <c r="B28" s="35">
        <f>IF(A28="N/A"," ",IF(ISERROR(L28),B16*Inputs!$F$19,L28))</f>
        <v>24.75</v>
      </c>
      <c r="C28" s="145">
        <v>0.98875000000000002</v>
      </c>
      <c r="D28" s="36">
        <f t="shared" si="4"/>
        <v>24.471562500000001</v>
      </c>
      <c r="E28" s="35">
        <f>IF(A28="N/A"," ",IF(ISERROR(M28),E16*Inputs!$F$19,M28))</f>
        <v>20</v>
      </c>
      <c r="F28" s="36">
        <f t="shared" si="5"/>
        <v>19.774999999999999</v>
      </c>
      <c r="G28" s="35">
        <f>IF(A28="N/A"," ",IF(ISERROR(N28),G16*Inputs!$F$19,N28))</f>
        <v>18.995000839233398</v>
      </c>
      <c r="H28" s="36">
        <f t="shared" si="6"/>
        <v>18.781307079792022</v>
      </c>
      <c r="I28" s="36">
        <f>IF(A28="N/A"," ",IF(ISERROR(O28),I16*Inputs!$F$19,O28))</f>
        <v>16.600000381469727</v>
      </c>
      <c r="J28" s="119">
        <f t="shared" si="7"/>
        <v>2.6095000000000006</v>
      </c>
      <c r="L28" s="127">
        <v>24.75</v>
      </c>
      <c r="M28" s="127">
        <v>20</v>
      </c>
      <c r="N28" s="127">
        <v>18.995000839233398</v>
      </c>
      <c r="O28" s="128">
        <v>16.600000381469727</v>
      </c>
      <c r="P28" s="129">
        <v>2.6095000000000006</v>
      </c>
      <c r="S28" s="38">
        <v>37288</v>
      </c>
      <c r="T28" s="33">
        <v>20</v>
      </c>
      <c r="U28" s="33">
        <v>4</v>
      </c>
      <c r="V28" s="33">
        <v>4</v>
      </c>
      <c r="W28" s="33">
        <v>0</v>
      </c>
      <c r="X28" s="33">
        <v>28</v>
      </c>
    </row>
    <row r="29" spans="1:24">
      <c r="A29" s="17">
        <f>Calculations!A27</f>
        <v>37377</v>
      </c>
      <c r="B29" s="35">
        <f>IF(A29="N/A"," ",IF(ISERROR(L29),B17*Inputs!$F$19,L29))</f>
        <v>29.25</v>
      </c>
      <c r="C29" s="145">
        <v>1.0666026645768025</v>
      </c>
      <c r="D29" s="36">
        <f t="shared" si="4"/>
        <v>31.198127938871473</v>
      </c>
      <c r="E29" s="35">
        <f>IF(A29="N/A"," ",IF(ISERROR(M29),E17*Inputs!$F$19,M29))</f>
        <v>21</v>
      </c>
      <c r="F29" s="36">
        <f t="shared" si="5"/>
        <v>22.398655956112854</v>
      </c>
      <c r="G29" s="35">
        <f>IF(A29="N/A"," ",IF(ISERROR(N29),G17*Inputs!$F$19,N29))</f>
        <v>20.004999160766602</v>
      </c>
      <c r="H29" s="36">
        <f t="shared" si="6"/>
        <v>21.337385409730356</v>
      </c>
      <c r="I29" s="36">
        <f>IF(A29="N/A"," ",IF(ISERROR(O29),I17*Inputs!$F$19,O29))</f>
        <v>16.450000762939453</v>
      </c>
      <c r="J29" s="119">
        <f t="shared" si="7"/>
        <v>2.5805000000000002</v>
      </c>
      <c r="L29" s="127">
        <v>29.25</v>
      </c>
      <c r="M29" s="127">
        <v>21</v>
      </c>
      <c r="N29" s="127">
        <v>20.004999160766602</v>
      </c>
      <c r="O29" s="128">
        <v>16.450000762939453</v>
      </c>
      <c r="P29" s="129">
        <v>2.5805000000000002</v>
      </c>
      <c r="S29" s="38">
        <v>37316</v>
      </c>
      <c r="T29" s="33">
        <v>21</v>
      </c>
      <c r="U29" s="33">
        <v>5</v>
      </c>
      <c r="V29" s="33">
        <v>5</v>
      </c>
      <c r="W29" s="33">
        <v>0</v>
      </c>
      <c r="X29" s="33">
        <v>31</v>
      </c>
    </row>
    <row r="30" spans="1:24">
      <c r="A30" s="17">
        <f>Calculations!A28</f>
        <v>37408</v>
      </c>
      <c r="B30" s="35">
        <f>IF(A30="N/A"," ",IF(ISERROR(L30),B18*Inputs!$F$19,L30))</f>
        <v>55.5</v>
      </c>
      <c r="C30" s="145">
        <v>1.5762319411182053</v>
      </c>
      <c r="D30" s="36">
        <f t="shared" si="4"/>
        <v>87.480872732060391</v>
      </c>
      <c r="E30" s="35">
        <f>IF(A30="N/A"," ",IF(ISERROR(M30),E18*Inputs!$F$19,M30))</f>
        <v>26</v>
      </c>
      <c r="F30" s="36">
        <f t="shared" si="5"/>
        <v>40.982030469073337</v>
      </c>
      <c r="G30" s="35">
        <f>IF(A30="N/A"," ",IF(ISERROR(N30),G18*Inputs!$F$19,N30))</f>
        <v>24</v>
      </c>
      <c r="H30" s="36">
        <f t="shared" si="6"/>
        <v>37.829566586836926</v>
      </c>
      <c r="I30" s="36">
        <f>IF(A30="N/A"," ",IF(ISERROR(O30),I18*Inputs!$F$19,O30))</f>
        <v>15.949999809265137</v>
      </c>
      <c r="J30" s="119">
        <f t="shared" si="7"/>
        <v>2.5865</v>
      </c>
      <c r="L30" s="127">
        <v>55.5</v>
      </c>
      <c r="M30" s="127">
        <v>26</v>
      </c>
      <c r="N30" s="127">
        <v>24</v>
      </c>
      <c r="O30" s="128">
        <v>15.949999809265137</v>
      </c>
      <c r="P30" s="129">
        <v>2.5865</v>
      </c>
      <c r="S30" s="38">
        <v>37347</v>
      </c>
      <c r="T30" s="33">
        <v>22</v>
      </c>
      <c r="U30" s="33">
        <v>4</v>
      </c>
      <c r="V30" s="33">
        <v>4</v>
      </c>
      <c r="W30" s="33">
        <v>0</v>
      </c>
      <c r="X30" s="33">
        <v>30</v>
      </c>
    </row>
    <row r="31" spans="1:24">
      <c r="A31" s="17">
        <f>Calculations!A29</f>
        <v>37438</v>
      </c>
      <c r="B31" s="35">
        <f>IF(A31="N/A"," ",IF(ISERROR(L31),B19*Inputs!$F$19,L31))</f>
        <v>90</v>
      </c>
      <c r="C31" s="145">
        <v>1.6788574269806187</v>
      </c>
      <c r="D31" s="36">
        <f t="shared" si="4"/>
        <v>151.09716842825569</v>
      </c>
      <c r="E31" s="35">
        <f>IF(A31="N/A"," ",IF(ISERROR(M31),E19*Inputs!$F$19,M31))</f>
        <v>35</v>
      </c>
      <c r="F31" s="36">
        <f t="shared" si="5"/>
        <v>58.760009944321652</v>
      </c>
      <c r="G31" s="35">
        <f>IF(A31="N/A"," ",IF(ISERROR(N31),G19*Inputs!$F$19,N31))</f>
        <v>30.999998092651367</v>
      </c>
      <c r="H31" s="36">
        <f t="shared" si="6"/>
        <v>52.044577034232759</v>
      </c>
      <c r="I31" s="36">
        <f>IF(A31="N/A"," ",IF(ISERROR(O31),I19*Inputs!$F$19,O31))</f>
        <v>16.850000381469727</v>
      </c>
      <c r="J31" s="119">
        <f t="shared" si="7"/>
        <v>2.5825</v>
      </c>
      <c r="L31" s="127">
        <v>90</v>
      </c>
      <c r="M31" s="127">
        <v>35</v>
      </c>
      <c r="N31" s="127">
        <v>30.999998092651367</v>
      </c>
      <c r="O31" s="128">
        <v>16.850000381469727</v>
      </c>
      <c r="P31" s="129">
        <v>2.5825</v>
      </c>
      <c r="S31" s="38">
        <v>37377</v>
      </c>
      <c r="T31" s="33">
        <v>22</v>
      </c>
      <c r="U31" s="33">
        <v>4</v>
      </c>
      <c r="V31" s="33">
        <v>4</v>
      </c>
      <c r="W31" s="33">
        <v>1</v>
      </c>
      <c r="X31" s="33">
        <v>31</v>
      </c>
    </row>
    <row r="32" spans="1:24">
      <c r="A32" s="17">
        <f>Calculations!A30</f>
        <v>37469</v>
      </c>
      <c r="B32" s="35">
        <f>IF(A32="N/A"," ",IF(ISERROR(L32),B20*Inputs!$F$19,L32))</f>
        <v>90</v>
      </c>
      <c r="C32" s="145">
        <v>1.6788574269806187</v>
      </c>
      <c r="D32" s="36">
        <f t="shared" si="4"/>
        <v>151.09716842825569</v>
      </c>
      <c r="E32" s="35">
        <f>IF(A32="N/A"," ",IF(ISERROR(M32),E20*Inputs!$F$19,M32))</f>
        <v>35.000003814697266</v>
      </c>
      <c r="F32" s="36">
        <f t="shared" si="5"/>
        <v>58.760016348654489</v>
      </c>
      <c r="G32" s="35">
        <f>IF(A32="N/A"," ",IF(ISERROR(N32),G20*Inputs!$F$19,N32))</f>
        <v>31</v>
      </c>
      <c r="H32" s="36">
        <f t="shared" si="6"/>
        <v>52.044580236399177</v>
      </c>
      <c r="I32" s="36">
        <f>IF(A32="N/A"," ",IF(ISERROR(O32),I20*Inputs!$F$19,O32))</f>
        <v>16.850000381469727</v>
      </c>
      <c r="J32" s="119">
        <f t="shared" si="7"/>
        <v>2.5880000000000001</v>
      </c>
      <c r="L32" s="127">
        <v>90</v>
      </c>
      <c r="M32" s="127">
        <v>35.000003814697266</v>
      </c>
      <c r="N32" s="127">
        <v>31</v>
      </c>
      <c r="O32" s="128">
        <v>16.850000381469727</v>
      </c>
      <c r="P32" s="129">
        <v>2.5880000000000001</v>
      </c>
      <c r="S32" s="38">
        <v>37408</v>
      </c>
      <c r="T32" s="33">
        <v>20</v>
      </c>
      <c r="U32" s="33">
        <v>5</v>
      </c>
      <c r="V32" s="33">
        <v>5</v>
      </c>
      <c r="W32" s="33">
        <v>0</v>
      </c>
      <c r="X32" s="33">
        <v>30</v>
      </c>
    </row>
    <row r="33" spans="1:24">
      <c r="A33" s="17">
        <f>Calculations!A31</f>
        <v>37500</v>
      </c>
      <c r="B33" s="35">
        <f>IF(A33="N/A"," ",IF(ISERROR(L33),B21*Inputs!$F$19,L33))</f>
        <v>31.5</v>
      </c>
      <c r="C33" s="145">
        <v>1.3512500000000001</v>
      </c>
      <c r="D33" s="36">
        <f t="shared" si="4"/>
        <v>42.564375000000005</v>
      </c>
      <c r="E33" s="35">
        <f>IF(A33="N/A"," ",IF(ISERROR(M33),E21*Inputs!$F$19,M33))</f>
        <v>25</v>
      </c>
      <c r="F33" s="36">
        <f t="shared" si="5"/>
        <v>33.78125</v>
      </c>
      <c r="G33" s="35">
        <f>IF(A33="N/A"," ",IF(ISERROR(N33),G21*Inputs!$F$19,N33))</f>
        <v>24</v>
      </c>
      <c r="H33" s="36">
        <f t="shared" si="6"/>
        <v>32.43</v>
      </c>
      <c r="I33" s="36">
        <f>IF(A33="N/A"," ",IF(ISERROR(O33),I21*Inputs!$F$19,O33))</f>
        <v>17</v>
      </c>
      <c r="J33" s="119">
        <f t="shared" si="7"/>
        <v>2.5884999999999998</v>
      </c>
      <c r="L33" s="127">
        <v>31.5</v>
      </c>
      <c r="M33" s="127">
        <v>25</v>
      </c>
      <c r="N33" s="127">
        <v>24</v>
      </c>
      <c r="O33" s="128">
        <v>17</v>
      </c>
      <c r="P33" s="129">
        <v>2.5884999999999998</v>
      </c>
      <c r="S33" s="38">
        <v>37438</v>
      </c>
      <c r="T33" s="33">
        <v>22</v>
      </c>
      <c r="U33" s="33">
        <v>4</v>
      </c>
      <c r="V33" s="33">
        <v>4</v>
      </c>
      <c r="W33" s="33">
        <v>1</v>
      </c>
      <c r="X33" s="33">
        <v>31</v>
      </c>
    </row>
    <row r="34" spans="1:24">
      <c r="A34" s="17">
        <f>Calculations!A32</f>
        <v>37530</v>
      </c>
      <c r="B34" s="35">
        <f>IF(A34="N/A"," ",IF(ISERROR(L34),B22*Inputs!$F$19,L34))</f>
        <v>24.299997329711914</v>
      </c>
      <c r="C34" s="145">
        <v>0.98875000000000002</v>
      </c>
      <c r="D34" s="36">
        <f t="shared" si="4"/>
        <v>24.026622359752654</v>
      </c>
      <c r="E34" s="35">
        <f>IF(A34="N/A"," ",IF(ISERROR(M34),E22*Inputs!$F$19,M34))</f>
        <v>19.996000289916992</v>
      </c>
      <c r="F34" s="36">
        <f t="shared" si="5"/>
        <v>19.771045286655426</v>
      </c>
      <c r="G34" s="35">
        <f>IF(A34="N/A"," ",IF(ISERROR(N34),G22*Inputs!$F$19,N34))</f>
        <v>18.996500015258789</v>
      </c>
      <c r="H34" s="36">
        <f t="shared" si="6"/>
        <v>18.782789390087128</v>
      </c>
      <c r="I34" s="36">
        <f>IF(A34="N/A"," ",IF(ISERROR(O34),I22*Inputs!$F$19,O34))</f>
        <v>18.400001525878906</v>
      </c>
      <c r="J34" s="119">
        <f t="shared" si="7"/>
        <v>2.6375000000000002</v>
      </c>
      <c r="L34" s="127">
        <v>24.299997329711914</v>
      </c>
      <c r="M34" s="127">
        <v>19.996000289916992</v>
      </c>
      <c r="N34" s="127">
        <v>18.996500015258789</v>
      </c>
      <c r="O34" s="128">
        <v>18.400001525878906</v>
      </c>
      <c r="P34" s="129">
        <v>2.6375000000000002</v>
      </c>
      <c r="S34" s="38">
        <v>37469</v>
      </c>
      <c r="T34" s="33">
        <v>22</v>
      </c>
      <c r="U34" s="33">
        <v>5</v>
      </c>
      <c r="V34" s="33">
        <v>4</v>
      </c>
      <c r="W34" s="33">
        <v>0</v>
      </c>
      <c r="X34" s="33">
        <v>31</v>
      </c>
    </row>
    <row r="35" spans="1:24">
      <c r="A35" s="17">
        <f>Calculations!A33</f>
        <v>37561</v>
      </c>
      <c r="B35" s="35">
        <f>IF(A35="N/A"," ",IF(ISERROR(L35),B23*Inputs!$F$19,L35))</f>
        <v>24.179998397827148</v>
      </c>
      <c r="C35" s="145">
        <v>1.016875</v>
      </c>
      <c r="D35" s="36">
        <f t="shared" si="4"/>
        <v>24.588035870790481</v>
      </c>
      <c r="E35" s="35">
        <f>IF(A35="N/A"," ",IF(ISERROR(M35),E23*Inputs!$F$19,M35))</f>
        <v>20</v>
      </c>
      <c r="F35" s="36">
        <f t="shared" si="5"/>
        <v>20.337499999999999</v>
      </c>
      <c r="G35" s="35">
        <f>IF(A35="N/A"," ",IF(ISERROR(N35),G23*Inputs!$F$19,N35))</f>
        <v>19</v>
      </c>
      <c r="H35" s="36">
        <f t="shared" si="6"/>
        <v>19.320625</v>
      </c>
      <c r="I35" s="36">
        <f>IF(A35="N/A"," ",IF(ISERROR(O35),I23*Inputs!$F$19,O35))</f>
        <v>18.799999237060547</v>
      </c>
      <c r="J35" s="119">
        <f t="shared" si="7"/>
        <v>2.8555000000000001</v>
      </c>
      <c r="L35" s="127">
        <v>24.179998397827148</v>
      </c>
      <c r="M35" s="127">
        <v>20</v>
      </c>
      <c r="N35" s="127">
        <v>19</v>
      </c>
      <c r="O35" s="128">
        <v>18.799999237060547</v>
      </c>
      <c r="P35" s="129">
        <v>2.8555000000000001</v>
      </c>
      <c r="S35" s="38">
        <v>37500</v>
      </c>
      <c r="T35" s="33">
        <v>20</v>
      </c>
      <c r="U35" s="33">
        <v>4</v>
      </c>
      <c r="V35" s="33">
        <v>5</v>
      </c>
      <c r="W35" s="33">
        <v>1</v>
      </c>
      <c r="X35" s="33">
        <v>30</v>
      </c>
    </row>
    <row r="36" spans="1:24">
      <c r="A36" s="17">
        <f>Calculations!A34</f>
        <v>37591</v>
      </c>
      <c r="B36" s="35">
        <f>IF(A36="N/A"," ",IF(ISERROR(L36),B24*Inputs!$F$19,L36))</f>
        <v>24.649997711181641</v>
      </c>
      <c r="C36" s="145">
        <v>0.99375000000000002</v>
      </c>
      <c r="D36" s="36">
        <f t="shared" si="4"/>
        <v>24.495935225486758</v>
      </c>
      <c r="E36" s="35">
        <f>IF(A36="N/A"," ",IF(ISERROR(M36),E24*Inputs!$F$19,M36))</f>
        <v>20</v>
      </c>
      <c r="F36" s="36">
        <f t="shared" si="5"/>
        <v>19.875</v>
      </c>
      <c r="G36" s="35">
        <f>IF(A36="N/A"," ",IF(ISERROR(N36),G24*Inputs!$F$19,N36))</f>
        <v>19</v>
      </c>
      <c r="H36" s="36">
        <f t="shared" si="6"/>
        <v>18.881250000000001</v>
      </c>
      <c r="I36" s="36">
        <f>IF(A36="N/A"," ",IF(ISERROR(O36),I24*Inputs!$F$19,O36))</f>
        <v>18.950000762939453</v>
      </c>
      <c r="J36" s="119">
        <f t="shared" si="7"/>
        <v>3.0215000000000005</v>
      </c>
      <c r="L36" s="127">
        <v>24.649997711181641</v>
      </c>
      <c r="M36" s="127">
        <v>20</v>
      </c>
      <c r="N36" s="127">
        <v>19</v>
      </c>
      <c r="O36" s="128">
        <v>18.950000762939453</v>
      </c>
      <c r="P36" s="129">
        <v>3.0215000000000005</v>
      </c>
      <c r="S36" s="38">
        <v>37530</v>
      </c>
      <c r="T36" s="33">
        <v>23</v>
      </c>
      <c r="U36" s="33">
        <v>4</v>
      </c>
      <c r="V36" s="33">
        <v>4</v>
      </c>
      <c r="W36" s="33">
        <v>0</v>
      </c>
      <c r="X36" s="33">
        <v>31</v>
      </c>
    </row>
    <row r="37" spans="1:24">
      <c r="A37" s="17">
        <f>Calculations!A35</f>
        <v>37622</v>
      </c>
      <c r="B37" s="35">
        <f>IF(A37="N/A"," ",IF(ISERROR(L37),B25*Inputs!$F$19,L37))</f>
        <v>28.649999618530273</v>
      </c>
      <c r="C37" s="145">
        <v>0.95625000000000004</v>
      </c>
      <c r="D37" s="36">
        <f t="shared" si="4"/>
        <v>27.396562135219575</v>
      </c>
      <c r="E37" s="35">
        <f>IF(A37="N/A"," ",IF(ISERROR(M37),E25*Inputs!$F$19,M37))</f>
        <v>22</v>
      </c>
      <c r="F37" s="36">
        <f t="shared" si="5"/>
        <v>21.037500000000001</v>
      </c>
      <c r="G37" s="35">
        <f>IF(A37="N/A"," ",IF(ISERROR(N37),G25*Inputs!$F$19,N37))</f>
        <v>21</v>
      </c>
      <c r="H37" s="36">
        <f t="shared" si="6"/>
        <v>20.081250000000001</v>
      </c>
      <c r="I37" s="36">
        <f>IF(A37="N/A"," ",IF(ISERROR(O37),I25*Inputs!$F$19,O37))</f>
        <v>18.950000762939453</v>
      </c>
      <c r="J37" s="119">
        <f t="shared" si="7"/>
        <v>3.0649999999999999</v>
      </c>
      <c r="L37" s="127">
        <v>28.649999618530273</v>
      </c>
      <c r="M37" s="127">
        <v>22</v>
      </c>
      <c r="N37" s="127">
        <v>21</v>
      </c>
      <c r="O37" s="128">
        <v>18.950000762939453</v>
      </c>
      <c r="P37" s="129">
        <v>3.0649999999999999</v>
      </c>
      <c r="S37" s="38">
        <v>37561</v>
      </c>
      <c r="T37" s="33">
        <v>20</v>
      </c>
      <c r="U37" s="33">
        <v>5</v>
      </c>
      <c r="V37" s="33">
        <v>4</v>
      </c>
      <c r="W37" s="33">
        <v>1</v>
      </c>
      <c r="X37" s="33">
        <v>30</v>
      </c>
    </row>
    <row r="38" spans="1:24">
      <c r="A38" s="17">
        <f>Calculations!A36</f>
        <v>37653</v>
      </c>
      <c r="B38" s="35">
        <f>IF(A38="N/A"," ",IF(ISERROR(L38),B26*Inputs!$F$19,L38))</f>
        <v>28.75</v>
      </c>
      <c r="C38" s="145">
        <v>0.95625000000000004</v>
      </c>
      <c r="D38" s="36">
        <f t="shared" si="4"/>
        <v>27.4921875</v>
      </c>
      <c r="E38" s="35">
        <f>IF(A38="N/A"," ",IF(ISERROR(M38),E26*Inputs!$F$19,M38))</f>
        <v>21.996000289916992</v>
      </c>
      <c r="F38" s="36">
        <f t="shared" si="5"/>
        <v>21.033675277233126</v>
      </c>
      <c r="G38" s="35">
        <f>IF(A38="N/A"," ",IF(ISERROR(N38),G26*Inputs!$F$19,N38))</f>
        <v>20.996501922607422</v>
      </c>
      <c r="H38" s="36">
        <f t="shared" si="6"/>
        <v>20.077904963493349</v>
      </c>
      <c r="I38" s="36">
        <f>IF(A38="N/A"," ",IF(ISERROR(O38),I26*Inputs!$F$19,O38))</f>
        <v>17.25</v>
      </c>
      <c r="J38" s="119">
        <f t="shared" si="7"/>
        <v>2.9245000000000001</v>
      </c>
      <c r="L38" s="127">
        <v>28.75</v>
      </c>
      <c r="M38" s="127">
        <v>21.996000289916992</v>
      </c>
      <c r="N38" s="127">
        <v>20.996501922607422</v>
      </c>
      <c r="O38" s="128">
        <v>17.25</v>
      </c>
      <c r="P38" s="129">
        <v>2.9245000000000001</v>
      </c>
      <c r="S38" s="38">
        <v>37591</v>
      </c>
      <c r="T38" s="33">
        <v>21</v>
      </c>
      <c r="U38" s="33">
        <v>4</v>
      </c>
      <c r="V38" s="33">
        <v>5</v>
      </c>
      <c r="W38" s="33">
        <v>1</v>
      </c>
      <c r="X38" s="33">
        <v>31</v>
      </c>
    </row>
    <row r="39" spans="1:24">
      <c r="A39" s="17">
        <f>Calculations!A37</f>
        <v>37681</v>
      </c>
      <c r="B39" s="35">
        <f>IF(A39="N/A"," ",IF(ISERROR(L39),B27*Inputs!$F$19,L39))</f>
        <v>24.25</v>
      </c>
      <c r="C39" s="145">
        <v>0.97109826589595394</v>
      </c>
      <c r="D39" s="36">
        <f t="shared" si="4"/>
        <v>23.549132947976883</v>
      </c>
      <c r="E39" s="35">
        <f>IF(A39="N/A"," ",IF(ISERROR(M39),E27*Inputs!$F$19,M39))</f>
        <v>20</v>
      </c>
      <c r="F39" s="36">
        <f t="shared" si="5"/>
        <v>19.421965317919078</v>
      </c>
      <c r="G39" s="35">
        <f>IF(A39="N/A"," ",IF(ISERROR(N39),G27*Inputs!$F$19,N39))</f>
        <v>19</v>
      </c>
      <c r="H39" s="36">
        <f t="shared" si="6"/>
        <v>18.450867052023124</v>
      </c>
      <c r="I39" s="36">
        <f>IF(A39="N/A"," ",IF(ISERROR(O39),I27*Inputs!$F$19,O39))</f>
        <v>17.650001525878906</v>
      </c>
      <c r="J39" s="119">
        <f t="shared" si="7"/>
        <v>2.8405</v>
      </c>
      <c r="L39" s="127">
        <v>24.25</v>
      </c>
      <c r="M39" s="127">
        <v>20</v>
      </c>
      <c r="N39" s="127">
        <v>19</v>
      </c>
      <c r="O39" s="128">
        <v>17.650001525878906</v>
      </c>
      <c r="P39" s="129">
        <v>2.8405</v>
      </c>
      <c r="S39" s="38">
        <v>37622</v>
      </c>
      <c r="T39" s="33">
        <v>22</v>
      </c>
      <c r="U39" s="33">
        <v>4</v>
      </c>
      <c r="V39" s="33">
        <v>4</v>
      </c>
      <c r="W39" s="33">
        <v>1</v>
      </c>
      <c r="X39" s="33">
        <v>31</v>
      </c>
    </row>
    <row r="40" spans="1:24">
      <c r="A40" s="17">
        <f>Calculations!A38</f>
        <v>37712</v>
      </c>
      <c r="B40" s="35">
        <f>IF(A40="N/A"," ",IF(ISERROR(L40),B28*Inputs!$F$19,L40))</f>
        <v>25</v>
      </c>
      <c r="C40" s="145">
        <v>0.98875000000000002</v>
      </c>
      <c r="D40" s="36">
        <f t="shared" si="4"/>
        <v>24.71875</v>
      </c>
      <c r="E40" s="35">
        <f>IF(A40="N/A"," ",IF(ISERROR(M40),E28*Inputs!$F$19,M40))</f>
        <v>20</v>
      </c>
      <c r="F40" s="36">
        <f t="shared" si="5"/>
        <v>19.774999999999999</v>
      </c>
      <c r="G40" s="35">
        <f>IF(A40="N/A"," ",IF(ISERROR(N40),G28*Inputs!$F$19,N40))</f>
        <v>18.995000839233398</v>
      </c>
      <c r="H40" s="36">
        <f t="shared" si="6"/>
        <v>18.781307079792022</v>
      </c>
      <c r="I40" s="36">
        <f>IF(A40="N/A"," ",IF(ISERROR(O40),I28*Inputs!$F$19,O40))</f>
        <v>16.850000381469727</v>
      </c>
      <c r="J40" s="119">
        <f t="shared" si="7"/>
        <v>2.6320000000000006</v>
      </c>
      <c r="L40" s="127">
        <v>25</v>
      </c>
      <c r="M40" s="127">
        <v>20</v>
      </c>
      <c r="N40" s="127">
        <v>18.995000839233398</v>
      </c>
      <c r="O40" s="128">
        <v>16.850000381469727</v>
      </c>
      <c r="P40" s="129">
        <v>2.6320000000000006</v>
      </c>
      <c r="S40" s="38">
        <v>37653</v>
      </c>
      <c r="T40" s="33">
        <v>20</v>
      </c>
      <c r="U40" s="33">
        <v>4</v>
      </c>
      <c r="V40" s="33">
        <v>4</v>
      </c>
      <c r="W40" s="33">
        <v>0</v>
      </c>
      <c r="X40" s="33">
        <v>28</v>
      </c>
    </row>
    <row r="41" spans="1:24">
      <c r="A41" s="17">
        <f>Calculations!A39</f>
        <v>37742</v>
      </c>
      <c r="B41" s="35">
        <f>IF(A41="N/A"," ",IF(ISERROR(L41),B29*Inputs!$F$19,L41))</f>
        <v>29.5</v>
      </c>
      <c r="C41" s="145">
        <v>1.0666026645768025</v>
      </c>
      <c r="D41" s="36">
        <f t="shared" si="4"/>
        <v>31.464778605015674</v>
      </c>
      <c r="E41" s="35">
        <f>IF(A41="N/A"," ",IF(ISERROR(M41),E29*Inputs!$F$19,M41))</f>
        <v>21</v>
      </c>
      <c r="F41" s="36">
        <f t="shared" si="5"/>
        <v>22.398655956112854</v>
      </c>
      <c r="G41" s="35">
        <f>IF(A41="N/A"," ",IF(ISERROR(N41),G29*Inputs!$F$19,N41))</f>
        <v>20.004999160766602</v>
      </c>
      <c r="H41" s="36">
        <f t="shared" si="6"/>
        <v>21.337385409730356</v>
      </c>
      <c r="I41" s="36">
        <f>IF(A41="N/A"," ",IF(ISERROR(O41),I29*Inputs!$F$19,O41))</f>
        <v>16.700000762939453</v>
      </c>
      <c r="J41" s="119">
        <f t="shared" si="7"/>
        <v>2.6030000000000002</v>
      </c>
      <c r="L41" s="127">
        <v>29.5</v>
      </c>
      <c r="M41" s="127">
        <v>21</v>
      </c>
      <c r="N41" s="127">
        <v>20.004999160766602</v>
      </c>
      <c r="O41" s="128">
        <v>16.700000762939453</v>
      </c>
      <c r="P41" s="129">
        <v>2.6030000000000002</v>
      </c>
      <c r="S41" s="38">
        <v>37681</v>
      </c>
      <c r="T41" s="33">
        <v>21</v>
      </c>
      <c r="U41" s="33">
        <v>5</v>
      </c>
      <c r="V41" s="33">
        <v>5</v>
      </c>
      <c r="W41" s="33">
        <v>0</v>
      </c>
      <c r="X41" s="33">
        <v>31</v>
      </c>
    </row>
    <row r="42" spans="1:24">
      <c r="A42" s="17">
        <f>Calculations!A40</f>
        <v>37773</v>
      </c>
      <c r="B42" s="35">
        <f>IF(A42="N/A"," ",IF(ISERROR(L42),B30*Inputs!$F$19,L42))</f>
        <v>51.5</v>
      </c>
      <c r="C42" s="145">
        <v>1.5590459315024301</v>
      </c>
      <c r="D42" s="36">
        <f t="shared" si="4"/>
        <v>80.290865472375145</v>
      </c>
      <c r="E42" s="35">
        <f>IF(A42="N/A"," ",IF(ISERROR(M42),E30*Inputs!$F$19,M42))</f>
        <v>26</v>
      </c>
      <c r="F42" s="36">
        <f t="shared" si="5"/>
        <v>40.535194219063186</v>
      </c>
      <c r="G42" s="35">
        <f>IF(A42="N/A"," ",IF(ISERROR(N42),G30*Inputs!$F$19,N42))</f>
        <v>24</v>
      </c>
      <c r="H42" s="36">
        <f t="shared" si="6"/>
        <v>37.417102356058322</v>
      </c>
      <c r="I42" s="36">
        <f>IF(A42="N/A"," ",IF(ISERROR(O42),I30*Inputs!$F$19,O42))</f>
        <v>16.199999809265137</v>
      </c>
      <c r="J42" s="119">
        <f t="shared" si="7"/>
        <v>2.609</v>
      </c>
      <c r="L42" s="127">
        <v>51.5</v>
      </c>
      <c r="M42" s="127">
        <v>26</v>
      </c>
      <c r="N42" s="127">
        <v>24</v>
      </c>
      <c r="O42" s="128">
        <v>16.199999809265137</v>
      </c>
      <c r="P42" s="129">
        <v>2.609</v>
      </c>
      <c r="S42" s="38">
        <v>37712</v>
      </c>
      <c r="T42" s="33">
        <v>22</v>
      </c>
      <c r="U42" s="33">
        <v>4</v>
      </c>
      <c r="V42" s="33">
        <v>4</v>
      </c>
      <c r="W42" s="33">
        <v>0</v>
      </c>
      <c r="X42" s="33">
        <v>30</v>
      </c>
    </row>
    <row r="43" spans="1:24">
      <c r="A43" s="17">
        <f>Calculations!A41</f>
        <v>37803</v>
      </c>
      <c r="B43" s="35">
        <f>IF(A43="N/A"," ",IF(ISERROR(L43),B31*Inputs!$F$19,L43))</f>
        <v>80</v>
      </c>
      <c r="C43" s="145">
        <v>1.6552406201583669</v>
      </c>
      <c r="D43" s="36">
        <f t="shared" si="4"/>
        <v>132.41924961266935</v>
      </c>
      <c r="E43" s="35">
        <f>IF(A43="N/A"," ",IF(ISERROR(M43),E31*Inputs!$F$19,M43))</f>
        <v>35</v>
      </c>
      <c r="F43" s="36">
        <f t="shared" si="5"/>
        <v>57.933421705542841</v>
      </c>
      <c r="G43" s="35">
        <f>IF(A43="N/A"," ",IF(ISERROR(N43),G31*Inputs!$F$19,N43))</f>
        <v>30.999998092651367</v>
      </c>
      <c r="H43" s="36">
        <f t="shared" si="6"/>
        <v>51.312456067788439</v>
      </c>
      <c r="I43" s="36">
        <f>IF(A43="N/A"," ",IF(ISERROR(O43),I31*Inputs!$F$19,O43))</f>
        <v>17.100000381469727</v>
      </c>
      <c r="J43" s="119">
        <f t="shared" si="7"/>
        <v>2.605</v>
      </c>
      <c r="L43" s="127">
        <v>80</v>
      </c>
      <c r="M43" s="127">
        <v>35</v>
      </c>
      <c r="N43" s="127">
        <v>30.999998092651367</v>
      </c>
      <c r="O43" s="128">
        <v>17.100000381469727</v>
      </c>
      <c r="P43" s="129">
        <v>2.605</v>
      </c>
      <c r="S43" s="38">
        <v>37742</v>
      </c>
      <c r="T43" s="33">
        <v>21</v>
      </c>
      <c r="U43" s="33">
        <v>5</v>
      </c>
      <c r="V43" s="33">
        <v>4</v>
      </c>
      <c r="W43" s="33">
        <v>1</v>
      </c>
      <c r="X43" s="33">
        <v>31</v>
      </c>
    </row>
    <row r="44" spans="1:24">
      <c r="A44" s="17">
        <f>Calculations!A42</f>
        <v>37834</v>
      </c>
      <c r="B44" s="35">
        <f>IF(A44="N/A"," ",IF(ISERROR(L44),B32*Inputs!$F$19,L44))</f>
        <v>80</v>
      </c>
      <c r="C44" s="145">
        <v>1.6552406201583669</v>
      </c>
      <c r="D44" s="36">
        <f t="shared" si="4"/>
        <v>132.41924961266935</v>
      </c>
      <c r="E44" s="35">
        <f>IF(A44="N/A"," ",IF(ISERROR(M44),E32*Inputs!$F$19,M44))</f>
        <v>35.000003814697266</v>
      </c>
      <c r="F44" s="36">
        <f t="shared" si="5"/>
        <v>57.933428019784714</v>
      </c>
      <c r="G44" s="35">
        <f>IF(A44="N/A"," ",IF(ISERROR(N44),G32*Inputs!$F$19,N44))</f>
        <v>31</v>
      </c>
      <c r="H44" s="36">
        <f t="shared" si="6"/>
        <v>51.312459224909375</v>
      </c>
      <c r="I44" s="36">
        <f>IF(A44="N/A"," ",IF(ISERROR(O44),I32*Inputs!$F$19,O44))</f>
        <v>17.100000381469727</v>
      </c>
      <c r="J44" s="119">
        <f t="shared" si="7"/>
        <v>2.6105</v>
      </c>
      <c r="L44" s="127">
        <v>80</v>
      </c>
      <c r="M44" s="127">
        <v>35.000003814697266</v>
      </c>
      <c r="N44" s="127">
        <v>31</v>
      </c>
      <c r="O44" s="128">
        <v>17.100000381469727</v>
      </c>
      <c r="P44" s="129">
        <v>2.6105</v>
      </c>
      <c r="S44" s="38">
        <v>37773</v>
      </c>
      <c r="T44" s="33">
        <v>21</v>
      </c>
      <c r="U44" s="33">
        <v>4</v>
      </c>
      <c r="V44" s="33">
        <v>5</v>
      </c>
      <c r="W44" s="33">
        <v>0</v>
      </c>
      <c r="X44" s="33">
        <v>30</v>
      </c>
    </row>
    <row r="45" spans="1:24">
      <c r="A45" s="17">
        <f>Calculations!A43</f>
        <v>37865</v>
      </c>
      <c r="B45" s="35">
        <f>IF(A45="N/A"," ",IF(ISERROR(L45),B33*Inputs!$F$19,L45))</f>
        <v>31.75</v>
      </c>
      <c r="C45" s="145">
        <v>1.3512500000000001</v>
      </c>
      <c r="D45" s="36">
        <f t="shared" si="4"/>
        <v>42.902187500000004</v>
      </c>
      <c r="E45" s="35">
        <f>IF(A45="N/A"," ",IF(ISERROR(M45),E33*Inputs!$F$19,M45))</f>
        <v>25</v>
      </c>
      <c r="F45" s="36">
        <f t="shared" si="5"/>
        <v>33.78125</v>
      </c>
      <c r="G45" s="35">
        <f>IF(A45="N/A"," ",IF(ISERROR(N45),G33*Inputs!$F$19,N45))</f>
        <v>24</v>
      </c>
      <c r="H45" s="36">
        <f t="shared" si="6"/>
        <v>32.43</v>
      </c>
      <c r="I45" s="36">
        <f>IF(A45="N/A"," ",IF(ISERROR(O45),I33*Inputs!$F$19,O45))</f>
        <v>17.25</v>
      </c>
      <c r="J45" s="119">
        <f t="shared" si="7"/>
        <v>2.6109999999999998</v>
      </c>
      <c r="L45" s="127">
        <v>31.75</v>
      </c>
      <c r="M45" s="127">
        <v>25</v>
      </c>
      <c r="N45" s="127">
        <v>24</v>
      </c>
      <c r="O45" s="128">
        <v>17.25</v>
      </c>
      <c r="P45" s="129">
        <v>2.6109999999999998</v>
      </c>
      <c r="S45" s="38">
        <v>37803</v>
      </c>
      <c r="T45" s="33">
        <v>22</v>
      </c>
      <c r="U45" s="33">
        <v>4</v>
      </c>
      <c r="V45" s="33">
        <v>4</v>
      </c>
      <c r="W45" s="33">
        <v>1</v>
      </c>
      <c r="X45" s="33">
        <v>31</v>
      </c>
    </row>
    <row r="46" spans="1:24">
      <c r="A46" s="17">
        <f>Calculations!A44</f>
        <v>37895</v>
      </c>
      <c r="B46" s="35">
        <f>IF(A46="N/A"," ",IF(ISERROR(L46),B34*Inputs!$F$19,L46))</f>
        <v>24.549997329711914</v>
      </c>
      <c r="C46" s="145">
        <v>0.98875000000000002</v>
      </c>
      <c r="D46" s="36">
        <f t="shared" si="4"/>
        <v>24.273809859752657</v>
      </c>
      <c r="E46" s="35">
        <f>IF(A46="N/A"," ",IF(ISERROR(M46),E34*Inputs!$F$19,M46))</f>
        <v>19.996000289916992</v>
      </c>
      <c r="F46" s="36">
        <f t="shared" si="5"/>
        <v>19.771045286655426</v>
      </c>
      <c r="G46" s="35">
        <f>IF(A46="N/A"," ",IF(ISERROR(N46),G34*Inputs!$F$19,N46))</f>
        <v>18.996500015258789</v>
      </c>
      <c r="H46" s="36">
        <f t="shared" si="6"/>
        <v>18.782789390087128</v>
      </c>
      <c r="I46" s="36">
        <f>IF(A46="N/A"," ",IF(ISERROR(O46),I34*Inputs!$F$19,O46))</f>
        <v>18.650001525878906</v>
      </c>
      <c r="J46" s="119">
        <f t="shared" si="7"/>
        <v>2.66</v>
      </c>
      <c r="L46" s="127">
        <v>24.549997329711914</v>
      </c>
      <c r="M46" s="127">
        <v>19.996000289916992</v>
      </c>
      <c r="N46" s="127">
        <v>18.996500015258789</v>
      </c>
      <c r="O46" s="128">
        <v>18.650001525878906</v>
      </c>
      <c r="P46" s="129">
        <v>2.66</v>
      </c>
      <c r="S46" s="38">
        <v>37834</v>
      </c>
      <c r="T46" s="33">
        <v>21</v>
      </c>
      <c r="U46" s="33">
        <v>5</v>
      </c>
      <c r="V46" s="33">
        <v>5</v>
      </c>
      <c r="W46" s="33">
        <v>0</v>
      </c>
      <c r="X46" s="33">
        <v>31</v>
      </c>
    </row>
    <row r="47" spans="1:24">
      <c r="A47" s="17">
        <f>Calculations!A45</f>
        <v>37926</v>
      </c>
      <c r="B47" s="35">
        <f>IF(A47="N/A"," ",IF(ISERROR(L47),B35*Inputs!$F$19,L47))</f>
        <v>24.429998397827148</v>
      </c>
      <c r="C47" s="145">
        <v>1.016875</v>
      </c>
      <c r="D47" s="36">
        <f t="shared" si="4"/>
        <v>24.842254620790481</v>
      </c>
      <c r="E47" s="35">
        <f>IF(A47="N/A"," ",IF(ISERROR(M47),E35*Inputs!$F$19,M47))</f>
        <v>20</v>
      </c>
      <c r="F47" s="36">
        <f t="shared" si="5"/>
        <v>20.337499999999999</v>
      </c>
      <c r="G47" s="35">
        <f>IF(A47="N/A"," ",IF(ISERROR(N47),G35*Inputs!$F$19,N47))</f>
        <v>19</v>
      </c>
      <c r="H47" s="36">
        <f t="shared" si="6"/>
        <v>19.320625</v>
      </c>
      <c r="I47" s="36">
        <f>IF(A47="N/A"," ",IF(ISERROR(O47),I35*Inputs!$F$19,O47))</f>
        <v>19.049999237060547</v>
      </c>
      <c r="J47" s="119">
        <f t="shared" si="7"/>
        <v>2.8805000000000001</v>
      </c>
      <c r="L47" s="127">
        <v>24.429998397827148</v>
      </c>
      <c r="M47" s="127">
        <v>20</v>
      </c>
      <c r="N47" s="127">
        <v>19</v>
      </c>
      <c r="O47" s="128">
        <v>19.049999237060547</v>
      </c>
      <c r="P47" s="129">
        <v>2.8805000000000001</v>
      </c>
      <c r="S47" s="38">
        <v>37865</v>
      </c>
      <c r="T47" s="33">
        <v>21</v>
      </c>
      <c r="U47" s="33">
        <v>4</v>
      </c>
      <c r="V47" s="33">
        <v>4</v>
      </c>
      <c r="W47" s="33">
        <v>1</v>
      </c>
      <c r="X47" s="33">
        <v>30</v>
      </c>
    </row>
    <row r="48" spans="1:24">
      <c r="A48" s="17">
        <f>Calculations!A46</f>
        <v>37956</v>
      </c>
      <c r="B48" s="35">
        <f>IF(A48="N/A"," ",IF(ISERROR(L48),B36*Inputs!$F$19,L48))</f>
        <v>24.899997711181641</v>
      </c>
      <c r="C48" s="145">
        <v>0.99375000000000002</v>
      </c>
      <c r="D48" s="36">
        <f t="shared" si="4"/>
        <v>24.744372725486755</v>
      </c>
      <c r="E48" s="35">
        <f>IF(A48="N/A"," ",IF(ISERROR(M48),E36*Inputs!$F$19,M48))</f>
        <v>20</v>
      </c>
      <c r="F48" s="36">
        <f t="shared" si="5"/>
        <v>19.875</v>
      </c>
      <c r="G48" s="35">
        <f>IF(A48="N/A"," ",IF(ISERROR(N48),G36*Inputs!$F$19,N48))</f>
        <v>19</v>
      </c>
      <c r="H48" s="36">
        <f t="shared" si="6"/>
        <v>18.881250000000001</v>
      </c>
      <c r="I48" s="36">
        <f>IF(A48="N/A"," ",IF(ISERROR(O48),I36*Inputs!$F$19,O48))</f>
        <v>19.200000762939453</v>
      </c>
      <c r="J48" s="119">
        <f t="shared" si="7"/>
        <v>3.0465000000000004</v>
      </c>
      <c r="L48" s="127">
        <v>24.899997711181641</v>
      </c>
      <c r="M48" s="127">
        <v>20</v>
      </c>
      <c r="N48" s="127">
        <v>19</v>
      </c>
      <c r="O48" s="128">
        <v>19.200000762939453</v>
      </c>
      <c r="P48" s="129">
        <v>3.0465000000000004</v>
      </c>
      <c r="S48" s="38">
        <v>37895</v>
      </c>
      <c r="T48" s="33">
        <v>23</v>
      </c>
      <c r="U48" s="33">
        <v>4</v>
      </c>
      <c r="V48" s="33">
        <v>4</v>
      </c>
      <c r="W48" s="33">
        <v>0</v>
      </c>
      <c r="X48" s="33">
        <v>31</v>
      </c>
    </row>
    <row r="49" spans="1:24">
      <c r="A49" s="17">
        <f>Calculations!A47</f>
        <v>37987</v>
      </c>
      <c r="B49" s="35">
        <f>IF(A49="N/A"," ",IF(ISERROR(L49),B37*Inputs!$F$19,L49))</f>
        <v>28.899999618530273</v>
      </c>
      <c r="C49" s="145">
        <v>0.95625000000000004</v>
      </c>
      <c r="D49" s="36">
        <f t="shared" si="4"/>
        <v>27.635624635219575</v>
      </c>
      <c r="E49" s="35">
        <f>IF(A49="N/A"," ",IF(ISERROR(M49),E37*Inputs!$F$19,M49))</f>
        <v>22</v>
      </c>
      <c r="F49" s="36">
        <f t="shared" si="5"/>
        <v>21.037500000000001</v>
      </c>
      <c r="G49" s="35">
        <f>IF(A49="N/A"," ",IF(ISERROR(N49),G37*Inputs!$F$19,N49))</f>
        <v>21</v>
      </c>
      <c r="H49" s="36">
        <f t="shared" si="6"/>
        <v>20.081250000000001</v>
      </c>
      <c r="I49" s="36">
        <f>IF(A49="N/A"," ",IF(ISERROR(O49),I37*Inputs!$F$19,O49))</f>
        <v>19.200000762939453</v>
      </c>
      <c r="J49" s="119">
        <f t="shared" si="7"/>
        <v>3.1225000000000001</v>
      </c>
      <c r="L49" s="127">
        <v>28.899999618530273</v>
      </c>
      <c r="M49" s="127">
        <v>22</v>
      </c>
      <c r="N49" s="127">
        <v>21</v>
      </c>
      <c r="O49" s="128">
        <v>19.200000762939453</v>
      </c>
      <c r="P49" s="129">
        <v>3.1225000000000001</v>
      </c>
      <c r="S49" s="38">
        <v>37926</v>
      </c>
      <c r="T49" s="33">
        <v>19</v>
      </c>
      <c r="U49" s="33">
        <v>5</v>
      </c>
      <c r="V49" s="33">
        <v>5</v>
      </c>
      <c r="W49" s="33">
        <v>1</v>
      </c>
      <c r="X49" s="33">
        <v>30</v>
      </c>
    </row>
    <row r="50" spans="1:24">
      <c r="A50" s="17">
        <f>Calculations!A48</f>
        <v>38018</v>
      </c>
      <c r="B50" s="35">
        <f>IF(A50="N/A"," ",IF(ISERROR(L50),B38*Inputs!$F$19,L50))</f>
        <v>29</v>
      </c>
      <c r="C50" s="145">
        <v>0.95625000000000004</v>
      </c>
      <c r="D50" s="36">
        <f t="shared" si="4"/>
        <v>27.731250000000003</v>
      </c>
      <c r="E50" s="35">
        <f>IF(A50="N/A"," ",IF(ISERROR(M50),E38*Inputs!$F$19,M50))</f>
        <v>21.996000289916992</v>
      </c>
      <c r="F50" s="36">
        <f t="shared" si="5"/>
        <v>21.033675277233126</v>
      </c>
      <c r="G50" s="35">
        <f>IF(A50="N/A"," ",IF(ISERROR(N50),G38*Inputs!$F$19,N50))</f>
        <v>20.996501922607422</v>
      </c>
      <c r="H50" s="36">
        <f t="shared" si="6"/>
        <v>20.077904963493349</v>
      </c>
      <c r="I50" s="36">
        <f>IF(A50="N/A"," ",IF(ISERROR(O50),I38*Inputs!$F$19,O50))</f>
        <v>17.5</v>
      </c>
      <c r="J50" s="119">
        <f t="shared" si="7"/>
        <v>2.9794999999999998</v>
      </c>
      <c r="L50" s="127">
        <v>29</v>
      </c>
      <c r="M50" s="127">
        <v>21.996000289916992</v>
      </c>
      <c r="N50" s="127">
        <v>20.996501922607422</v>
      </c>
      <c r="O50" s="128">
        <v>17.5</v>
      </c>
      <c r="P50" s="129">
        <v>2.9794999999999998</v>
      </c>
      <c r="S50" s="38">
        <v>37956</v>
      </c>
      <c r="T50" s="33">
        <v>22</v>
      </c>
      <c r="U50" s="33">
        <v>4</v>
      </c>
      <c r="V50" s="33">
        <v>4</v>
      </c>
      <c r="W50" s="33">
        <v>1</v>
      </c>
      <c r="X50" s="33">
        <v>31</v>
      </c>
    </row>
    <row r="51" spans="1:24">
      <c r="A51" s="17">
        <f>Calculations!A49</f>
        <v>38047</v>
      </c>
      <c r="B51" s="35">
        <f>IF(A51="N/A"," ",IF(ISERROR(L51),B39*Inputs!$F$19,L51))</f>
        <v>24.5</v>
      </c>
      <c r="C51" s="145">
        <v>0.97109826589595394</v>
      </c>
      <c r="D51" s="36">
        <f t="shared" si="4"/>
        <v>23.791907514450873</v>
      </c>
      <c r="E51" s="35">
        <f>IF(A51="N/A"," ",IF(ISERROR(M51),E39*Inputs!$F$19,M51))</f>
        <v>20</v>
      </c>
      <c r="F51" s="36">
        <f t="shared" si="5"/>
        <v>19.421965317919078</v>
      </c>
      <c r="G51" s="35">
        <f>IF(A51="N/A"," ",IF(ISERROR(N51),G39*Inputs!$F$19,N51))</f>
        <v>19</v>
      </c>
      <c r="H51" s="36">
        <f t="shared" si="6"/>
        <v>18.450867052023124</v>
      </c>
      <c r="I51" s="36">
        <f>IF(A51="N/A"," ",IF(ISERROR(O51),I39*Inputs!$F$19,O51))</f>
        <v>17.900001525878906</v>
      </c>
      <c r="J51" s="119">
        <f t="shared" si="7"/>
        <v>2.8955000000000002</v>
      </c>
      <c r="L51" s="127">
        <v>24.5</v>
      </c>
      <c r="M51" s="127">
        <v>20</v>
      </c>
      <c r="N51" s="127">
        <v>19</v>
      </c>
      <c r="O51" s="128">
        <v>17.900001525878906</v>
      </c>
      <c r="P51" s="129">
        <v>2.8955000000000002</v>
      </c>
      <c r="S51" s="38">
        <v>37987</v>
      </c>
      <c r="T51" s="33">
        <v>21</v>
      </c>
      <c r="U51" s="33">
        <v>5</v>
      </c>
      <c r="V51" s="33">
        <v>4</v>
      </c>
      <c r="W51" s="33">
        <v>1</v>
      </c>
      <c r="X51" s="33">
        <v>31</v>
      </c>
    </row>
    <row r="52" spans="1:24">
      <c r="A52" s="17">
        <f>Calculations!A50</f>
        <v>38078</v>
      </c>
      <c r="B52" s="35">
        <f>IF(A52="N/A"," ",IF(ISERROR(L52),B40*Inputs!$F$19,L52))</f>
        <v>25.25</v>
      </c>
      <c r="C52" s="145">
        <v>0.98875000000000002</v>
      </c>
      <c r="D52" s="36">
        <f t="shared" si="4"/>
        <v>24.965937499999999</v>
      </c>
      <c r="E52" s="35">
        <f>IF(A52="N/A"," ",IF(ISERROR(M52),E40*Inputs!$F$19,M52))</f>
        <v>20</v>
      </c>
      <c r="F52" s="36">
        <f t="shared" si="5"/>
        <v>19.774999999999999</v>
      </c>
      <c r="G52" s="35">
        <f>IF(A52="N/A"," ",IF(ISERROR(N52),G40*Inputs!$F$19,N52))</f>
        <v>18.995000839233398</v>
      </c>
      <c r="H52" s="36">
        <f t="shared" si="6"/>
        <v>18.781307079792022</v>
      </c>
      <c r="I52" s="36">
        <f>IF(A52="N/A"," ",IF(ISERROR(O52),I40*Inputs!$F$19,O52))</f>
        <v>17.100000381469727</v>
      </c>
      <c r="J52" s="119">
        <f t="shared" si="7"/>
        <v>2.7045000000000003</v>
      </c>
      <c r="L52" s="127">
        <v>25.25</v>
      </c>
      <c r="M52" s="127">
        <v>20</v>
      </c>
      <c r="N52" s="127">
        <v>18.995000839233398</v>
      </c>
      <c r="O52" s="128">
        <v>17.100000381469727</v>
      </c>
      <c r="P52" s="129">
        <v>2.7045000000000003</v>
      </c>
      <c r="S52" s="38">
        <v>38018</v>
      </c>
      <c r="T52" s="33">
        <v>20</v>
      </c>
      <c r="U52" s="33">
        <v>4</v>
      </c>
      <c r="V52" s="33">
        <v>5</v>
      </c>
      <c r="W52" s="33">
        <v>0</v>
      </c>
      <c r="X52" s="33">
        <v>29</v>
      </c>
    </row>
    <row r="53" spans="1:24">
      <c r="A53" s="17">
        <f>Calculations!A51</f>
        <v>38108</v>
      </c>
      <c r="B53" s="35">
        <f>IF(A53="N/A"," ",IF(ISERROR(L53),B41*Inputs!$F$19,L53))</f>
        <v>29.75</v>
      </c>
      <c r="C53" s="145">
        <v>1.0666026645768025</v>
      </c>
      <c r="D53" s="36">
        <f t="shared" si="4"/>
        <v>31.731429271159875</v>
      </c>
      <c r="E53" s="35">
        <f>IF(A53="N/A"," ",IF(ISERROR(M53),E41*Inputs!$F$19,M53))</f>
        <v>21</v>
      </c>
      <c r="F53" s="36">
        <f t="shared" si="5"/>
        <v>22.398655956112854</v>
      </c>
      <c r="G53" s="35">
        <f>IF(A53="N/A"," ",IF(ISERROR(N53),G41*Inputs!$F$19,N53))</f>
        <v>20.004999160766602</v>
      </c>
      <c r="H53" s="36">
        <f t="shared" si="6"/>
        <v>21.337385409730356</v>
      </c>
      <c r="I53" s="36">
        <f>IF(A53="N/A"," ",IF(ISERROR(O53),I41*Inputs!$F$19,O53))</f>
        <v>16.950000762939453</v>
      </c>
      <c r="J53" s="119">
        <f t="shared" si="7"/>
        <v>2.6755</v>
      </c>
      <c r="L53" s="127">
        <v>29.75</v>
      </c>
      <c r="M53" s="127">
        <v>21</v>
      </c>
      <c r="N53" s="127">
        <v>20.004999160766602</v>
      </c>
      <c r="O53" s="128">
        <v>16.950000762939453</v>
      </c>
      <c r="P53" s="129">
        <v>2.6755</v>
      </c>
      <c r="S53" s="38">
        <v>38047</v>
      </c>
      <c r="T53" s="33">
        <v>23</v>
      </c>
      <c r="U53" s="33">
        <v>4</v>
      </c>
      <c r="V53" s="33">
        <v>4</v>
      </c>
      <c r="W53" s="33">
        <v>0</v>
      </c>
      <c r="X53" s="33">
        <v>31</v>
      </c>
    </row>
    <row r="54" spans="1:24">
      <c r="A54" s="17">
        <f>Calculations!A52</f>
        <v>38139</v>
      </c>
      <c r="B54" s="35">
        <f>IF(A54="N/A"," ",IF(ISERROR(L54),B42*Inputs!$F$19,L54))</f>
        <v>48.5</v>
      </c>
      <c r="C54" s="145">
        <v>1.5450193949543864</v>
      </c>
      <c r="D54" s="36">
        <f t="shared" si="4"/>
        <v>74.93344065528774</v>
      </c>
      <c r="E54" s="35">
        <f>IF(A54="N/A"," ",IF(ISERROR(M54),E42*Inputs!$F$19,M54))</f>
        <v>26</v>
      </c>
      <c r="F54" s="36">
        <f t="shared" si="5"/>
        <v>40.170504268814049</v>
      </c>
      <c r="G54" s="35">
        <f>IF(A54="N/A"," ",IF(ISERROR(N54),G42*Inputs!$F$19,N54))</f>
        <v>24</v>
      </c>
      <c r="H54" s="36">
        <f t="shared" si="6"/>
        <v>37.080465478905275</v>
      </c>
      <c r="I54" s="36">
        <f>IF(A54="N/A"," ",IF(ISERROR(O54),I42*Inputs!$F$19,O54))</f>
        <v>16.449999809265137</v>
      </c>
      <c r="J54" s="119">
        <f t="shared" si="7"/>
        <v>2.6815000000000002</v>
      </c>
      <c r="L54" s="127">
        <v>48.5</v>
      </c>
      <c r="M54" s="127">
        <v>26</v>
      </c>
      <c r="N54" s="127">
        <v>24</v>
      </c>
      <c r="O54" s="128">
        <v>16.449999809265137</v>
      </c>
      <c r="P54" s="129">
        <v>2.6815000000000002</v>
      </c>
      <c r="S54" s="38">
        <v>38078</v>
      </c>
      <c r="T54" s="33">
        <v>22</v>
      </c>
      <c r="U54" s="33">
        <v>4</v>
      </c>
      <c r="V54" s="33">
        <v>4</v>
      </c>
      <c r="W54" s="33">
        <v>0</v>
      </c>
      <c r="X54" s="33">
        <v>30</v>
      </c>
    </row>
    <row r="55" spans="1:24">
      <c r="A55" s="17">
        <f>Calculations!A53</f>
        <v>38169</v>
      </c>
      <c r="B55" s="35">
        <f>IF(A55="N/A"," ",IF(ISERROR(L55),B43*Inputs!$F$19,L55))</f>
        <v>75</v>
      </c>
      <c r="C55" s="145">
        <v>1.6419162974430994</v>
      </c>
      <c r="D55" s="36">
        <f t="shared" si="4"/>
        <v>123.14372230823246</v>
      </c>
      <c r="E55" s="35">
        <f>IF(A55="N/A"," ",IF(ISERROR(M55),E43*Inputs!$F$19,M55))</f>
        <v>35</v>
      </c>
      <c r="F55" s="36">
        <f t="shared" si="5"/>
        <v>57.467070410508477</v>
      </c>
      <c r="G55" s="35">
        <f>IF(A55="N/A"," ",IF(ISERROR(N55),G43*Inputs!$F$19,N55))</f>
        <v>30.999998092651367</v>
      </c>
      <c r="H55" s="36">
        <f t="shared" si="6"/>
        <v>50.89940208902928</v>
      </c>
      <c r="I55" s="36">
        <f>IF(A55="N/A"," ",IF(ISERROR(O55),I43*Inputs!$F$19,O55))</f>
        <v>17.350000381469727</v>
      </c>
      <c r="J55" s="119">
        <f t="shared" si="7"/>
        <v>2.6775000000000002</v>
      </c>
      <c r="L55" s="127">
        <v>75</v>
      </c>
      <c r="M55" s="127">
        <v>35</v>
      </c>
      <c r="N55" s="127">
        <v>30.999998092651367</v>
      </c>
      <c r="O55" s="128">
        <v>17.350000381469727</v>
      </c>
      <c r="P55" s="129">
        <v>2.6775000000000002</v>
      </c>
      <c r="S55" s="38">
        <v>38108</v>
      </c>
      <c r="T55" s="33">
        <v>20</v>
      </c>
      <c r="U55" s="33">
        <v>5</v>
      </c>
      <c r="V55" s="33">
        <v>5</v>
      </c>
      <c r="W55" s="33">
        <v>1</v>
      </c>
      <c r="X55" s="33">
        <v>31</v>
      </c>
    </row>
    <row r="56" spans="1:24">
      <c r="A56" s="17">
        <f>Calculations!A54</f>
        <v>38200</v>
      </c>
      <c r="B56" s="35">
        <f>IF(A56="N/A"," ",IF(ISERROR(L56),B44*Inputs!$F$19,L56))</f>
        <v>75</v>
      </c>
      <c r="C56" s="145">
        <v>1.6419162974430994</v>
      </c>
      <c r="D56" s="36">
        <f t="shared" si="4"/>
        <v>123.14372230823246</v>
      </c>
      <c r="E56" s="35">
        <f>IF(A56="N/A"," ",IF(ISERROR(M56),E44*Inputs!$F$19,M56))</f>
        <v>35.000003814697266</v>
      </c>
      <c r="F56" s="36">
        <f t="shared" si="5"/>
        <v>57.467076673922087</v>
      </c>
      <c r="G56" s="35">
        <f>IF(A56="N/A"," ",IF(ISERROR(N56),G44*Inputs!$F$19,N56))</f>
        <v>31</v>
      </c>
      <c r="H56" s="36">
        <f t="shared" si="6"/>
        <v>50.899405220736085</v>
      </c>
      <c r="I56" s="36">
        <f>IF(A56="N/A"," ",IF(ISERROR(O56),I44*Inputs!$F$19,O56))</f>
        <v>17.350000381469727</v>
      </c>
      <c r="J56" s="119">
        <f t="shared" si="7"/>
        <v>2.6830000000000003</v>
      </c>
      <c r="L56" s="127">
        <v>75</v>
      </c>
      <c r="M56" s="127">
        <v>35.000003814697266</v>
      </c>
      <c r="N56" s="127">
        <v>31</v>
      </c>
      <c r="O56" s="128">
        <v>17.350000381469727</v>
      </c>
      <c r="P56" s="129">
        <v>2.6830000000000003</v>
      </c>
      <c r="S56" s="38">
        <v>38139</v>
      </c>
      <c r="T56" s="33">
        <v>22</v>
      </c>
      <c r="U56" s="33">
        <v>4</v>
      </c>
      <c r="V56" s="33">
        <v>4</v>
      </c>
      <c r="W56" s="33">
        <v>0</v>
      </c>
      <c r="X56" s="33">
        <v>30</v>
      </c>
    </row>
    <row r="57" spans="1:24">
      <c r="A57" s="17">
        <f>Calculations!A55</f>
        <v>38231</v>
      </c>
      <c r="B57" s="35">
        <f>IF(A57="N/A"," ",IF(ISERROR(L57),B45*Inputs!$F$19,L57))</f>
        <v>32</v>
      </c>
      <c r="C57" s="145">
        <v>1.3512500000000001</v>
      </c>
      <c r="D57" s="36">
        <f t="shared" si="4"/>
        <v>43.24</v>
      </c>
      <c r="E57" s="35">
        <f>IF(A57="N/A"," ",IF(ISERROR(M57),E45*Inputs!$F$19,M57))</f>
        <v>25</v>
      </c>
      <c r="F57" s="36">
        <f t="shared" si="5"/>
        <v>33.78125</v>
      </c>
      <c r="G57" s="35">
        <f>IF(A57="N/A"," ",IF(ISERROR(N57),G45*Inputs!$F$19,N57))</f>
        <v>24</v>
      </c>
      <c r="H57" s="36">
        <f t="shared" si="6"/>
        <v>32.43</v>
      </c>
      <c r="I57" s="36">
        <f>IF(A57="N/A"," ",IF(ISERROR(O57),I45*Inputs!$F$19,O57))</f>
        <v>17.5</v>
      </c>
      <c r="J57" s="119">
        <f t="shared" si="7"/>
        <v>2.6835</v>
      </c>
      <c r="L57" s="127">
        <v>32</v>
      </c>
      <c r="M57" s="127">
        <v>25</v>
      </c>
      <c r="N57" s="127">
        <v>24</v>
      </c>
      <c r="O57" s="128">
        <v>17.5</v>
      </c>
      <c r="P57" s="129">
        <v>2.6835</v>
      </c>
      <c r="S57" s="38">
        <v>38169</v>
      </c>
      <c r="T57" s="33">
        <v>21</v>
      </c>
      <c r="U57" s="33">
        <v>5</v>
      </c>
      <c r="V57" s="33">
        <v>4</v>
      </c>
      <c r="W57" s="33">
        <v>1</v>
      </c>
      <c r="X57" s="33">
        <v>31</v>
      </c>
    </row>
    <row r="58" spans="1:24">
      <c r="A58" s="17">
        <f>Calculations!A56</f>
        <v>38261</v>
      </c>
      <c r="B58" s="35">
        <f>IF(A58="N/A"," ",IF(ISERROR(L58),B46*Inputs!$F$19,L58))</f>
        <v>24.799997329711914</v>
      </c>
      <c r="C58" s="145">
        <v>0.98875000000000002</v>
      </c>
      <c r="D58" s="36">
        <f t="shared" si="4"/>
        <v>24.520997359752656</v>
      </c>
      <c r="E58" s="35">
        <f>IF(A58="N/A"," ",IF(ISERROR(M58),E46*Inputs!$F$19,M58))</f>
        <v>19.996000289916992</v>
      </c>
      <c r="F58" s="36">
        <f t="shared" si="5"/>
        <v>19.771045286655426</v>
      </c>
      <c r="G58" s="35">
        <f>IF(A58="N/A"," ",IF(ISERROR(N58),G46*Inputs!$F$19,N58))</f>
        <v>18.996500015258789</v>
      </c>
      <c r="H58" s="36">
        <f t="shared" si="6"/>
        <v>18.782789390087128</v>
      </c>
      <c r="I58" s="36">
        <f>IF(A58="N/A"," ",IF(ISERROR(O58),I46*Inputs!$F$19,O58))</f>
        <v>18.900001525878906</v>
      </c>
      <c r="J58" s="119">
        <f t="shared" si="7"/>
        <v>2.7324999999999999</v>
      </c>
      <c r="L58" s="127">
        <v>24.799997329711914</v>
      </c>
      <c r="M58" s="127">
        <v>19.996000289916992</v>
      </c>
      <c r="N58" s="127">
        <v>18.996500015258789</v>
      </c>
      <c r="O58" s="128">
        <v>18.900001525878906</v>
      </c>
      <c r="P58" s="129">
        <v>2.7324999999999999</v>
      </c>
      <c r="S58" s="38">
        <v>38200</v>
      </c>
      <c r="T58" s="33">
        <v>22</v>
      </c>
      <c r="U58" s="33">
        <v>4</v>
      </c>
      <c r="V58" s="33">
        <v>5</v>
      </c>
      <c r="W58" s="33">
        <v>0</v>
      </c>
      <c r="X58" s="33">
        <v>31</v>
      </c>
    </row>
    <row r="59" spans="1:24">
      <c r="A59" s="17">
        <f>Calculations!A57</f>
        <v>38292</v>
      </c>
      <c r="B59" s="35">
        <f>IF(A59="N/A"," ",IF(ISERROR(L59),B47*Inputs!$F$19,L59))</f>
        <v>24.679998397827148</v>
      </c>
      <c r="C59" s="145">
        <v>1.016875</v>
      </c>
      <c r="D59" s="36">
        <f t="shared" si="4"/>
        <v>25.096473370790481</v>
      </c>
      <c r="E59" s="35">
        <f>IF(A59="N/A"," ",IF(ISERROR(M59),E47*Inputs!$F$19,M59))</f>
        <v>20</v>
      </c>
      <c r="F59" s="36">
        <f t="shared" si="5"/>
        <v>20.337499999999999</v>
      </c>
      <c r="G59" s="35">
        <f>IF(A59="N/A"," ",IF(ISERROR(N59),G47*Inputs!$F$19,N59))</f>
        <v>19</v>
      </c>
      <c r="H59" s="36">
        <f t="shared" si="6"/>
        <v>19.320625</v>
      </c>
      <c r="I59" s="36">
        <f>IF(A59="N/A"," ",IF(ISERROR(O59),I47*Inputs!$F$19,O59))</f>
        <v>19.299999237060547</v>
      </c>
      <c r="J59" s="119">
        <f t="shared" si="7"/>
        <v>2.9430000000000005</v>
      </c>
      <c r="L59" s="127">
        <v>24.679998397827148</v>
      </c>
      <c r="M59" s="127">
        <v>20</v>
      </c>
      <c r="N59" s="127">
        <v>19</v>
      </c>
      <c r="O59" s="128">
        <v>19.299999237060547</v>
      </c>
      <c r="P59" s="129">
        <v>2.9430000000000005</v>
      </c>
      <c r="S59" s="38">
        <v>38231</v>
      </c>
      <c r="T59" s="33">
        <v>21</v>
      </c>
      <c r="U59" s="33">
        <v>4</v>
      </c>
      <c r="V59" s="33">
        <v>4</v>
      </c>
      <c r="W59" s="33">
        <v>1</v>
      </c>
      <c r="X59" s="33">
        <v>30</v>
      </c>
    </row>
    <row r="60" spans="1:24">
      <c r="A60" s="17">
        <f>Calculations!A58</f>
        <v>38322</v>
      </c>
      <c r="B60" s="35">
        <f>IF(A60="N/A"," ",IF(ISERROR(L60),B48*Inputs!$F$19,L60))</f>
        <v>25.149997711181641</v>
      </c>
      <c r="C60" s="145">
        <v>0.99375000000000002</v>
      </c>
      <c r="D60" s="36">
        <f t="shared" si="4"/>
        <v>24.992810225486757</v>
      </c>
      <c r="E60" s="35">
        <f>IF(A60="N/A"," ",IF(ISERROR(M60),E48*Inputs!$F$19,M60))</f>
        <v>20</v>
      </c>
      <c r="F60" s="36">
        <f t="shared" si="5"/>
        <v>19.875</v>
      </c>
      <c r="G60" s="35">
        <f>IF(A60="N/A"," ",IF(ISERROR(N60),G48*Inputs!$F$19,N60))</f>
        <v>19</v>
      </c>
      <c r="H60" s="36">
        <f t="shared" si="6"/>
        <v>18.881250000000001</v>
      </c>
      <c r="I60" s="36">
        <f>IF(A60="N/A"," ",IF(ISERROR(O60),I48*Inputs!$F$19,O60))</f>
        <v>19.450000762939453</v>
      </c>
      <c r="J60" s="119">
        <f t="shared" si="7"/>
        <v>3.1090000000000004</v>
      </c>
      <c r="L60" s="127">
        <v>25.149997711181641</v>
      </c>
      <c r="M60" s="127">
        <v>20</v>
      </c>
      <c r="N60" s="127">
        <v>19</v>
      </c>
      <c r="O60" s="128">
        <v>19.450000762939453</v>
      </c>
      <c r="P60" s="129">
        <v>3.1090000000000004</v>
      </c>
      <c r="S60" s="38">
        <v>38261</v>
      </c>
      <c r="T60" s="33">
        <v>21</v>
      </c>
      <c r="U60" s="33">
        <v>5</v>
      </c>
      <c r="V60" s="33">
        <v>5</v>
      </c>
      <c r="W60" s="33">
        <v>0</v>
      </c>
      <c r="X60" s="33">
        <v>31</v>
      </c>
    </row>
    <row r="61" spans="1:24">
      <c r="A61" s="17">
        <f>Calculations!A59</f>
        <v>38353</v>
      </c>
      <c r="B61" s="35">
        <f>IF(A61="N/A"," ",IF(ISERROR(L61),B49*Inputs!$F$19,L61))</f>
        <v>29.399999618530273</v>
      </c>
      <c r="C61" s="145">
        <v>0.95625000000000004</v>
      </c>
      <c r="D61" s="36">
        <f t="shared" si="4"/>
        <v>28.113749635219577</v>
      </c>
      <c r="E61" s="35">
        <f>IF(A61="N/A"," ",IF(ISERROR(M61),E49*Inputs!$F$19,M61))</f>
        <v>22</v>
      </c>
      <c r="F61" s="36">
        <f t="shared" si="5"/>
        <v>21.037500000000001</v>
      </c>
      <c r="G61" s="35">
        <f>IF(A61="N/A"," ",IF(ISERROR(N61),G49*Inputs!$F$19,N61))</f>
        <v>21</v>
      </c>
      <c r="H61" s="36">
        <f t="shared" si="6"/>
        <v>20.081250000000001</v>
      </c>
      <c r="I61" s="36">
        <f>IF(A61="N/A"," ",IF(ISERROR(O61),I49*Inputs!$F$19,O61))</f>
        <v>19.700000762939453</v>
      </c>
      <c r="J61" s="119">
        <f t="shared" si="7"/>
        <v>3.2</v>
      </c>
      <c r="L61" s="127">
        <v>29.399999618530273</v>
      </c>
      <c r="M61" s="127">
        <v>22</v>
      </c>
      <c r="N61" s="127">
        <v>21</v>
      </c>
      <c r="O61" s="128">
        <v>19.700000762939453</v>
      </c>
      <c r="P61" s="129">
        <v>3.2</v>
      </c>
      <c r="S61" s="38">
        <v>38292</v>
      </c>
      <c r="T61" s="33">
        <v>21</v>
      </c>
      <c r="U61" s="33">
        <v>4</v>
      </c>
      <c r="V61" s="33">
        <v>4</v>
      </c>
      <c r="W61" s="33">
        <v>1</v>
      </c>
      <c r="X61" s="33">
        <v>30</v>
      </c>
    </row>
    <row r="62" spans="1:24">
      <c r="A62" s="17">
        <f>Calculations!A60</f>
        <v>38384</v>
      </c>
      <c r="B62" s="35">
        <f>IF(A62="N/A"," ",IF(ISERROR(L62),B50*Inputs!$F$19,L62))</f>
        <v>29.5</v>
      </c>
      <c r="C62" s="145">
        <v>0.95625000000000004</v>
      </c>
      <c r="D62" s="36">
        <f t="shared" si="4"/>
        <v>28.209375000000001</v>
      </c>
      <c r="E62" s="35">
        <f>IF(A62="N/A"," ",IF(ISERROR(M62),E50*Inputs!$F$19,M62))</f>
        <v>21.996000289916992</v>
      </c>
      <c r="F62" s="36">
        <f t="shared" si="5"/>
        <v>21.033675277233126</v>
      </c>
      <c r="G62" s="35">
        <f>IF(A62="N/A"," ",IF(ISERROR(N62),G50*Inputs!$F$19,N62))</f>
        <v>20.996501922607422</v>
      </c>
      <c r="H62" s="36">
        <f t="shared" si="6"/>
        <v>20.077904963493349</v>
      </c>
      <c r="I62" s="36">
        <f>IF(A62="N/A"," ",IF(ISERROR(O62),I50*Inputs!$F$19,O62))</f>
        <v>18</v>
      </c>
      <c r="J62" s="119">
        <f t="shared" si="7"/>
        <v>3.0569999999999999</v>
      </c>
      <c r="L62" s="127">
        <v>29.5</v>
      </c>
      <c r="M62" s="127">
        <v>21.996000289916992</v>
      </c>
      <c r="N62" s="127">
        <v>20.996501922607422</v>
      </c>
      <c r="O62" s="128">
        <v>18</v>
      </c>
      <c r="P62" s="129">
        <v>3.0569999999999999</v>
      </c>
      <c r="S62" s="38">
        <v>38322</v>
      </c>
      <c r="T62" s="33">
        <v>23</v>
      </c>
      <c r="U62" s="33">
        <v>3</v>
      </c>
      <c r="V62" s="33">
        <v>4</v>
      </c>
      <c r="W62" s="33">
        <v>1</v>
      </c>
      <c r="X62" s="33">
        <v>31</v>
      </c>
    </row>
    <row r="63" spans="1:24">
      <c r="A63" s="17">
        <f>Calculations!A61</f>
        <v>38412</v>
      </c>
      <c r="B63" s="35">
        <f>IF(A63="N/A"," ",IF(ISERROR(L63),B51*Inputs!$F$19,L63))</f>
        <v>25</v>
      </c>
      <c r="C63" s="145">
        <v>0.97109826589595394</v>
      </c>
      <c r="D63" s="36">
        <f t="shared" si="4"/>
        <v>24.27745664739885</v>
      </c>
      <c r="E63" s="35">
        <f>IF(A63="N/A"," ",IF(ISERROR(M63),E51*Inputs!$F$19,M63))</f>
        <v>20</v>
      </c>
      <c r="F63" s="36">
        <f t="shared" si="5"/>
        <v>19.421965317919078</v>
      </c>
      <c r="G63" s="35">
        <f>IF(A63="N/A"," ",IF(ISERROR(N63),G51*Inputs!$F$19,N63))</f>
        <v>19</v>
      </c>
      <c r="H63" s="36">
        <f t="shared" si="6"/>
        <v>18.450867052023124</v>
      </c>
      <c r="I63" s="36">
        <f>IF(A63="N/A"," ",IF(ISERROR(O63),I51*Inputs!$F$19,O63))</f>
        <v>18.400001525878906</v>
      </c>
      <c r="J63" s="119">
        <f t="shared" si="7"/>
        <v>2.9730000000000003</v>
      </c>
      <c r="L63" s="127">
        <v>25</v>
      </c>
      <c r="M63" s="127">
        <v>20</v>
      </c>
      <c r="N63" s="127">
        <v>19</v>
      </c>
      <c r="O63" s="128">
        <v>18.400001525878906</v>
      </c>
      <c r="P63" s="129">
        <v>2.9730000000000003</v>
      </c>
      <c r="S63" s="38">
        <v>38353</v>
      </c>
      <c r="T63" s="33">
        <v>21</v>
      </c>
      <c r="U63" s="33">
        <v>4</v>
      </c>
      <c r="V63" s="33">
        <v>5</v>
      </c>
      <c r="W63" s="33">
        <v>1</v>
      </c>
      <c r="X63" s="33">
        <v>31</v>
      </c>
    </row>
    <row r="64" spans="1:24">
      <c r="A64" s="17">
        <f>Calculations!A62</f>
        <v>38443</v>
      </c>
      <c r="B64" s="35">
        <f>IF(A64="N/A"," ",IF(ISERROR(L64),B52*Inputs!$F$19,L64))</f>
        <v>25.75</v>
      </c>
      <c r="C64" s="145">
        <v>0.98875000000000002</v>
      </c>
      <c r="D64" s="36">
        <f t="shared" si="4"/>
        <v>25.460312500000001</v>
      </c>
      <c r="E64" s="35">
        <f>IF(A64="N/A"," ",IF(ISERROR(M64),E52*Inputs!$F$19,M64))</f>
        <v>20</v>
      </c>
      <c r="F64" s="36">
        <f t="shared" si="5"/>
        <v>19.774999999999999</v>
      </c>
      <c r="G64" s="35">
        <f>IF(A64="N/A"," ",IF(ISERROR(N64),G52*Inputs!$F$19,N64))</f>
        <v>18.995000839233398</v>
      </c>
      <c r="H64" s="36">
        <f t="shared" si="6"/>
        <v>18.781307079792022</v>
      </c>
      <c r="I64" s="36">
        <f>IF(A64="N/A"," ",IF(ISERROR(O64),I52*Inputs!$F$19,O64))</f>
        <v>17.600000381469727</v>
      </c>
      <c r="J64" s="119">
        <f t="shared" si="7"/>
        <v>2.7695000000000003</v>
      </c>
      <c r="L64" s="127">
        <v>25.75</v>
      </c>
      <c r="M64" s="127">
        <v>20</v>
      </c>
      <c r="N64" s="127">
        <v>18.995000839233398</v>
      </c>
      <c r="O64" s="128">
        <v>17.600000381469727</v>
      </c>
      <c r="P64" s="129">
        <v>2.7695000000000003</v>
      </c>
      <c r="S64" s="38">
        <v>38384</v>
      </c>
      <c r="T64" s="33">
        <v>20</v>
      </c>
      <c r="U64" s="33">
        <v>4</v>
      </c>
      <c r="V64" s="33">
        <v>4</v>
      </c>
      <c r="W64" s="33">
        <v>0</v>
      </c>
      <c r="X64" s="33">
        <v>28</v>
      </c>
    </row>
    <row r="65" spans="1:24">
      <c r="A65" s="17">
        <f>Calculations!A63</f>
        <v>38473</v>
      </c>
      <c r="B65" s="35">
        <f>IF(A65="N/A"," ",IF(ISERROR(L65),B53*Inputs!$F$19,L65))</f>
        <v>30.25</v>
      </c>
      <c r="C65" s="145">
        <v>1.0666026645768025</v>
      </c>
      <c r="D65" s="36">
        <f t="shared" si="4"/>
        <v>32.264730603448278</v>
      </c>
      <c r="E65" s="35">
        <f>IF(A65="N/A"," ",IF(ISERROR(M65),E53*Inputs!$F$19,M65))</f>
        <v>21</v>
      </c>
      <c r="F65" s="36">
        <f t="shared" si="5"/>
        <v>22.398655956112854</v>
      </c>
      <c r="G65" s="35">
        <f>IF(A65="N/A"," ",IF(ISERROR(N65),G53*Inputs!$F$19,N65))</f>
        <v>20.004999160766602</v>
      </c>
      <c r="H65" s="36">
        <f t="shared" si="6"/>
        <v>21.337385409730356</v>
      </c>
      <c r="I65" s="36">
        <f>IF(A65="N/A"," ",IF(ISERROR(O65),I53*Inputs!$F$19,O65))</f>
        <v>17.450000762939453</v>
      </c>
      <c r="J65" s="119">
        <f t="shared" si="7"/>
        <v>2.7530000000000001</v>
      </c>
      <c r="L65" s="127">
        <v>30.25</v>
      </c>
      <c r="M65" s="127">
        <v>21</v>
      </c>
      <c r="N65" s="127">
        <v>20.004999160766602</v>
      </c>
      <c r="O65" s="128">
        <v>17.450000762939453</v>
      </c>
      <c r="P65" s="129">
        <v>2.7530000000000001</v>
      </c>
      <c r="S65" s="38">
        <v>38412</v>
      </c>
      <c r="T65" s="33">
        <v>23</v>
      </c>
      <c r="U65" s="33">
        <v>4</v>
      </c>
      <c r="V65" s="33">
        <v>4</v>
      </c>
      <c r="W65" s="33">
        <v>0</v>
      </c>
      <c r="X65" s="33">
        <v>31</v>
      </c>
    </row>
    <row r="66" spans="1:24">
      <c r="A66" s="17">
        <f>Calculations!A64</f>
        <v>38504</v>
      </c>
      <c r="B66" s="35">
        <f>IF(A66="N/A"," ",IF(ISERROR(L66),B54*Inputs!$F$19,L66))</f>
        <v>48.5</v>
      </c>
      <c r="C66" s="145">
        <v>1.5450193949543864</v>
      </c>
      <c r="D66" s="36">
        <f t="shared" si="4"/>
        <v>74.93344065528774</v>
      </c>
      <c r="E66" s="35">
        <f>IF(A66="N/A"," ",IF(ISERROR(M66),E54*Inputs!$F$19,M66))</f>
        <v>26</v>
      </c>
      <c r="F66" s="36">
        <f t="shared" si="5"/>
        <v>40.170504268814049</v>
      </c>
      <c r="G66" s="35">
        <f>IF(A66="N/A"," ",IF(ISERROR(N66),G54*Inputs!$F$19,N66))</f>
        <v>24</v>
      </c>
      <c r="H66" s="36">
        <f t="shared" si="6"/>
        <v>37.080465478905275</v>
      </c>
      <c r="I66" s="36">
        <f>IF(A66="N/A"," ",IF(ISERROR(O66),I54*Inputs!$F$19,O66))</f>
        <v>16.949999809265137</v>
      </c>
      <c r="J66" s="119">
        <f t="shared" si="7"/>
        <v>2.7589999999999999</v>
      </c>
      <c r="L66" s="127">
        <v>48.5</v>
      </c>
      <c r="M66" s="127">
        <v>26</v>
      </c>
      <c r="N66" s="127">
        <v>24</v>
      </c>
      <c r="O66" s="128">
        <v>16.949999809265137</v>
      </c>
      <c r="P66" s="129">
        <v>2.7589999999999999</v>
      </c>
      <c r="S66" s="38">
        <v>38443</v>
      </c>
      <c r="T66" s="33">
        <v>21</v>
      </c>
      <c r="U66" s="33">
        <v>5</v>
      </c>
      <c r="V66" s="33">
        <v>4</v>
      </c>
      <c r="W66" s="33">
        <v>0</v>
      </c>
      <c r="X66" s="33">
        <v>30</v>
      </c>
    </row>
    <row r="67" spans="1:24">
      <c r="A67" s="17">
        <f>Calculations!A65</f>
        <v>38534</v>
      </c>
      <c r="B67" s="35">
        <f>IF(A67="N/A"," ",IF(ISERROR(L67),B55*Inputs!$F$19,L67))</f>
        <v>75</v>
      </c>
      <c r="C67" s="145">
        <v>1.6419162974430994</v>
      </c>
      <c r="D67" s="36">
        <f t="shared" si="4"/>
        <v>123.14372230823246</v>
      </c>
      <c r="E67" s="35">
        <f>IF(A67="N/A"," ",IF(ISERROR(M67),E55*Inputs!$F$19,M67))</f>
        <v>35</v>
      </c>
      <c r="F67" s="36">
        <f t="shared" si="5"/>
        <v>57.467070410508477</v>
      </c>
      <c r="G67" s="35">
        <f>IF(A67="N/A"," ",IF(ISERROR(N67),G55*Inputs!$F$19,N67))</f>
        <v>30.999998092651367</v>
      </c>
      <c r="H67" s="36">
        <f t="shared" si="6"/>
        <v>50.89940208902928</v>
      </c>
      <c r="I67" s="36">
        <f>IF(A67="N/A"," ",IF(ISERROR(O67),I55*Inputs!$F$19,O67))</f>
        <v>17.850000381469727</v>
      </c>
      <c r="J67" s="119">
        <f t="shared" si="7"/>
        <v>2.7549999999999999</v>
      </c>
      <c r="L67" s="127">
        <v>75</v>
      </c>
      <c r="M67" s="127">
        <v>35</v>
      </c>
      <c r="N67" s="127">
        <v>30.999998092651367</v>
      </c>
      <c r="O67" s="128">
        <v>17.850000381469727</v>
      </c>
      <c r="P67" s="129">
        <v>2.7549999999999999</v>
      </c>
      <c r="S67" s="38">
        <v>38473</v>
      </c>
      <c r="T67" s="33">
        <v>21</v>
      </c>
      <c r="U67" s="33">
        <v>4</v>
      </c>
      <c r="V67" s="33">
        <v>5</v>
      </c>
      <c r="W67" s="33">
        <v>1</v>
      </c>
      <c r="X67" s="33">
        <v>31</v>
      </c>
    </row>
    <row r="68" spans="1:24">
      <c r="A68" s="17">
        <f>Calculations!A66</f>
        <v>38565</v>
      </c>
      <c r="B68" s="35">
        <f>IF(A68="N/A"," ",IF(ISERROR(L68),B56*Inputs!$F$19,L68))</f>
        <v>75</v>
      </c>
      <c r="C68" s="145">
        <v>1.6419162974430994</v>
      </c>
      <c r="D68" s="36">
        <f t="shared" si="4"/>
        <v>123.14372230823246</v>
      </c>
      <c r="E68" s="35">
        <f>IF(A68="N/A"," ",IF(ISERROR(M68),E56*Inputs!$F$19,M68))</f>
        <v>35.000003814697266</v>
      </c>
      <c r="F68" s="36">
        <f t="shared" si="5"/>
        <v>57.467076673922087</v>
      </c>
      <c r="G68" s="35">
        <f>IF(A68="N/A"," ",IF(ISERROR(N68),G56*Inputs!$F$19,N68))</f>
        <v>31</v>
      </c>
      <c r="H68" s="36">
        <f t="shared" si="6"/>
        <v>50.899405220736085</v>
      </c>
      <c r="I68" s="36">
        <f>IF(A68="N/A"," ",IF(ISERROR(O68),I56*Inputs!$F$19,O68))</f>
        <v>17.850000381469727</v>
      </c>
      <c r="J68" s="119">
        <f t="shared" si="7"/>
        <v>2.7605000000000004</v>
      </c>
      <c r="L68" s="127">
        <v>75</v>
      </c>
      <c r="M68" s="127">
        <v>35.000003814697266</v>
      </c>
      <c r="N68" s="127">
        <v>31</v>
      </c>
      <c r="O68" s="128">
        <v>17.850000381469727</v>
      </c>
      <c r="P68" s="129">
        <v>2.7605000000000004</v>
      </c>
      <c r="S68" s="38">
        <v>38504</v>
      </c>
      <c r="T68" s="33">
        <v>22</v>
      </c>
      <c r="U68" s="33">
        <v>4</v>
      </c>
      <c r="V68" s="33">
        <v>4</v>
      </c>
      <c r="W68" s="33">
        <v>0</v>
      </c>
      <c r="X68" s="33">
        <v>30</v>
      </c>
    </row>
    <row r="69" spans="1:24">
      <c r="A69" s="17">
        <f>Calculations!A67</f>
        <v>38596</v>
      </c>
      <c r="B69" s="35">
        <f>IF(A69="N/A"," ",IF(ISERROR(L69),B57*Inputs!$F$19,L69))</f>
        <v>32.5</v>
      </c>
      <c r="C69" s="145">
        <v>1.3512500000000001</v>
      </c>
      <c r="D69" s="36">
        <f t="shared" si="4"/>
        <v>43.915624999999999</v>
      </c>
      <c r="E69" s="35">
        <f>IF(A69="N/A"," ",IF(ISERROR(M69),E57*Inputs!$F$19,M69))</f>
        <v>25</v>
      </c>
      <c r="F69" s="36">
        <f t="shared" si="5"/>
        <v>33.78125</v>
      </c>
      <c r="G69" s="35">
        <f>IF(A69="N/A"," ",IF(ISERROR(N69),G57*Inputs!$F$19,N69))</f>
        <v>24</v>
      </c>
      <c r="H69" s="36">
        <f t="shared" si="6"/>
        <v>32.43</v>
      </c>
      <c r="I69" s="36">
        <f>IF(A69="N/A"," ",IF(ISERROR(O69),I57*Inputs!$F$19,O69))</f>
        <v>18</v>
      </c>
      <c r="J69" s="119">
        <f t="shared" si="7"/>
        <v>2.7610000000000006</v>
      </c>
      <c r="L69" s="127">
        <v>32.5</v>
      </c>
      <c r="M69" s="127">
        <v>25</v>
      </c>
      <c r="N69" s="127">
        <v>24</v>
      </c>
      <c r="O69" s="128">
        <v>18</v>
      </c>
      <c r="P69" s="129">
        <v>2.7610000000000006</v>
      </c>
      <c r="S69" s="38">
        <v>38534</v>
      </c>
      <c r="T69" s="33">
        <v>20</v>
      </c>
      <c r="U69" s="33">
        <v>5</v>
      </c>
      <c r="V69" s="33">
        <v>5</v>
      </c>
      <c r="W69" s="33">
        <v>1</v>
      </c>
      <c r="X69" s="33">
        <v>31</v>
      </c>
    </row>
    <row r="70" spans="1:24">
      <c r="A70" s="17">
        <f>Calculations!A68</f>
        <v>38626</v>
      </c>
      <c r="B70" s="35">
        <f>IF(A70="N/A"," ",IF(ISERROR(L70),B58*Inputs!$F$19,L70))</f>
        <v>25.299997329711914</v>
      </c>
      <c r="C70" s="145">
        <v>0.98875000000000002</v>
      </c>
      <c r="D70" s="36">
        <f t="shared" si="4"/>
        <v>25.015372359752657</v>
      </c>
      <c r="E70" s="35">
        <f>IF(A70="N/A"," ",IF(ISERROR(M70),E58*Inputs!$F$19,M70))</f>
        <v>19.996000289916992</v>
      </c>
      <c r="F70" s="36">
        <f t="shared" si="5"/>
        <v>19.771045286655426</v>
      </c>
      <c r="G70" s="35">
        <f>IF(A70="N/A"," ",IF(ISERROR(N70),G58*Inputs!$F$19,N70))</f>
        <v>18.996500015258789</v>
      </c>
      <c r="H70" s="36">
        <f t="shared" si="6"/>
        <v>18.782789390087128</v>
      </c>
      <c r="I70" s="36">
        <f>IF(A70="N/A"," ",IF(ISERROR(O70),I58*Inputs!$F$19,O70))</f>
        <v>19.400001525878906</v>
      </c>
      <c r="J70" s="119">
        <f t="shared" si="7"/>
        <v>2.81</v>
      </c>
      <c r="L70" s="127">
        <v>25.299997329711914</v>
      </c>
      <c r="M70" s="127">
        <v>19.996000289916992</v>
      </c>
      <c r="N70" s="127">
        <v>18.996500015258789</v>
      </c>
      <c r="O70" s="128">
        <v>19.400001525878906</v>
      </c>
      <c r="P70" s="129">
        <v>2.81</v>
      </c>
      <c r="S70" s="38">
        <v>38565</v>
      </c>
      <c r="T70" s="33">
        <v>23</v>
      </c>
      <c r="U70" s="33">
        <v>4</v>
      </c>
      <c r="V70" s="33">
        <v>4</v>
      </c>
      <c r="W70" s="33">
        <v>0</v>
      </c>
      <c r="X70" s="33">
        <v>31</v>
      </c>
    </row>
    <row r="71" spans="1:24">
      <c r="A71" s="17">
        <f>Calculations!A69</f>
        <v>38657</v>
      </c>
      <c r="B71" s="35">
        <f>IF(A71="N/A"," ",IF(ISERROR(L71),B59*Inputs!$F$19,L71))</f>
        <v>25.179998397827148</v>
      </c>
      <c r="C71" s="145">
        <v>1.016875</v>
      </c>
      <c r="D71" s="36">
        <f t="shared" ref="D71:D134" si="8">IF(A71="N/A"," ",C71*B71)</f>
        <v>25.60491087079048</v>
      </c>
      <c r="E71" s="35">
        <f>IF(A71="N/A"," ",IF(ISERROR(M71),E59*Inputs!$F$19,M71))</f>
        <v>20</v>
      </c>
      <c r="F71" s="36">
        <f t="shared" ref="F71:F134" si="9">IF(A71="N/A"," ",E71*C71)</f>
        <v>20.337499999999999</v>
      </c>
      <c r="G71" s="35">
        <f>IF(A71="N/A"," ",IF(ISERROR(N71),G59*Inputs!$F$19,N71))</f>
        <v>19</v>
      </c>
      <c r="H71" s="36">
        <f t="shared" ref="H71:H134" si="10">IF(A71="N/A"," ",G71*C71)</f>
        <v>19.320625</v>
      </c>
      <c r="I71" s="36">
        <f>IF(A71="N/A"," ",IF(ISERROR(O71),I59*Inputs!$F$19,O71))</f>
        <v>19.799999237060547</v>
      </c>
      <c r="J71" s="119">
        <f t="shared" ref="J71:J134" si="11">IF(A71="N/A"," ",P71)</f>
        <v>3.0205000000000002</v>
      </c>
      <c r="L71" s="127">
        <v>25.179998397827148</v>
      </c>
      <c r="M71" s="127">
        <v>20</v>
      </c>
      <c r="N71" s="127">
        <v>19</v>
      </c>
      <c r="O71" s="128">
        <v>19.799999237060547</v>
      </c>
      <c r="P71" s="129">
        <v>3.0205000000000002</v>
      </c>
      <c r="S71" s="38">
        <v>38596</v>
      </c>
      <c r="T71" s="33">
        <v>21</v>
      </c>
      <c r="U71" s="33">
        <v>4</v>
      </c>
      <c r="V71" s="33">
        <v>4</v>
      </c>
      <c r="W71" s="33">
        <v>1</v>
      </c>
      <c r="X71" s="33">
        <v>30</v>
      </c>
    </row>
    <row r="72" spans="1:24">
      <c r="A72" s="17">
        <f>Calculations!A70</f>
        <v>38687</v>
      </c>
      <c r="B72" s="35">
        <f>IF(A72="N/A"," ",IF(ISERROR(L72),B60*Inputs!$F$19,L72))</f>
        <v>25.649997711181641</v>
      </c>
      <c r="C72" s="145">
        <v>0.99375000000000002</v>
      </c>
      <c r="D72" s="36">
        <f t="shared" si="8"/>
        <v>25.489685225486756</v>
      </c>
      <c r="E72" s="35">
        <f>IF(A72="N/A"," ",IF(ISERROR(M72),E60*Inputs!$F$19,M72))</f>
        <v>20</v>
      </c>
      <c r="F72" s="36">
        <f t="shared" si="9"/>
        <v>19.875</v>
      </c>
      <c r="G72" s="35">
        <f>IF(A72="N/A"," ",IF(ISERROR(N72),G60*Inputs!$F$19,N72))</f>
        <v>19</v>
      </c>
      <c r="H72" s="36">
        <f t="shared" si="10"/>
        <v>18.881250000000001</v>
      </c>
      <c r="I72" s="36">
        <f>IF(A72="N/A"," ",IF(ISERROR(O72),I60*Inputs!$F$19,O72))</f>
        <v>19.950000762939453</v>
      </c>
      <c r="J72" s="119">
        <f t="shared" si="11"/>
        <v>3.1865000000000006</v>
      </c>
      <c r="L72" s="127">
        <v>25.649997711181641</v>
      </c>
      <c r="M72" s="127">
        <v>20</v>
      </c>
      <c r="N72" s="127">
        <v>19</v>
      </c>
      <c r="O72" s="128">
        <v>19.950000762939453</v>
      </c>
      <c r="P72" s="129">
        <v>3.1865000000000006</v>
      </c>
      <c r="S72" s="38">
        <v>38626</v>
      </c>
      <c r="T72" s="33">
        <v>21</v>
      </c>
      <c r="U72" s="33">
        <v>5</v>
      </c>
      <c r="V72" s="33">
        <v>5</v>
      </c>
      <c r="W72" s="33">
        <v>0</v>
      </c>
      <c r="X72" s="33">
        <v>31</v>
      </c>
    </row>
    <row r="73" spans="1:24">
      <c r="A73" s="17">
        <f>Calculations!A71</f>
        <v>38718</v>
      </c>
      <c r="B73" s="35">
        <f>IF(A73="N/A"," ",IF(ISERROR(L73),B61*Inputs!$F$19,L73))</f>
        <v>29.899999618530273</v>
      </c>
      <c r="C73" s="145">
        <v>0.95625000000000004</v>
      </c>
      <c r="D73" s="36">
        <f t="shared" si="8"/>
        <v>28.591874635219575</v>
      </c>
      <c r="E73" s="35">
        <f>IF(A73="N/A"," ",IF(ISERROR(M73),E61*Inputs!$F$19,M73))</f>
        <v>22</v>
      </c>
      <c r="F73" s="36">
        <f t="shared" si="9"/>
        <v>21.037500000000001</v>
      </c>
      <c r="G73" s="35">
        <f>IF(A73="N/A"," ",IF(ISERROR(N73),G61*Inputs!$F$19,N73))</f>
        <v>21</v>
      </c>
      <c r="H73" s="36">
        <f t="shared" si="10"/>
        <v>20.081250000000001</v>
      </c>
      <c r="I73" s="36">
        <f>IF(A73="N/A"," ",IF(ISERROR(O73),I61*Inputs!$F$19,O73))</f>
        <v>20.200000762939453</v>
      </c>
      <c r="J73" s="119">
        <f t="shared" si="11"/>
        <v>3.2875000000000001</v>
      </c>
      <c r="L73" s="127">
        <v>29.899999618530273</v>
      </c>
      <c r="M73" s="127">
        <v>22</v>
      </c>
      <c r="N73" s="127">
        <v>21</v>
      </c>
      <c r="O73" s="128">
        <v>20.200000762939453</v>
      </c>
      <c r="P73" s="129">
        <v>3.2875000000000001</v>
      </c>
      <c r="S73" s="38">
        <v>38657</v>
      </c>
      <c r="T73" s="33">
        <v>21</v>
      </c>
      <c r="U73" s="33">
        <v>4</v>
      </c>
      <c r="V73" s="33">
        <v>4</v>
      </c>
      <c r="W73" s="33">
        <v>1</v>
      </c>
      <c r="X73" s="33">
        <v>30</v>
      </c>
    </row>
    <row r="74" spans="1:24">
      <c r="A74" s="17">
        <f>Calculations!A72</f>
        <v>38749</v>
      </c>
      <c r="B74" s="35">
        <f>IF(A74="N/A"," ",IF(ISERROR(L74),B62*Inputs!$F$19,L74))</f>
        <v>30</v>
      </c>
      <c r="C74" s="145">
        <v>0.95625000000000004</v>
      </c>
      <c r="D74" s="36">
        <f t="shared" si="8"/>
        <v>28.6875</v>
      </c>
      <c r="E74" s="35">
        <f>IF(A74="N/A"," ",IF(ISERROR(M74),E62*Inputs!$F$19,M74))</f>
        <v>21.996000289916992</v>
      </c>
      <c r="F74" s="36">
        <f t="shared" si="9"/>
        <v>21.033675277233126</v>
      </c>
      <c r="G74" s="35">
        <f>IF(A74="N/A"," ",IF(ISERROR(N74),G62*Inputs!$F$19,N74))</f>
        <v>20.996501922607422</v>
      </c>
      <c r="H74" s="36">
        <f t="shared" si="10"/>
        <v>20.077904963493349</v>
      </c>
      <c r="I74" s="36">
        <f>IF(A74="N/A"," ",IF(ISERROR(O74),I62*Inputs!$F$19,O74))</f>
        <v>18.5</v>
      </c>
      <c r="J74" s="119">
        <f t="shared" si="11"/>
        <v>3.1444999999999999</v>
      </c>
      <c r="L74" s="127">
        <v>30</v>
      </c>
      <c r="M74" s="127">
        <v>21.996000289916992</v>
      </c>
      <c r="N74" s="127">
        <v>20.996501922607422</v>
      </c>
      <c r="O74" s="128">
        <v>18.5</v>
      </c>
      <c r="P74" s="129">
        <v>3.1444999999999999</v>
      </c>
      <c r="S74" s="38">
        <v>38687</v>
      </c>
      <c r="T74" s="33">
        <v>21</v>
      </c>
      <c r="U74" s="33">
        <v>5</v>
      </c>
      <c r="V74" s="33">
        <v>4</v>
      </c>
      <c r="W74" s="33">
        <v>1</v>
      </c>
      <c r="X74" s="33">
        <v>31</v>
      </c>
    </row>
    <row r="75" spans="1:24">
      <c r="A75" s="17">
        <f>Calculations!A73</f>
        <v>38777</v>
      </c>
      <c r="B75" s="35">
        <f>IF(A75="N/A"," ",IF(ISERROR(L75),B63*Inputs!$F$19,L75))</f>
        <v>25.5</v>
      </c>
      <c r="C75" s="145">
        <v>0.97109826589595394</v>
      </c>
      <c r="D75" s="36">
        <f t="shared" si="8"/>
        <v>24.763005780346827</v>
      </c>
      <c r="E75" s="35">
        <f>IF(A75="N/A"," ",IF(ISERROR(M75),E63*Inputs!$F$19,M75))</f>
        <v>20</v>
      </c>
      <c r="F75" s="36">
        <f t="shared" si="9"/>
        <v>19.421965317919078</v>
      </c>
      <c r="G75" s="35">
        <f>IF(A75="N/A"," ",IF(ISERROR(N75),G63*Inputs!$F$19,N75))</f>
        <v>19</v>
      </c>
      <c r="H75" s="36">
        <f t="shared" si="10"/>
        <v>18.450867052023124</v>
      </c>
      <c r="I75" s="36">
        <f>IF(A75="N/A"," ",IF(ISERROR(O75),I63*Inputs!$F$19,O75))</f>
        <v>18.900001525878906</v>
      </c>
      <c r="J75" s="119">
        <f t="shared" si="11"/>
        <v>3.0605000000000002</v>
      </c>
      <c r="L75" s="127">
        <v>25.5</v>
      </c>
      <c r="M75" s="127">
        <v>20</v>
      </c>
      <c r="N75" s="127">
        <v>19</v>
      </c>
      <c r="O75" s="128">
        <v>18.900001525878906</v>
      </c>
      <c r="P75" s="129">
        <v>3.0605000000000002</v>
      </c>
      <c r="S75" s="38">
        <v>38718</v>
      </c>
      <c r="T75" s="33">
        <v>21</v>
      </c>
      <c r="U75" s="33">
        <v>4</v>
      </c>
      <c r="V75" s="33">
        <v>5</v>
      </c>
      <c r="W75" s="33">
        <v>1</v>
      </c>
      <c r="X75" s="33">
        <v>31</v>
      </c>
    </row>
    <row r="76" spans="1:24">
      <c r="A76" s="17">
        <f>Calculations!A74</f>
        <v>38808</v>
      </c>
      <c r="B76" s="35">
        <f>IF(A76="N/A"," ",IF(ISERROR(L76),B64*Inputs!$F$19,L76))</f>
        <v>26.25</v>
      </c>
      <c r="C76" s="145">
        <v>0.98875000000000002</v>
      </c>
      <c r="D76" s="36">
        <f t="shared" si="8"/>
        <v>25.954687500000002</v>
      </c>
      <c r="E76" s="35">
        <f>IF(A76="N/A"," ",IF(ISERROR(M76),E64*Inputs!$F$19,M76))</f>
        <v>20</v>
      </c>
      <c r="F76" s="36">
        <f t="shared" si="9"/>
        <v>19.774999999999999</v>
      </c>
      <c r="G76" s="35">
        <f>IF(A76="N/A"," ",IF(ISERROR(N76),G64*Inputs!$F$19,N76))</f>
        <v>18.995000839233398</v>
      </c>
      <c r="H76" s="36">
        <f t="shared" si="10"/>
        <v>18.781307079792022</v>
      </c>
      <c r="I76" s="36">
        <f>IF(A76="N/A"," ",IF(ISERROR(O76),I64*Inputs!$F$19,O76))</f>
        <v>18.100000381469727</v>
      </c>
      <c r="J76" s="119">
        <f t="shared" si="11"/>
        <v>2.8570000000000002</v>
      </c>
      <c r="L76" s="127">
        <v>26.25</v>
      </c>
      <c r="M76" s="127">
        <v>20</v>
      </c>
      <c r="N76" s="127">
        <v>18.995000839233398</v>
      </c>
      <c r="O76" s="128">
        <v>18.100000381469727</v>
      </c>
      <c r="P76" s="129">
        <v>2.8570000000000002</v>
      </c>
      <c r="S76" s="38">
        <v>38749</v>
      </c>
      <c r="T76" s="33">
        <v>20</v>
      </c>
      <c r="U76" s="33">
        <v>4</v>
      </c>
      <c r="V76" s="33">
        <v>4</v>
      </c>
      <c r="W76" s="33">
        <v>0</v>
      </c>
      <c r="X76" s="33">
        <v>28</v>
      </c>
    </row>
    <row r="77" spans="1:24">
      <c r="A77" s="17">
        <f>Calculations!A75</f>
        <v>38838</v>
      </c>
      <c r="B77" s="35">
        <f>IF(A77="N/A"," ",IF(ISERROR(L77),B65*Inputs!$F$19,L77))</f>
        <v>30.75</v>
      </c>
      <c r="C77" s="145">
        <v>1.0666026645768025</v>
      </c>
      <c r="D77" s="36">
        <f t="shared" si="8"/>
        <v>32.798031935736681</v>
      </c>
      <c r="E77" s="35">
        <f>IF(A77="N/A"," ",IF(ISERROR(M77),E65*Inputs!$F$19,M77))</f>
        <v>21</v>
      </c>
      <c r="F77" s="36">
        <f t="shared" si="9"/>
        <v>22.398655956112854</v>
      </c>
      <c r="G77" s="35">
        <f>IF(A77="N/A"," ",IF(ISERROR(N77),G65*Inputs!$F$19,N77))</f>
        <v>20.004999160766602</v>
      </c>
      <c r="H77" s="36">
        <f t="shared" si="10"/>
        <v>21.337385409730356</v>
      </c>
      <c r="I77" s="36">
        <f>IF(A77="N/A"," ",IF(ISERROR(O77),I65*Inputs!$F$19,O77))</f>
        <v>17.950000762939453</v>
      </c>
      <c r="J77" s="119">
        <f t="shared" si="11"/>
        <v>2.8405000000000005</v>
      </c>
      <c r="L77" s="127">
        <v>30.75</v>
      </c>
      <c r="M77" s="127">
        <v>21</v>
      </c>
      <c r="N77" s="127">
        <v>20.004999160766602</v>
      </c>
      <c r="O77" s="128">
        <v>17.950000762939453</v>
      </c>
      <c r="P77" s="129">
        <v>2.8405000000000005</v>
      </c>
      <c r="S77" s="38">
        <v>38777</v>
      </c>
      <c r="T77" s="33">
        <v>23</v>
      </c>
      <c r="U77" s="33">
        <v>4</v>
      </c>
      <c r="V77" s="33">
        <v>4</v>
      </c>
      <c r="W77" s="33">
        <v>0</v>
      </c>
      <c r="X77" s="33">
        <v>31</v>
      </c>
    </row>
    <row r="78" spans="1:24">
      <c r="A78" s="17">
        <f>Calculations!A76</f>
        <v>38869</v>
      </c>
      <c r="B78" s="35">
        <f>IF(A78="N/A"," ",IF(ISERROR(L78),B66*Inputs!$F$19,L78))</f>
        <v>49.5</v>
      </c>
      <c r="C78" s="145">
        <v>1.5498122992123569</v>
      </c>
      <c r="D78" s="36">
        <f t="shared" si="8"/>
        <v>76.715708811011666</v>
      </c>
      <c r="E78" s="35">
        <f>IF(A78="N/A"," ",IF(ISERROR(M78),E66*Inputs!$F$19,M78))</f>
        <v>26</v>
      </c>
      <c r="F78" s="36">
        <f t="shared" si="9"/>
        <v>40.295119779521279</v>
      </c>
      <c r="G78" s="35">
        <f>IF(A78="N/A"," ",IF(ISERROR(N78),G66*Inputs!$F$19,N78))</f>
        <v>24</v>
      </c>
      <c r="H78" s="36">
        <f t="shared" si="10"/>
        <v>37.195495181096561</v>
      </c>
      <c r="I78" s="36">
        <f>IF(A78="N/A"," ",IF(ISERROR(O78),I66*Inputs!$F$19,O78))</f>
        <v>17.449999809265137</v>
      </c>
      <c r="J78" s="119">
        <f t="shared" si="11"/>
        <v>2.8465000000000003</v>
      </c>
      <c r="L78" s="127">
        <v>49.5</v>
      </c>
      <c r="M78" s="127">
        <v>26</v>
      </c>
      <c r="N78" s="127">
        <v>24</v>
      </c>
      <c r="O78" s="128">
        <v>17.449999809265137</v>
      </c>
      <c r="P78" s="129">
        <v>2.8465000000000003</v>
      </c>
      <c r="S78" s="38">
        <v>38808</v>
      </c>
      <c r="T78" s="33">
        <v>20</v>
      </c>
      <c r="U78" s="33">
        <v>5</v>
      </c>
      <c r="V78" s="33">
        <v>5</v>
      </c>
      <c r="W78" s="33">
        <v>0</v>
      </c>
      <c r="X78" s="33">
        <v>30</v>
      </c>
    </row>
    <row r="79" spans="1:24">
      <c r="A79" s="17">
        <f>Calculations!A77</f>
        <v>38899</v>
      </c>
      <c r="B79" s="35">
        <f>IF(A79="N/A"," ",IF(ISERROR(L79),B67*Inputs!$F$19,L79))</f>
        <v>78</v>
      </c>
      <c r="C79" s="145">
        <v>1.6500458983691804</v>
      </c>
      <c r="D79" s="36">
        <f t="shared" si="8"/>
        <v>128.70358007279606</v>
      </c>
      <c r="E79" s="35">
        <f>IF(A79="N/A"," ",IF(ISERROR(M79),E67*Inputs!$F$19,M79))</f>
        <v>35</v>
      </c>
      <c r="F79" s="36">
        <f t="shared" si="9"/>
        <v>57.751606442921315</v>
      </c>
      <c r="G79" s="35">
        <f>IF(A79="N/A"," ",IF(ISERROR(N79),G67*Inputs!$F$19,N79))</f>
        <v>30.999998092651367</v>
      </c>
      <c r="H79" s="36">
        <f t="shared" si="10"/>
        <v>51.151419702231806</v>
      </c>
      <c r="I79" s="36">
        <f>IF(A79="N/A"," ",IF(ISERROR(O79),I67*Inputs!$F$19,O79))</f>
        <v>18.350000381469727</v>
      </c>
      <c r="J79" s="119">
        <f t="shared" si="11"/>
        <v>2.8424999999999998</v>
      </c>
      <c r="L79" s="127">
        <v>78</v>
      </c>
      <c r="M79" s="127">
        <v>35</v>
      </c>
      <c r="N79" s="127">
        <v>30.999998092651367</v>
      </c>
      <c r="O79" s="128">
        <v>18.350000381469727</v>
      </c>
      <c r="P79" s="129">
        <v>2.8424999999999998</v>
      </c>
      <c r="S79" s="38">
        <v>38838</v>
      </c>
      <c r="T79" s="33">
        <v>22</v>
      </c>
      <c r="U79" s="33">
        <v>4</v>
      </c>
      <c r="V79" s="33">
        <v>4</v>
      </c>
      <c r="W79" s="33">
        <v>1</v>
      </c>
      <c r="X79" s="33">
        <v>31</v>
      </c>
    </row>
    <row r="80" spans="1:24">
      <c r="A80" s="17">
        <f>Calculations!A78</f>
        <v>38930</v>
      </c>
      <c r="B80" s="35">
        <f>IF(A80="N/A"," ",IF(ISERROR(L80),B68*Inputs!$F$19,L80))</f>
        <v>78</v>
      </c>
      <c r="C80" s="145">
        <v>1.6500458983691804</v>
      </c>
      <c r="D80" s="36">
        <f t="shared" si="8"/>
        <v>128.70358007279606</v>
      </c>
      <c r="E80" s="35">
        <f>IF(A80="N/A"," ",IF(ISERROR(M80),E68*Inputs!$F$19,M80))</f>
        <v>35.000003814697266</v>
      </c>
      <c r="F80" s="36">
        <f t="shared" si="9"/>
        <v>57.751612737346889</v>
      </c>
      <c r="G80" s="35">
        <f>IF(A80="N/A"," ",IF(ISERROR(N80),G68*Inputs!$F$19,N80))</f>
        <v>31</v>
      </c>
      <c r="H80" s="36">
        <f t="shared" si="10"/>
        <v>51.151422849444593</v>
      </c>
      <c r="I80" s="36">
        <f>IF(A80="N/A"," ",IF(ISERROR(O80),I68*Inputs!$F$19,O80))</f>
        <v>18.350000381469727</v>
      </c>
      <c r="J80" s="119">
        <f t="shared" si="11"/>
        <v>2.8480000000000003</v>
      </c>
      <c r="L80" s="127">
        <v>78</v>
      </c>
      <c r="M80" s="127">
        <v>35.000003814697266</v>
      </c>
      <c r="N80" s="127">
        <v>31</v>
      </c>
      <c r="O80" s="128">
        <v>18.350000381469727</v>
      </c>
      <c r="P80" s="129">
        <v>2.8480000000000003</v>
      </c>
      <c r="S80" s="38">
        <v>38869</v>
      </c>
      <c r="T80" s="33">
        <v>22</v>
      </c>
      <c r="U80" s="33">
        <v>4</v>
      </c>
      <c r="V80" s="33">
        <v>4</v>
      </c>
      <c r="W80" s="33">
        <v>0</v>
      </c>
      <c r="X80" s="33">
        <v>30</v>
      </c>
    </row>
    <row r="81" spans="1:24">
      <c r="A81" s="17">
        <f>Calculations!A79</f>
        <v>38961</v>
      </c>
      <c r="B81" s="35">
        <f>IF(A81="N/A"," ",IF(ISERROR(L81),B69*Inputs!$F$19,L81))</f>
        <v>33</v>
      </c>
      <c r="C81" s="145">
        <v>1.3512500000000001</v>
      </c>
      <c r="D81" s="36">
        <f t="shared" si="8"/>
        <v>44.591250000000002</v>
      </c>
      <c r="E81" s="35">
        <f>IF(A81="N/A"," ",IF(ISERROR(M81),E69*Inputs!$F$19,M81))</f>
        <v>25</v>
      </c>
      <c r="F81" s="36">
        <f t="shared" si="9"/>
        <v>33.78125</v>
      </c>
      <c r="G81" s="35">
        <f>IF(A81="N/A"," ",IF(ISERROR(N81),G69*Inputs!$F$19,N81))</f>
        <v>24</v>
      </c>
      <c r="H81" s="36">
        <f t="shared" si="10"/>
        <v>32.43</v>
      </c>
      <c r="I81" s="36">
        <f>IF(A81="N/A"," ",IF(ISERROR(O81),I69*Inputs!$F$19,O81))</f>
        <v>18.5</v>
      </c>
      <c r="J81" s="119">
        <f t="shared" si="11"/>
        <v>2.8485000000000005</v>
      </c>
      <c r="L81" s="127">
        <v>33</v>
      </c>
      <c r="M81" s="127">
        <v>25</v>
      </c>
      <c r="N81" s="127">
        <v>24</v>
      </c>
      <c r="O81" s="128">
        <v>18.5</v>
      </c>
      <c r="P81" s="129">
        <v>2.8485000000000005</v>
      </c>
      <c r="S81" s="38">
        <v>38899</v>
      </c>
      <c r="T81" s="33">
        <v>20</v>
      </c>
      <c r="U81" s="33">
        <v>5</v>
      </c>
      <c r="V81" s="33">
        <v>5</v>
      </c>
      <c r="W81" s="33">
        <v>1</v>
      </c>
      <c r="X81" s="33">
        <v>31</v>
      </c>
    </row>
    <row r="82" spans="1:24">
      <c r="A82" s="17">
        <f>Calculations!A80</f>
        <v>38991</v>
      </c>
      <c r="B82" s="35">
        <f>IF(A82="N/A"," ",IF(ISERROR(L82),B70*Inputs!$F$19,L82))</f>
        <v>25.799997329711914</v>
      </c>
      <c r="C82" s="145">
        <v>0.98875000000000002</v>
      </c>
      <c r="D82" s="36">
        <f t="shared" si="8"/>
        <v>25.509747359752655</v>
      </c>
      <c r="E82" s="35">
        <f>IF(A82="N/A"," ",IF(ISERROR(M82),E70*Inputs!$F$19,M82))</f>
        <v>19.996000289916992</v>
      </c>
      <c r="F82" s="36">
        <f t="shared" si="9"/>
        <v>19.771045286655426</v>
      </c>
      <c r="G82" s="35">
        <f>IF(A82="N/A"," ",IF(ISERROR(N82),G70*Inputs!$F$19,N82))</f>
        <v>18.996500015258789</v>
      </c>
      <c r="H82" s="36">
        <f t="shared" si="10"/>
        <v>18.782789390087128</v>
      </c>
      <c r="I82" s="36">
        <f>IF(A82="N/A"," ",IF(ISERROR(O82),I70*Inputs!$F$19,O82))</f>
        <v>19.900001525878906</v>
      </c>
      <c r="J82" s="119">
        <f t="shared" si="11"/>
        <v>2.8975</v>
      </c>
      <c r="L82" s="127">
        <v>25.799997329711914</v>
      </c>
      <c r="M82" s="127">
        <v>19.996000289916992</v>
      </c>
      <c r="N82" s="127">
        <v>18.996500015258789</v>
      </c>
      <c r="O82" s="128">
        <v>19.900001525878906</v>
      </c>
      <c r="P82" s="129">
        <v>2.8975</v>
      </c>
      <c r="S82" s="38">
        <v>38930</v>
      </c>
      <c r="T82" s="33">
        <v>23</v>
      </c>
      <c r="U82" s="33">
        <v>4</v>
      </c>
      <c r="V82" s="33">
        <v>4</v>
      </c>
      <c r="W82" s="33">
        <v>0</v>
      </c>
      <c r="X82" s="33">
        <v>31</v>
      </c>
    </row>
    <row r="83" spans="1:24">
      <c r="A83" s="17">
        <f>Calculations!A81</f>
        <v>39022</v>
      </c>
      <c r="B83" s="35">
        <f>IF(A83="N/A"," ",IF(ISERROR(L83),B71*Inputs!$F$19,L83))</f>
        <v>25.679998397827148</v>
      </c>
      <c r="C83" s="145">
        <v>1.016875</v>
      </c>
      <c r="D83" s="36">
        <f t="shared" si="8"/>
        <v>26.113348370790479</v>
      </c>
      <c r="E83" s="35">
        <f>IF(A83="N/A"," ",IF(ISERROR(M83),E71*Inputs!$F$19,M83))</f>
        <v>20</v>
      </c>
      <c r="F83" s="36">
        <f t="shared" si="9"/>
        <v>20.337499999999999</v>
      </c>
      <c r="G83" s="35">
        <f>IF(A83="N/A"," ",IF(ISERROR(N83),G71*Inputs!$F$19,N83))</f>
        <v>19</v>
      </c>
      <c r="H83" s="36">
        <f t="shared" si="10"/>
        <v>19.320625</v>
      </c>
      <c r="I83" s="36">
        <f>IF(A83="N/A"," ",IF(ISERROR(O83),I71*Inputs!$F$19,O83))</f>
        <v>20.299999237060547</v>
      </c>
      <c r="J83" s="119">
        <f t="shared" si="11"/>
        <v>3.0930000000000004</v>
      </c>
      <c r="L83" s="127">
        <v>25.679998397827148</v>
      </c>
      <c r="M83" s="127">
        <v>20</v>
      </c>
      <c r="N83" s="127">
        <v>19</v>
      </c>
      <c r="O83" s="128">
        <v>20.299999237060547</v>
      </c>
      <c r="P83" s="129">
        <v>3.0930000000000004</v>
      </c>
      <c r="S83" s="38">
        <v>38961</v>
      </c>
      <c r="T83" s="33">
        <v>20</v>
      </c>
      <c r="U83" s="33">
        <v>5</v>
      </c>
      <c r="V83" s="33">
        <v>4</v>
      </c>
      <c r="W83" s="33">
        <v>1</v>
      </c>
      <c r="X83" s="33">
        <v>30</v>
      </c>
    </row>
    <row r="84" spans="1:24">
      <c r="A84" s="17">
        <f>Calculations!A82</f>
        <v>39052</v>
      </c>
      <c r="B84" s="35">
        <f>IF(A84="N/A"," ",IF(ISERROR(L84),B72*Inputs!$F$19,L84))</f>
        <v>26.149997711181641</v>
      </c>
      <c r="C84" s="145">
        <v>0.99375000000000002</v>
      </c>
      <c r="D84" s="36">
        <f t="shared" si="8"/>
        <v>25.986560225486755</v>
      </c>
      <c r="E84" s="35">
        <f>IF(A84="N/A"," ",IF(ISERROR(M84),E72*Inputs!$F$19,M84))</f>
        <v>20</v>
      </c>
      <c r="F84" s="36">
        <f t="shared" si="9"/>
        <v>19.875</v>
      </c>
      <c r="G84" s="35">
        <f>IF(A84="N/A"," ",IF(ISERROR(N84),G72*Inputs!$F$19,N84))</f>
        <v>19</v>
      </c>
      <c r="H84" s="36">
        <f t="shared" si="10"/>
        <v>18.881250000000001</v>
      </c>
      <c r="I84" s="36">
        <f>IF(A84="N/A"," ",IF(ISERROR(O84),I72*Inputs!$F$19,O84))</f>
        <v>20.450000762939453</v>
      </c>
      <c r="J84" s="119">
        <f t="shared" si="11"/>
        <v>3.2590000000000003</v>
      </c>
      <c r="L84" s="127">
        <v>26.149997711181641</v>
      </c>
      <c r="M84" s="127">
        <v>20</v>
      </c>
      <c r="N84" s="127">
        <v>19</v>
      </c>
      <c r="O84" s="128">
        <v>20.450000762939453</v>
      </c>
      <c r="P84" s="129">
        <v>3.2590000000000003</v>
      </c>
      <c r="S84" s="38">
        <v>38991</v>
      </c>
      <c r="T84" s="33">
        <v>22</v>
      </c>
      <c r="U84" s="33">
        <v>4</v>
      </c>
      <c r="V84" s="33">
        <v>5</v>
      </c>
      <c r="W84" s="33">
        <v>0</v>
      </c>
      <c r="X84" s="33">
        <v>31</v>
      </c>
    </row>
    <row r="85" spans="1:24">
      <c r="A85" s="17">
        <f>Calculations!A83</f>
        <v>39083</v>
      </c>
      <c r="B85" s="35">
        <f>IF(A85="N/A"," ",IF(ISERROR(L85),B73*Inputs!$F$19,L85))</f>
        <v>30.399999618530273</v>
      </c>
      <c r="C85" s="145">
        <v>0.95625000000000004</v>
      </c>
      <c r="D85" s="36">
        <f t="shared" si="8"/>
        <v>29.069999635219574</v>
      </c>
      <c r="E85" s="35">
        <f>IF(A85="N/A"," ",IF(ISERROR(M85),E73*Inputs!$F$19,M85))</f>
        <v>22</v>
      </c>
      <c r="F85" s="36">
        <f t="shared" si="9"/>
        <v>21.037500000000001</v>
      </c>
      <c r="G85" s="35">
        <f>IF(A85="N/A"," ",IF(ISERROR(N85),G73*Inputs!$F$19,N85))</f>
        <v>21</v>
      </c>
      <c r="H85" s="36">
        <f t="shared" si="10"/>
        <v>20.081250000000001</v>
      </c>
      <c r="I85" s="36">
        <f>IF(A85="N/A"," ",IF(ISERROR(O85),I73*Inputs!$F$19,O85))</f>
        <v>20.700000762939453</v>
      </c>
      <c r="J85" s="119">
        <f t="shared" si="11"/>
        <v>3.3650000000000002</v>
      </c>
      <c r="L85" s="127">
        <v>30.399999618530273</v>
      </c>
      <c r="M85" s="127">
        <v>22</v>
      </c>
      <c r="N85" s="127">
        <v>21</v>
      </c>
      <c r="O85" s="128">
        <v>20.700000762939453</v>
      </c>
      <c r="P85" s="129">
        <v>3.3650000000000002</v>
      </c>
      <c r="S85" s="38">
        <v>39022</v>
      </c>
      <c r="T85" s="33">
        <v>21</v>
      </c>
      <c r="U85" s="33">
        <v>4</v>
      </c>
      <c r="V85" s="33">
        <v>4</v>
      </c>
      <c r="W85" s="33">
        <v>1</v>
      </c>
      <c r="X85" s="33">
        <v>30</v>
      </c>
    </row>
    <row r="86" spans="1:24">
      <c r="A86" s="17">
        <f>Calculations!A84</f>
        <v>39114</v>
      </c>
      <c r="B86" s="35">
        <f>IF(A86="N/A"," ",IF(ISERROR(L86),B74*Inputs!$F$19,L86))</f>
        <v>30.5</v>
      </c>
      <c r="C86" s="145">
        <v>0.95625000000000004</v>
      </c>
      <c r="D86" s="36">
        <f t="shared" si="8"/>
        <v>29.165625000000002</v>
      </c>
      <c r="E86" s="35">
        <f>IF(A86="N/A"," ",IF(ISERROR(M86),E74*Inputs!$F$19,M86))</f>
        <v>21.996000289916992</v>
      </c>
      <c r="F86" s="36">
        <f t="shared" si="9"/>
        <v>21.033675277233126</v>
      </c>
      <c r="G86" s="35">
        <f>IF(A86="N/A"," ",IF(ISERROR(N86),G74*Inputs!$F$19,N86))</f>
        <v>20.996501922607422</v>
      </c>
      <c r="H86" s="36">
        <f t="shared" si="10"/>
        <v>20.077904963493349</v>
      </c>
      <c r="I86" s="36">
        <f>IF(A86="N/A"," ",IF(ISERROR(O86),I74*Inputs!$F$19,O86))</f>
        <v>19</v>
      </c>
      <c r="J86" s="119">
        <f t="shared" si="11"/>
        <v>3.222</v>
      </c>
      <c r="L86" s="127">
        <v>30.5</v>
      </c>
      <c r="M86" s="127">
        <v>21.996000289916992</v>
      </c>
      <c r="N86" s="127">
        <v>20.996501922607422</v>
      </c>
      <c r="O86" s="128">
        <v>19</v>
      </c>
      <c r="P86" s="129">
        <v>3.222</v>
      </c>
      <c r="S86" s="38">
        <v>39052</v>
      </c>
      <c r="T86" s="33">
        <v>20</v>
      </c>
      <c r="U86" s="33">
        <v>5</v>
      </c>
      <c r="V86" s="33">
        <v>5</v>
      </c>
      <c r="W86" s="33">
        <v>1</v>
      </c>
      <c r="X86" s="33">
        <v>31</v>
      </c>
    </row>
    <row r="87" spans="1:24">
      <c r="A87" s="17">
        <f>Calculations!A85</f>
        <v>39142</v>
      </c>
      <c r="B87" s="35">
        <f>IF(A87="N/A"," ",IF(ISERROR(L87),B75*Inputs!$F$19,L87))</f>
        <v>26</v>
      </c>
      <c r="C87" s="145">
        <v>0.97109826589595394</v>
      </c>
      <c r="D87" s="36">
        <f t="shared" si="8"/>
        <v>25.248554913294804</v>
      </c>
      <c r="E87" s="35">
        <f>IF(A87="N/A"," ",IF(ISERROR(M87),E75*Inputs!$F$19,M87))</f>
        <v>20</v>
      </c>
      <c r="F87" s="36">
        <f t="shared" si="9"/>
        <v>19.421965317919078</v>
      </c>
      <c r="G87" s="35">
        <f>IF(A87="N/A"," ",IF(ISERROR(N87),G75*Inputs!$F$19,N87))</f>
        <v>19</v>
      </c>
      <c r="H87" s="36">
        <f t="shared" si="10"/>
        <v>18.450867052023124</v>
      </c>
      <c r="I87" s="36">
        <f>IF(A87="N/A"," ",IF(ISERROR(O87),I75*Inputs!$F$19,O87))</f>
        <v>19.400001525878906</v>
      </c>
      <c r="J87" s="119">
        <f t="shared" si="11"/>
        <v>3.1380000000000003</v>
      </c>
      <c r="L87" s="127">
        <v>26</v>
      </c>
      <c r="M87" s="127">
        <v>20</v>
      </c>
      <c r="N87" s="127">
        <v>19</v>
      </c>
      <c r="O87" s="128">
        <v>19.400001525878906</v>
      </c>
      <c r="P87" s="129">
        <v>3.1380000000000003</v>
      </c>
      <c r="S87" s="38">
        <v>39083</v>
      </c>
      <c r="T87" s="33">
        <v>22</v>
      </c>
      <c r="U87" s="33">
        <v>4</v>
      </c>
      <c r="V87" s="33">
        <v>4</v>
      </c>
      <c r="W87" s="33">
        <v>1</v>
      </c>
      <c r="X87" s="33">
        <v>31</v>
      </c>
    </row>
    <row r="88" spans="1:24">
      <c r="A88" s="17">
        <f>Calculations!A86</f>
        <v>39173</v>
      </c>
      <c r="B88" s="35">
        <f>IF(A88="N/A"," ",IF(ISERROR(L88),B76*Inputs!$F$19,L88))</f>
        <v>26.75</v>
      </c>
      <c r="C88" s="145">
        <v>0.98875000000000002</v>
      </c>
      <c r="D88" s="36">
        <f t="shared" si="8"/>
        <v>26.4490625</v>
      </c>
      <c r="E88" s="35">
        <f>IF(A88="N/A"," ",IF(ISERROR(M88),E76*Inputs!$F$19,M88))</f>
        <v>20</v>
      </c>
      <c r="F88" s="36">
        <f t="shared" si="9"/>
        <v>19.774999999999999</v>
      </c>
      <c r="G88" s="35">
        <f>IF(A88="N/A"," ",IF(ISERROR(N88),G76*Inputs!$F$19,N88))</f>
        <v>18.995000839233398</v>
      </c>
      <c r="H88" s="36">
        <f t="shared" si="10"/>
        <v>18.781307079792022</v>
      </c>
      <c r="I88" s="36">
        <f>IF(A88="N/A"," ",IF(ISERROR(O88),I76*Inputs!$F$19,O88))</f>
        <v>18.600000381469727</v>
      </c>
      <c r="J88" s="119">
        <f t="shared" si="11"/>
        <v>2.9394999999999998</v>
      </c>
      <c r="L88" s="127">
        <v>26.75</v>
      </c>
      <c r="M88" s="127">
        <v>20</v>
      </c>
      <c r="N88" s="127">
        <v>18.995000839233398</v>
      </c>
      <c r="O88" s="128">
        <v>18.600000381469727</v>
      </c>
      <c r="P88" s="129">
        <v>2.9394999999999998</v>
      </c>
      <c r="S88" s="38">
        <v>39114</v>
      </c>
      <c r="T88" s="33">
        <v>20</v>
      </c>
      <c r="U88" s="33">
        <v>4</v>
      </c>
      <c r="V88" s="33">
        <v>4</v>
      </c>
      <c r="W88" s="33">
        <v>0</v>
      </c>
      <c r="X88" s="33">
        <v>28</v>
      </c>
    </row>
    <row r="89" spans="1:24">
      <c r="A89" s="17">
        <f>Calculations!A87</f>
        <v>39203</v>
      </c>
      <c r="B89" s="35">
        <f>IF(A89="N/A"," ",IF(ISERROR(L89),B77*Inputs!$F$19,L89))</f>
        <v>31.25</v>
      </c>
      <c r="C89" s="145">
        <v>1.0666026645768025</v>
      </c>
      <c r="D89" s="36">
        <f t="shared" si="8"/>
        <v>33.331333268025077</v>
      </c>
      <c r="E89" s="35">
        <f>IF(A89="N/A"," ",IF(ISERROR(M89),E77*Inputs!$F$19,M89))</f>
        <v>21</v>
      </c>
      <c r="F89" s="36">
        <f t="shared" si="9"/>
        <v>22.398655956112854</v>
      </c>
      <c r="G89" s="35">
        <f>IF(A89="N/A"," ",IF(ISERROR(N89),G77*Inputs!$F$19,N89))</f>
        <v>20.004999160766602</v>
      </c>
      <c r="H89" s="36">
        <f t="shared" si="10"/>
        <v>21.337385409730356</v>
      </c>
      <c r="I89" s="36">
        <f>IF(A89="N/A"," ",IF(ISERROR(O89),I77*Inputs!$F$19,O89))</f>
        <v>18.450000762939453</v>
      </c>
      <c r="J89" s="119">
        <f t="shared" si="11"/>
        <v>2.923</v>
      </c>
      <c r="L89" s="127">
        <v>31.25</v>
      </c>
      <c r="M89" s="127">
        <v>21</v>
      </c>
      <c r="N89" s="127">
        <v>20.004999160766602</v>
      </c>
      <c r="O89" s="128">
        <v>18.450000762939453</v>
      </c>
      <c r="P89" s="129">
        <v>2.923</v>
      </c>
      <c r="S89" s="38">
        <v>39142</v>
      </c>
      <c r="T89" s="33">
        <v>22</v>
      </c>
      <c r="U89" s="33">
        <v>5</v>
      </c>
      <c r="V89" s="33">
        <v>4</v>
      </c>
      <c r="W89" s="33">
        <v>0</v>
      </c>
      <c r="X89" s="33">
        <v>31</v>
      </c>
    </row>
    <row r="90" spans="1:24">
      <c r="A90" s="17">
        <f>Calculations!A88</f>
        <v>39234</v>
      </c>
      <c r="B90" s="35">
        <f>IF(A90="N/A"," ",IF(ISERROR(L90),B78*Inputs!$F$19,L90))</f>
        <v>50.5</v>
      </c>
      <c r="C90" s="145">
        <v>1.5544861844118447</v>
      </c>
      <c r="D90" s="36">
        <f t="shared" si="8"/>
        <v>78.501552312798154</v>
      </c>
      <c r="E90" s="35">
        <f>IF(A90="N/A"," ",IF(ISERROR(M90),E78*Inputs!$F$19,M90))</f>
        <v>26</v>
      </c>
      <c r="F90" s="36">
        <f t="shared" si="9"/>
        <v>40.416640794707959</v>
      </c>
      <c r="G90" s="35">
        <f>IF(A90="N/A"," ",IF(ISERROR(N90),G78*Inputs!$F$19,N90))</f>
        <v>24</v>
      </c>
      <c r="H90" s="36">
        <f t="shared" si="10"/>
        <v>37.307668425884273</v>
      </c>
      <c r="I90" s="36">
        <f>IF(A90="N/A"," ",IF(ISERROR(O90),I78*Inputs!$F$19,O90))</f>
        <v>17.949999809265137</v>
      </c>
      <c r="J90" s="119">
        <f t="shared" si="11"/>
        <v>2.9290000000000003</v>
      </c>
      <c r="L90" s="127">
        <v>50.5</v>
      </c>
      <c r="M90" s="127">
        <v>26</v>
      </c>
      <c r="N90" s="127">
        <v>24</v>
      </c>
      <c r="O90" s="128">
        <v>17.949999809265137</v>
      </c>
      <c r="P90" s="129">
        <v>2.9290000000000003</v>
      </c>
      <c r="S90" s="38">
        <v>39173</v>
      </c>
      <c r="T90" s="33">
        <v>21</v>
      </c>
      <c r="U90" s="33">
        <v>4</v>
      </c>
      <c r="V90" s="33">
        <v>5</v>
      </c>
      <c r="W90" s="33">
        <v>0</v>
      </c>
      <c r="X90" s="33">
        <v>30</v>
      </c>
    </row>
    <row r="91" spans="1:24">
      <c r="A91" s="17">
        <f>Calculations!A89</f>
        <v>39264</v>
      </c>
      <c r="B91" s="35">
        <f>IF(A91="N/A"," ",IF(ISERROR(L91),B79*Inputs!$F$19,L91))</f>
        <v>81</v>
      </c>
      <c r="C91" s="145">
        <v>1.6577742098765431</v>
      </c>
      <c r="D91" s="36">
        <f t="shared" si="8"/>
        <v>134.27971099999999</v>
      </c>
      <c r="E91" s="35">
        <f>IF(A91="N/A"," ",IF(ISERROR(M91),E79*Inputs!$F$19,M91))</f>
        <v>35</v>
      </c>
      <c r="F91" s="36">
        <f t="shared" si="9"/>
        <v>58.022097345679008</v>
      </c>
      <c r="G91" s="35">
        <f>IF(A91="N/A"," ",IF(ISERROR(N91),G79*Inputs!$F$19,N91))</f>
        <v>30.999998092651367</v>
      </c>
      <c r="H91" s="36">
        <f t="shared" si="10"/>
        <v>51.390997344219464</v>
      </c>
      <c r="I91" s="36">
        <f>IF(A91="N/A"," ",IF(ISERROR(O91),I79*Inputs!$F$19,O91))</f>
        <v>18.850000381469727</v>
      </c>
      <c r="J91" s="119">
        <f t="shared" si="11"/>
        <v>2.9249999999999998</v>
      </c>
      <c r="L91" s="127">
        <v>81</v>
      </c>
      <c r="M91" s="127">
        <v>35</v>
      </c>
      <c r="N91" s="127">
        <v>30.999998092651367</v>
      </c>
      <c r="O91" s="128">
        <v>18.850000381469727</v>
      </c>
      <c r="P91" s="129">
        <v>2.9249999999999998</v>
      </c>
      <c r="S91" s="38">
        <v>39203</v>
      </c>
      <c r="T91" s="33">
        <v>22</v>
      </c>
      <c r="U91" s="33">
        <v>4</v>
      </c>
      <c r="V91" s="33">
        <v>4</v>
      </c>
      <c r="W91" s="33">
        <v>1</v>
      </c>
      <c r="X91" s="33">
        <v>31</v>
      </c>
    </row>
    <row r="92" spans="1:24">
      <c r="A92" s="17">
        <f>Calculations!A90</f>
        <v>39295</v>
      </c>
      <c r="B92" s="35">
        <f>IF(A92="N/A"," ",IF(ISERROR(L92),B80*Inputs!$F$19,L92))</f>
        <v>81</v>
      </c>
      <c r="C92" s="145">
        <v>1.6577742098765431</v>
      </c>
      <c r="D92" s="36">
        <f t="shared" si="8"/>
        <v>134.27971099999999</v>
      </c>
      <c r="E92" s="35">
        <f>IF(A92="N/A"," ",IF(ISERROR(M92),E80*Inputs!$F$19,M92))</f>
        <v>35.000003814697266</v>
      </c>
      <c r="F92" s="36">
        <f t="shared" si="9"/>
        <v>58.022103669585753</v>
      </c>
      <c r="G92" s="35">
        <f>IF(A92="N/A"," ",IF(ISERROR(N92),G80*Inputs!$F$19,N92))</f>
        <v>31</v>
      </c>
      <c r="H92" s="36">
        <f t="shared" si="10"/>
        <v>51.391000506172837</v>
      </c>
      <c r="I92" s="36">
        <f>IF(A92="N/A"," ",IF(ISERROR(O92),I80*Inputs!$F$19,O92))</f>
        <v>18.850000381469727</v>
      </c>
      <c r="J92" s="119">
        <f t="shared" si="11"/>
        <v>2.9305000000000003</v>
      </c>
      <c r="L92" s="127">
        <v>81</v>
      </c>
      <c r="M92" s="127">
        <v>35.000003814697266</v>
      </c>
      <c r="N92" s="127">
        <v>31</v>
      </c>
      <c r="O92" s="128">
        <v>18.850000381469727</v>
      </c>
      <c r="P92" s="129">
        <v>2.9305000000000003</v>
      </c>
      <c r="S92" s="38">
        <v>39234</v>
      </c>
      <c r="T92" s="33">
        <v>21</v>
      </c>
      <c r="U92" s="33">
        <v>5</v>
      </c>
      <c r="V92" s="33">
        <v>4</v>
      </c>
      <c r="W92" s="33">
        <v>0</v>
      </c>
      <c r="X92" s="33">
        <v>30</v>
      </c>
    </row>
    <row r="93" spans="1:24">
      <c r="A93" s="17">
        <f>Calculations!A91</f>
        <v>39326</v>
      </c>
      <c r="B93" s="35">
        <f>IF(A93="N/A"," ",IF(ISERROR(L93),B81*Inputs!$F$19,L93))</f>
        <v>33.5</v>
      </c>
      <c r="C93" s="145">
        <v>1.3512500000000001</v>
      </c>
      <c r="D93" s="36">
        <f t="shared" si="8"/>
        <v>45.266874999999999</v>
      </c>
      <c r="E93" s="35">
        <f>IF(A93="N/A"," ",IF(ISERROR(M93),E81*Inputs!$F$19,M93))</f>
        <v>25</v>
      </c>
      <c r="F93" s="36">
        <f t="shared" si="9"/>
        <v>33.78125</v>
      </c>
      <c r="G93" s="35">
        <f>IF(A93="N/A"," ",IF(ISERROR(N93),G81*Inputs!$F$19,N93))</f>
        <v>24</v>
      </c>
      <c r="H93" s="36">
        <f t="shared" si="10"/>
        <v>32.43</v>
      </c>
      <c r="I93" s="36">
        <f>IF(A93="N/A"," ",IF(ISERROR(O93),I81*Inputs!$F$19,O93))</f>
        <v>19</v>
      </c>
      <c r="J93" s="119">
        <f t="shared" si="11"/>
        <v>2.931</v>
      </c>
      <c r="L93" s="127">
        <v>33.5</v>
      </c>
      <c r="M93" s="127">
        <v>25</v>
      </c>
      <c r="N93" s="127">
        <v>24</v>
      </c>
      <c r="O93" s="128">
        <v>19</v>
      </c>
      <c r="P93" s="129">
        <v>2.931</v>
      </c>
      <c r="S93" s="38">
        <v>39264</v>
      </c>
      <c r="T93" s="33">
        <v>21</v>
      </c>
      <c r="U93" s="33">
        <v>4</v>
      </c>
      <c r="V93" s="33">
        <v>5</v>
      </c>
      <c r="W93" s="33">
        <v>1</v>
      </c>
      <c r="X93" s="33">
        <v>31</v>
      </c>
    </row>
    <row r="94" spans="1:24">
      <c r="A94" s="17">
        <f>Calculations!A92</f>
        <v>39356</v>
      </c>
      <c r="B94" s="35">
        <f>IF(A94="N/A"," ",IF(ISERROR(L94),B82*Inputs!$F$19,L94))</f>
        <v>26.299997329711914</v>
      </c>
      <c r="C94" s="145">
        <v>0.98875000000000002</v>
      </c>
      <c r="D94" s="36">
        <f t="shared" si="8"/>
        <v>26.004122359752657</v>
      </c>
      <c r="E94" s="35">
        <f>IF(A94="N/A"," ",IF(ISERROR(M94),E82*Inputs!$F$19,M94))</f>
        <v>19.996000289916992</v>
      </c>
      <c r="F94" s="36">
        <f t="shared" si="9"/>
        <v>19.771045286655426</v>
      </c>
      <c r="G94" s="35">
        <f>IF(A94="N/A"," ",IF(ISERROR(N94),G82*Inputs!$F$19,N94))</f>
        <v>18.996500015258789</v>
      </c>
      <c r="H94" s="36">
        <f t="shared" si="10"/>
        <v>18.782789390087128</v>
      </c>
      <c r="I94" s="36">
        <f>IF(A94="N/A"," ",IF(ISERROR(O94),I82*Inputs!$F$19,O94))</f>
        <v>20.400001525878906</v>
      </c>
      <c r="J94" s="119">
        <f t="shared" si="11"/>
        <v>2.98</v>
      </c>
      <c r="L94" s="127">
        <v>26.299997329711914</v>
      </c>
      <c r="M94" s="127">
        <v>19.996000289916992</v>
      </c>
      <c r="N94" s="127">
        <v>18.996500015258789</v>
      </c>
      <c r="O94" s="128">
        <v>20.400001525878906</v>
      </c>
      <c r="P94" s="129">
        <v>2.98</v>
      </c>
      <c r="S94" s="38">
        <v>39295</v>
      </c>
      <c r="T94" s="33">
        <v>23</v>
      </c>
      <c r="U94" s="33">
        <v>4</v>
      </c>
      <c r="V94" s="33">
        <v>4</v>
      </c>
      <c r="W94" s="33">
        <v>0</v>
      </c>
      <c r="X94" s="33">
        <v>31</v>
      </c>
    </row>
    <row r="95" spans="1:24">
      <c r="A95" s="17">
        <f>Calculations!A93</f>
        <v>39387</v>
      </c>
      <c r="B95" s="35">
        <f>IF(A95="N/A"," ",IF(ISERROR(L95),B83*Inputs!$F$19,L95))</f>
        <v>26.179998397827148</v>
      </c>
      <c r="C95" s="145">
        <v>1.016875</v>
      </c>
      <c r="D95" s="36">
        <f t="shared" si="8"/>
        <v>26.621785870790482</v>
      </c>
      <c r="E95" s="35">
        <f>IF(A95="N/A"," ",IF(ISERROR(M95),E83*Inputs!$F$19,M95))</f>
        <v>20</v>
      </c>
      <c r="F95" s="36">
        <f t="shared" si="9"/>
        <v>20.337499999999999</v>
      </c>
      <c r="G95" s="35">
        <f>IF(A95="N/A"," ",IF(ISERROR(N95),G83*Inputs!$F$19,N95))</f>
        <v>19</v>
      </c>
      <c r="H95" s="36">
        <f t="shared" si="10"/>
        <v>19.320625</v>
      </c>
      <c r="I95" s="36">
        <f>IF(A95="N/A"," ",IF(ISERROR(O95),I83*Inputs!$F$19,O95))</f>
        <v>20.799999237060547</v>
      </c>
      <c r="J95" s="119">
        <f t="shared" si="11"/>
        <v>3.1955000000000005</v>
      </c>
      <c r="L95" s="127">
        <v>26.179998397827148</v>
      </c>
      <c r="M95" s="127">
        <v>20</v>
      </c>
      <c r="N95" s="127">
        <v>19</v>
      </c>
      <c r="O95" s="128">
        <v>20.799999237060547</v>
      </c>
      <c r="P95" s="129">
        <v>3.1955000000000005</v>
      </c>
      <c r="S95" s="38">
        <v>39326</v>
      </c>
      <c r="T95" s="33">
        <v>19</v>
      </c>
      <c r="U95" s="33">
        <v>5</v>
      </c>
      <c r="V95" s="33">
        <v>5</v>
      </c>
      <c r="W95" s="33">
        <v>1</v>
      </c>
      <c r="X95" s="33">
        <v>30</v>
      </c>
    </row>
    <row r="96" spans="1:24">
      <c r="A96" s="17">
        <f>Calculations!A94</f>
        <v>39417</v>
      </c>
      <c r="B96" s="35">
        <f>IF(A96="N/A"," ",IF(ISERROR(L96),B84*Inputs!$F$19,L96))</f>
        <v>26.649997711181641</v>
      </c>
      <c r="C96" s="145">
        <v>0.99375000000000002</v>
      </c>
      <c r="D96" s="36">
        <f t="shared" si="8"/>
        <v>26.483435225486755</v>
      </c>
      <c r="E96" s="35">
        <f>IF(A96="N/A"," ",IF(ISERROR(M96),E84*Inputs!$F$19,M96))</f>
        <v>20</v>
      </c>
      <c r="F96" s="36">
        <f t="shared" si="9"/>
        <v>19.875</v>
      </c>
      <c r="G96" s="35">
        <f>IF(A96="N/A"," ",IF(ISERROR(N96),G84*Inputs!$F$19,N96))</f>
        <v>19</v>
      </c>
      <c r="H96" s="36">
        <f t="shared" si="10"/>
        <v>18.881250000000001</v>
      </c>
      <c r="I96" s="36">
        <f>IF(A96="N/A"," ",IF(ISERROR(O96),I84*Inputs!$F$19,O96))</f>
        <v>20.950000762939453</v>
      </c>
      <c r="J96" s="119">
        <f t="shared" si="11"/>
        <v>3.3615000000000004</v>
      </c>
      <c r="L96" s="127">
        <v>26.649997711181641</v>
      </c>
      <c r="M96" s="127">
        <v>20</v>
      </c>
      <c r="N96" s="127">
        <v>19</v>
      </c>
      <c r="O96" s="128">
        <v>20.950000762939453</v>
      </c>
      <c r="P96" s="129">
        <v>3.3615000000000004</v>
      </c>
      <c r="S96" s="38">
        <v>39356</v>
      </c>
      <c r="T96" s="33">
        <v>23</v>
      </c>
      <c r="U96" s="33">
        <v>4</v>
      </c>
      <c r="V96" s="33">
        <v>4</v>
      </c>
      <c r="W96" s="33">
        <v>0</v>
      </c>
      <c r="X96" s="33">
        <v>31</v>
      </c>
    </row>
    <row r="97" spans="1:24">
      <c r="A97" s="17">
        <f>Calculations!A95</f>
        <v>39448</v>
      </c>
      <c r="B97" s="35">
        <f>IF(A97="N/A"," ",IF(ISERROR(L97),B85*Inputs!$F$19,L97))</f>
        <v>30.899999618530273</v>
      </c>
      <c r="C97" s="145">
        <v>0.95625000000000004</v>
      </c>
      <c r="D97" s="36">
        <f t="shared" si="8"/>
        <v>29.548124635219576</v>
      </c>
      <c r="E97" s="35">
        <f>IF(A97="N/A"," ",IF(ISERROR(M97),E85*Inputs!$F$19,M97))</f>
        <v>22</v>
      </c>
      <c r="F97" s="36">
        <f t="shared" si="9"/>
        <v>21.037500000000001</v>
      </c>
      <c r="G97" s="35">
        <f>IF(A97="N/A"," ",IF(ISERROR(N97),G85*Inputs!$F$19,N97))</f>
        <v>21</v>
      </c>
      <c r="H97" s="36">
        <f t="shared" si="10"/>
        <v>20.081250000000001</v>
      </c>
      <c r="I97" s="36">
        <f>IF(A97="N/A"," ",IF(ISERROR(O97),I85*Inputs!$F$19,O97))</f>
        <v>21.200000762939453</v>
      </c>
      <c r="J97" s="119">
        <f t="shared" si="11"/>
        <v>3.4824999999999999</v>
      </c>
      <c r="L97" s="127">
        <v>30.899999618530273</v>
      </c>
      <c r="M97" s="127">
        <v>22</v>
      </c>
      <c r="N97" s="127">
        <v>21</v>
      </c>
      <c r="O97" s="128">
        <v>21.200000762939453</v>
      </c>
      <c r="P97" s="129">
        <v>3.4824999999999999</v>
      </c>
      <c r="S97" s="38">
        <v>39387</v>
      </c>
      <c r="T97" s="33">
        <v>21</v>
      </c>
      <c r="U97" s="33">
        <v>4</v>
      </c>
      <c r="V97" s="33">
        <v>4</v>
      </c>
      <c r="W97" s="33">
        <v>1</v>
      </c>
      <c r="X97" s="33">
        <v>30</v>
      </c>
    </row>
    <row r="98" spans="1:24">
      <c r="A98" s="17">
        <f>Calculations!A96</f>
        <v>39479</v>
      </c>
      <c r="B98" s="35">
        <f>IF(A98="N/A"," ",IF(ISERROR(L98),B86*Inputs!$F$19,L98))</f>
        <v>31</v>
      </c>
      <c r="C98" s="145">
        <v>0.95625000000000004</v>
      </c>
      <c r="D98" s="36">
        <f t="shared" si="8"/>
        <v>29.643750000000001</v>
      </c>
      <c r="E98" s="35">
        <f>IF(A98="N/A"," ",IF(ISERROR(M98),E86*Inputs!$F$19,M98))</f>
        <v>21.996000289916992</v>
      </c>
      <c r="F98" s="36">
        <f t="shared" si="9"/>
        <v>21.033675277233126</v>
      </c>
      <c r="G98" s="35">
        <f>IF(A98="N/A"," ",IF(ISERROR(N98),G86*Inputs!$F$19,N98))</f>
        <v>20.996501922607422</v>
      </c>
      <c r="H98" s="36">
        <f t="shared" si="10"/>
        <v>20.077904963493349</v>
      </c>
      <c r="I98" s="36">
        <f>IF(A98="N/A"," ",IF(ISERROR(O98),I86*Inputs!$F$19,O98))</f>
        <v>19.5</v>
      </c>
      <c r="J98" s="119">
        <f t="shared" si="11"/>
        <v>3.3395000000000001</v>
      </c>
      <c r="L98" s="127">
        <v>31</v>
      </c>
      <c r="M98" s="127">
        <v>21.996000289916992</v>
      </c>
      <c r="N98" s="127">
        <v>20.996501922607422</v>
      </c>
      <c r="O98" s="128">
        <v>19.5</v>
      </c>
      <c r="P98" s="129">
        <v>3.3395000000000001</v>
      </c>
      <c r="S98" s="38">
        <v>39417</v>
      </c>
      <c r="T98" s="33">
        <v>20</v>
      </c>
      <c r="U98" s="33">
        <v>5</v>
      </c>
      <c r="V98" s="33">
        <v>5</v>
      </c>
      <c r="W98" s="33">
        <v>1</v>
      </c>
      <c r="X98" s="33">
        <v>31</v>
      </c>
    </row>
    <row r="99" spans="1:24">
      <c r="A99" s="17">
        <f>Calculations!A97</f>
        <v>39508</v>
      </c>
      <c r="B99" s="35">
        <f>IF(A99="N/A"," ",IF(ISERROR(L99),B87*Inputs!$F$19,L99))</f>
        <v>26.5</v>
      </c>
      <c r="C99" s="145">
        <v>0.97109826589595394</v>
      </c>
      <c r="D99" s="36">
        <f t="shared" si="8"/>
        <v>25.734104046242781</v>
      </c>
      <c r="E99" s="35">
        <f>IF(A99="N/A"," ",IF(ISERROR(M99),E87*Inputs!$F$19,M99))</f>
        <v>20</v>
      </c>
      <c r="F99" s="36">
        <f t="shared" si="9"/>
        <v>19.421965317919078</v>
      </c>
      <c r="G99" s="35">
        <f>IF(A99="N/A"," ",IF(ISERROR(N99),G87*Inputs!$F$19,N99))</f>
        <v>19</v>
      </c>
      <c r="H99" s="36">
        <f t="shared" si="10"/>
        <v>18.450867052023124</v>
      </c>
      <c r="I99" s="36">
        <f>IF(A99="N/A"," ",IF(ISERROR(O99),I87*Inputs!$F$19,O99))</f>
        <v>19.900001525878906</v>
      </c>
      <c r="J99" s="119">
        <f t="shared" si="11"/>
        <v>3.2555000000000001</v>
      </c>
      <c r="L99" s="127">
        <v>26.5</v>
      </c>
      <c r="M99" s="127">
        <v>20</v>
      </c>
      <c r="N99" s="127">
        <v>19</v>
      </c>
      <c r="O99" s="128">
        <v>19.900001525878906</v>
      </c>
      <c r="P99" s="129">
        <v>3.2555000000000001</v>
      </c>
      <c r="S99" s="38">
        <v>39448</v>
      </c>
      <c r="T99" s="33">
        <v>22</v>
      </c>
      <c r="U99" s="33">
        <v>4</v>
      </c>
      <c r="V99" s="33">
        <v>4</v>
      </c>
      <c r="W99" s="33">
        <v>1</v>
      </c>
      <c r="X99" s="33">
        <v>31</v>
      </c>
    </row>
    <row r="100" spans="1:24">
      <c r="A100" s="17">
        <f>Calculations!A98</f>
        <v>39539</v>
      </c>
      <c r="B100" s="35">
        <f>IF(A100="N/A"," ",IF(ISERROR(L100),B88*Inputs!$F$19,L100))</f>
        <v>27.25</v>
      </c>
      <c r="C100" s="145">
        <v>0.98875000000000002</v>
      </c>
      <c r="D100" s="36">
        <f t="shared" si="8"/>
        <v>26.943437500000002</v>
      </c>
      <c r="E100" s="35">
        <f>IF(A100="N/A"," ",IF(ISERROR(M100),E88*Inputs!$F$19,M100))</f>
        <v>20</v>
      </c>
      <c r="F100" s="36">
        <f t="shared" si="9"/>
        <v>19.774999999999999</v>
      </c>
      <c r="G100" s="35">
        <f>IF(A100="N/A"," ",IF(ISERROR(N100),G88*Inputs!$F$19,N100))</f>
        <v>18.995000839233398</v>
      </c>
      <c r="H100" s="36">
        <f t="shared" si="10"/>
        <v>18.781307079792022</v>
      </c>
      <c r="I100" s="36">
        <f>IF(A100="N/A"," ",IF(ISERROR(O100),I88*Inputs!$F$19,O100))</f>
        <v>19.100000381469727</v>
      </c>
      <c r="J100" s="119">
        <f t="shared" si="11"/>
        <v>3.0569999999999999</v>
      </c>
      <c r="L100" s="127">
        <v>27.25</v>
      </c>
      <c r="M100" s="127">
        <v>20</v>
      </c>
      <c r="N100" s="127">
        <v>18.995000839233398</v>
      </c>
      <c r="O100" s="128">
        <v>19.100000381469727</v>
      </c>
      <c r="P100" s="129">
        <v>3.0569999999999999</v>
      </c>
      <c r="S100" s="38">
        <v>39479</v>
      </c>
      <c r="T100" s="33">
        <v>21</v>
      </c>
      <c r="U100" s="33">
        <v>4</v>
      </c>
      <c r="V100" s="33">
        <v>4</v>
      </c>
      <c r="W100" s="33">
        <v>0</v>
      </c>
      <c r="X100" s="33">
        <v>29</v>
      </c>
    </row>
    <row r="101" spans="1:24">
      <c r="A101" s="17">
        <f>Calculations!A99</f>
        <v>39569</v>
      </c>
      <c r="B101" s="35">
        <f>IF(A101="N/A"," ",IF(ISERROR(L101),B89*Inputs!$F$19,L101))</f>
        <v>31.75</v>
      </c>
      <c r="C101" s="145">
        <v>1.0666026645768025</v>
      </c>
      <c r="D101" s="36">
        <f t="shared" si="8"/>
        <v>33.864634600313479</v>
      </c>
      <c r="E101" s="35">
        <f>IF(A101="N/A"," ",IF(ISERROR(M101),E89*Inputs!$F$19,M101))</f>
        <v>21</v>
      </c>
      <c r="F101" s="36">
        <f t="shared" si="9"/>
        <v>22.398655956112854</v>
      </c>
      <c r="G101" s="35">
        <f>IF(A101="N/A"," ",IF(ISERROR(N101),G89*Inputs!$F$19,N101))</f>
        <v>20.004999160766602</v>
      </c>
      <c r="H101" s="36">
        <f t="shared" si="10"/>
        <v>21.337385409730356</v>
      </c>
      <c r="I101" s="36">
        <f>IF(A101="N/A"," ",IF(ISERROR(O101),I89*Inputs!$F$19,O101))</f>
        <v>18.950000762939453</v>
      </c>
      <c r="J101" s="119">
        <f t="shared" si="11"/>
        <v>3.0405000000000002</v>
      </c>
      <c r="L101" s="127">
        <v>31.75</v>
      </c>
      <c r="M101" s="127">
        <v>21</v>
      </c>
      <c r="N101" s="127">
        <v>20.004999160766602</v>
      </c>
      <c r="O101" s="128">
        <v>18.950000762939453</v>
      </c>
      <c r="P101" s="129">
        <v>3.0405000000000002</v>
      </c>
      <c r="S101" s="38">
        <v>39508</v>
      </c>
      <c r="T101" s="33">
        <v>21</v>
      </c>
      <c r="U101" s="33">
        <v>5</v>
      </c>
      <c r="V101" s="33">
        <v>5</v>
      </c>
      <c r="W101" s="33">
        <v>0</v>
      </c>
      <c r="X101" s="33">
        <v>31</v>
      </c>
    </row>
    <row r="102" spans="1:24">
      <c r="A102" s="17">
        <f>Calculations!A100</f>
        <v>39600</v>
      </c>
      <c r="B102" s="35">
        <f>IF(A102="N/A"," ",IF(ISERROR(L102),B90*Inputs!$F$19,L102))</f>
        <v>51.5</v>
      </c>
      <c r="C102" s="145">
        <v>1.5590459315024301</v>
      </c>
      <c r="D102" s="36">
        <f t="shared" si="8"/>
        <v>80.290865472375145</v>
      </c>
      <c r="E102" s="35">
        <f>IF(A102="N/A"," ",IF(ISERROR(M102),E90*Inputs!$F$19,M102))</f>
        <v>26</v>
      </c>
      <c r="F102" s="36">
        <f t="shared" si="9"/>
        <v>40.535194219063186</v>
      </c>
      <c r="G102" s="35">
        <f>IF(A102="N/A"," ",IF(ISERROR(N102),G90*Inputs!$F$19,N102))</f>
        <v>24</v>
      </c>
      <c r="H102" s="36">
        <f t="shared" si="10"/>
        <v>37.417102356058322</v>
      </c>
      <c r="I102" s="36">
        <f>IF(A102="N/A"," ",IF(ISERROR(O102),I90*Inputs!$F$19,O102))</f>
        <v>18.449999809265137</v>
      </c>
      <c r="J102" s="119">
        <f t="shared" si="11"/>
        <v>3.0465000000000004</v>
      </c>
      <c r="L102" s="127">
        <v>51.5</v>
      </c>
      <c r="M102" s="127">
        <v>26</v>
      </c>
      <c r="N102" s="127">
        <v>24</v>
      </c>
      <c r="O102" s="128">
        <v>18.449999809265137</v>
      </c>
      <c r="P102" s="129">
        <v>3.0465000000000004</v>
      </c>
      <c r="S102" s="38">
        <v>39539</v>
      </c>
      <c r="T102" s="33">
        <v>22</v>
      </c>
      <c r="U102" s="33">
        <v>4</v>
      </c>
      <c r="V102" s="33">
        <v>4</v>
      </c>
      <c r="W102" s="33">
        <v>0</v>
      </c>
      <c r="X102" s="33">
        <v>30</v>
      </c>
    </row>
    <row r="103" spans="1:24">
      <c r="A103" s="17">
        <f>Calculations!A101</f>
        <v>39630</v>
      </c>
      <c r="B103" s="35">
        <f>IF(A103="N/A"," ",IF(ISERROR(L103),B91*Inputs!$F$19,L103))</f>
        <v>84</v>
      </c>
      <c r="C103" s="145">
        <v>1.6651335587056164</v>
      </c>
      <c r="D103" s="36">
        <f t="shared" si="8"/>
        <v>139.87121893127178</v>
      </c>
      <c r="E103" s="35">
        <f>IF(A103="N/A"," ",IF(ISERROR(M103),E91*Inputs!$F$19,M103))</f>
        <v>35</v>
      </c>
      <c r="F103" s="36">
        <f t="shared" si="9"/>
        <v>58.279674554696577</v>
      </c>
      <c r="G103" s="35">
        <f>IF(A103="N/A"," ",IF(ISERROR(N103),G91*Inputs!$F$19,N103))</f>
        <v>30.999998092651367</v>
      </c>
      <c r="H103" s="36">
        <f t="shared" si="10"/>
        <v>51.61913714388389</v>
      </c>
      <c r="I103" s="36">
        <f>IF(A103="N/A"," ",IF(ISERROR(O103),I91*Inputs!$F$19,O103))</f>
        <v>19.350000381469727</v>
      </c>
      <c r="J103" s="119">
        <f t="shared" si="11"/>
        <v>3.0425</v>
      </c>
      <c r="L103" s="127">
        <v>84</v>
      </c>
      <c r="M103" s="127">
        <v>35</v>
      </c>
      <c r="N103" s="127">
        <v>30.999998092651367</v>
      </c>
      <c r="O103" s="128">
        <v>19.350000381469727</v>
      </c>
      <c r="P103" s="129">
        <v>3.0425</v>
      </c>
      <c r="S103" s="38">
        <v>39569</v>
      </c>
      <c r="T103" s="33">
        <v>21</v>
      </c>
      <c r="U103" s="33">
        <v>5</v>
      </c>
      <c r="V103" s="33">
        <v>4</v>
      </c>
      <c r="W103" s="33">
        <v>1</v>
      </c>
      <c r="X103" s="33">
        <v>31</v>
      </c>
    </row>
    <row r="104" spans="1:24">
      <c r="A104" s="17">
        <f>Calculations!A102</f>
        <v>39661</v>
      </c>
      <c r="B104" s="35">
        <f>IF(A104="N/A"," ",IF(ISERROR(L104),B92*Inputs!$F$19,L104))</f>
        <v>84</v>
      </c>
      <c r="C104" s="145">
        <v>1.6651335587056164</v>
      </c>
      <c r="D104" s="36">
        <f t="shared" si="8"/>
        <v>139.87121893127178</v>
      </c>
      <c r="E104" s="35">
        <f>IF(A104="N/A"," ",IF(ISERROR(M104),E92*Inputs!$F$19,M104))</f>
        <v>35.000003814697266</v>
      </c>
      <c r="F104" s="36">
        <f t="shared" si="9"/>
        <v>58.279680906677008</v>
      </c>
      <c r="G104" s="35">
        <f>IF(A104="N/A"," ",IF(ISERROR(N104),G92*Inputs!$F$19,N104))</f>
        <v>31</v>
      </c>
      <c r="H104" s="36">
        <f t="shared" si="10"/>
        <v>51.619140319874106</v>
      </c>
      <c r="I104" s="36">
        <f>IF(A104="N/A"," ",IF(ISERROR(O104),I92*Inputs!$F$19,O104))</f>
        <v>19.350000381469727</v>
      </c>
      <c r="J104" s="119">
        <f t="shared" si="11"/>
        <v>3.0480000000000005</v>
      </c>
      <c r="L104" s="127">
        <v>84</v>
      </c>
      <c r="M104" s="127">
        <v>35.000003814697266</v>
      </c>
      <c r="N104" s="127">
        <v>31</v>
      </c>
      <c r="O104" s="128">
        <v>19.350000381469727</v>
      </c>
      <c r="P104" s="129">
        <v>3.0480000000000005</v>
      </c>
      <c r="S104" s="38">
        <v>39600</v>
      </c>
      <c r="T104" s="33">
        <v>21</v>
      </c>
      <c r="U104" s="33">
        <v>4</v>
      </c>
      <c r="V104" s="33">
        <v>5</v>
      </c>
      <c r="W104" s="33">
        <v>0</v>
      </c>
      <c r="X104" s="33">
        <v>30</v>
      </c>
    </row>
    <row r="105" spans="1:24">
      <c r="A105" s="17">
        <f>Calculations!A103</f>
        <v>39692</v>
      </c>
      <c r="B105" s="35">
        <f>IF(A105="N/A"," ",IF(ISERROR(L105),B93*Inputs!$F$19,L105))</f>
        <v>34</v>
      </c>
      <c r="C105" s="145">
        <v>1.3512500000000001</v>
      </c>
      <c r="D105" s="36">
        <f t="shared" si="8"/>
        <v>45.942500000000003</v>
      </c>
      <c r="E105" s="35">
        <f>IF(A105="N/A"," ",IF(ISERROR(M105),E93*Inputs!$F$19,M105))</f>
        <v>25</v>
      </c>
      <c r="F105" s="36">
        <f t="shared" si="9"/>
        <v>33.78125</v>
      </c>
      <c r="G105" s="35">
        <f>IF(A105="N/A"," ",IF(ISERROR(N105),G93*Inputs!$F$19,N105))</f>
        <v>24</v>
      </c>
      <c r="H105" s="36">
        <f t="shared" si="10"/>
        <v>32.43</v>
      </c>
      <c r="I105" s="36">
        <f>IF(A105="N/A"," ",IF(ISERROR(O105),I93*Inputs!$F$19,O105))</f>
        <v>19.5</v>
      </c>
      <c r="J105" s="119">
        <f t="shared" si="11"/>
        <v>3.0485000000000002</v>
      </c>
      <c r="L105" s="127">
        <v>34</v>
      </c>
      <c r="M105" s="127">
        <v>25</v>
      </c>
      <c r="N105" s="127">
        <v>24</v>
      </c>
      <c r="O105" s="128">
        <v>19.5</v>
      </c>
      <c r="P105" s="129">
        <v>3.0485000000000002</v>
      </c>
      <c r="S105" s="38">
        <v>39630</v>
      </c>
      <c r="T105" s="33">
        <v>22</v>
      </c>
      <c r="U105" s="33">
        <v>4</v>
      </c>
      <c r="V105" s="33">
        <v>4</v>
      </c>
      <c r="W105" s="33">
        <v>1</v>
      </c>
      <c r="X105" s="33">
        <v>31</v>
      </c>
    </row>
    <row r="106" spans="1:24">
      <c r="A106" s="17">
        <f>Calculations!A104</f>
        <v>39722</v>
      </c>
      <c r="B106" s="35">
        <f>IF(A106="N/A"," ",IF(ISERROR(L106),B94*Inputs!$F$19,L106))</f>
        <v>26.799997329711914</v>
      </c>
      <c r="C106" s="145">
        <v>0.98875000000000002</v>
      </c>
      <c r="D106" s="36">
        <f t="shared" si="8"/>
        <v>26.498497359752655</v>
      </c>
      <c r="E106" s="35">
        <f>IF(A106="N/A"," ",IF(ISERROR(M106),E94*Inputs!$F$19,M106))</f>
        <v>19.996000289916992</v>
      </c>
      <c r="F106" s="36">
        <f t="shared" si="9"/>
        <v>19.771045286655426</v>
      </c>
      <c r="G106" s="35">
        <f>IF(A106="N/A"," ",IF(ISERROR(N106),G94*Inputs!$F$19,N106))</f>
        <v>18.996500015258789</v>
      </c>
      <c r="H106" s="36">
        <f t="shared" si="10"/>
        <v>18.782789390087128</v>
      </c>
      <c r="I106" s="36">
        <f>IF(A106="N/A"," ",IF(ISERROR(O106),I94*Inputs!$F$19,O106))</f>
        <v>20.900001525878906</v>
      </c>
      <c r="J106" s="119">
        <f t="shared" si="11"/>
        <v>3.0975000000000001</v>
      </c>
      <c r="L106" s="127">
        <v>26.799997329711914</v>
      </c>
      <c r="M106" s="127">
        <v>19.996000289916992</v>
      </c>
      <c r="N106" s="127">
        <v>18.996500015258789</v>
      </c>
      <c r="O106" s="128">
        <v>20.900001525878906</v>
      </c>
      <c r="P106" s="129">
        <v>3.0975000000000001</v>
      </c>
      <c r="S106" s="38">
        <v>39661</v>
      </c>
      <c r="T106" s="33">
        <v>21</v>
      </c>
      <c r="U106" s="33">
        <v>5</v>
      </c>
      <c r="V106" s="33">
        <v>5</v>
      </c>
      <c r="W106" s="33">
        <v>0</v>
      </c>
      <c r="X106" s="33">
        <v>31</v>
      </c>
    </row>
    <row r="107" spans="1:24">
      <c r="A107" s="17">
        <f>Calculations!A105</f>
        <v>39753</v>
      </c>
      <c r="B107" s="35">
        <f>IF(A107="N/A"," ",IF(ISERROR(L107),B95*Inputs!$F$19,L107))</f>
        <v>26.679998397827148</v>
      </c>
      <c r="C107" s="145">
        <v>1.016875</v>
      </c>
      <c r="D107" s="36">
        <f t="shared" si="8"/>
        <v>27.130223370790482</v>
      </c>
      <c r="E107" s="35">
        <f>IF(A107="N/A"," ",IF(ISERROR(M107),E95*Inputs!$F$19,M107))</f>
        <v>20</v>
      </c>
      <c r="F107" s="36">
        <f t="shared" si="9"/>
        <v>20.337499999999999</v>
      </c>
      <c r="G107" s="35">
        <f>IF(A107="N/A"," ",IF(ISERROR(N107),G95*Inputs!$F$19,N107))</f>
        <v>19</v>
      </c>
      <c r="H107" s="36">
        <f t="shared" si="10"/>
        <v>19.320625</v>
      </c>
      <c r="I107" s="36">
        <f>IF(A107="N/A"," ",IF(ISERROR(O107),I95*Inputs!$F$19,O107))</f>
        <v>21.299999237060547</v>
      </c>
      <c r="J107" s="119">
        <f t="shared" si="11"/>
        <v>3.3130000000000002</v>
      </c>
      <c r="L107" s="127">
        <v>26.679998397827148</v>
      </c>
      <c r="M107" s="127">
        <v>20</v>
      </c>
      <c r="N107" s="127">
        <v>19</v>
      </c>
      <c r="O107" s="128">
        <v>21.299999237060547</v>
      </c>
      <c r="P107" s="129">
        <v>3.3130000000000002</v>
      </c>
      <c r="S107" s="38">
        <v>39692</v>
      </c>
      <c r="T107" s="33">
        <v>21</v>
      </c>
      <c r="U107" s="33">
        <v>4</v>
      </c>
      <c r="V107" s="33">
        <v>4</v>
      </c>
      <c r="W107" s="33">
        <v>1</v>
      </c>
      <c r="X107" s="33">
        <v>30</v>
      </c>
    </row>
    <row r="108" spans="1:24">
      <c r="A108" s="17">
        <f>Calculations!A106</f>
        <v>39783</v>
      </c>
      <c r="B108" s="35">
        <f>IF(A108="N/A"," ",IF(ISERROR(L108),B96*Inputs!$F$19,L108))</f>
        <v>27.149997711181641</v>
      </c>
      <c r="C108" s="145">
        <v>0.99375000000000002</v>
      </c>
      <c r="D108" s="36">
        <f t="shared" si="8"/>
        <v>26.980310225486758</v>
      </c>
      <c r="E108" s="35">
        <f>IF(A108="N/A"," ",IF(ISERROR(M108),E96*Inputs!$F$19,M108))</f>
        <v>20</v>
      </c>
      <c r="F108" s="36">
        <f t="shared" si="9"/>
        <v>19.875</v>
      </c>
      <c r="G108" s="35">
        <f>IF(A108="N/A"," ",IF(ISERROR(N108),G96*Inputs!$F$19,N108))</f>
        <v>19</v>
      </c>
      <c r="H108" s="36">
        <f t="shared" si="10"/>
        <v>18.881250000000001</v>
      </c>
      <c r="I108" s="36">
        <f>IF(A108="N/A"," ",IF(ISERROR(O108),I96*Inputs!$F$19,O108))</f>
        <v>21.450000762939453</v>
      </c>
      <c r="J108" s="119">
        <f t="shared" si="11"/>
        <v>3.4790000000000005</v>
      </c>
      <c r="L108" s="127">
        <v>27.149997711181641</v>
      </c>
      <c r="M108" s="127">
        <v>20</v>
      </c>
      <c r="N108" s="127">
        <v>19</v>
      </c>
      <c r="O108" s="128">
        <v>21.450000762939453</v>
      </c>
      <c r="P108" s="129">
        <v>3.4790000000000005</v>
      </c>
      <c r="S108" s="38">
        <v>39722</v>
      </c>
      <c r="T108" s="33">
        <v>23</v>
      </c>
      <c r="U108" s="33">
        <v>4</v>
      </c>
      <c r="V108" s="33">
        <v>4</v>
      </c>
      <c r="W108" s="33">
        <v>0</v>
      </c>
      <c r="X108" s="33">
        <v>31</v>
      </c>
    </row>
    <row r="109" spans="1:24">
      <c r="A109" s="17">
        <f>Calculations!A107</f>
        <v>39814</v>
      </c>
      <c r="B109" s="35">
        <f>IF(A109="N/A"," ",IF(ISERROR(L109),B97*Inputs!$F$19,L109))</f>
        <v>31.399999618530273</v>
      </c>
      <c r="C109" s="145">
        <v>0.95625000000000004</v>
      </c>
      <c r="D109" s="36">
        <f t="shared" si="8"/>
        <v>30.026249635219575</v>
      </c>
      <c r="E109" s="35">
        <f>IF(A109="N/A"," ",IF(ISERROR(M109),E97*Inputs!$F$19,M109))</f>
        <v>22</v>
      </c>
      <c r="F109" s="36">
        <f t="shared" si="9"/>
        <v>21.037500000000001</v>
      </c>
      <c r="G109" s="35">
        <f>IF(A109="N/A"," ",IF(ISERROR(N109),G97*Inputs!$F$19,N109))</f>
        <v>21</v>
      </c>
      <c r="H109" s="36">
        <f t="shared" si="10"/>
        <v>20.081250000000001</v>
      </c>
      <c r="I109" s="36">
        <f>IF(A109="N/A"," ",IF(ISERROR(O109),I97*Inputs!$F$19,O109))</f>
        <v>21.700000762939453</v>
      </c>
      <c r="J109" s="119">
        <f t="shared" si="11"/>
        <v>3.6150000000000002</v>
      </c>
      <c r="L109" s="127">
        <v>31.399999618530273</v>
      </c>
      <c r="M109" s="127">
        <v>22</v>
      </c>
      <c r="N109" s="127">
        <v>21</v>
      </c>
      <c r="O109" s="128">
        <v>21.700000762939453</v>
      </c>
      <c r="P109" s="129">
        <v>3.6150000000000002</v>
      </c>
      <c r="S109" s="38">
        <v>39753</v>
      </c>
      <c r="T109" s="33">
        <v>19</v>
      </c>
      <c r="U109" s="33">
        <v>5</v>
      </c>
      <c r="V109" s="33">
        <v>5</v>
      </c>
      <c r="W109" s="33">
        <v>1</v>
      </c>
      <c r="X109" s="33">
        <v>30</v>
      </c>
    </row>
    <row r="110" spans="1:24">
      <c r="A110" s="17">
        <f>Calculations!A108</f>
        <v>39845</v>
      </c>
      <c r="B110" s="35">
        <f>IF(A110="N/A"," ",IF(ISERROR(L110),B98*Inputs!$F$19,L110))</f>
        <v>31.5</v>
      </c>
      <c r="C110" s="145">
        <v>0.95625000000000004</v>
      </c>
      <c r="D110" s="36">
        <f t="shared" si="8"/>
        <v>30.121875000000003</v>
      </c>
      <c r="E110" s="35">
        <f>IF(A110="N/A"," ",IF(ISERROR(M110),E98*Inputs!$F$19,M110))</f>
        <v>21.996000289916992</v>
      </c>
      <c r="F110" s="36">
        <f t="shared" si="9"/>
        <v>21.033675277233126</v>
      </c>
      <c r="G110" s="35">
        <f>IF(A110="N/A"," ",IF(ISERROR(N110),G98*Inputs!$F$19,N110))</f>
        <v>20.996501922607422</v>
      </c>
      <c r="H110" s="36">
        <f t="shared" si="10"/>
        <v>20.077904963493349</v>
      </c>
      <c r="I110" s="36">
        <f>IF(A110="N/A"," ",IF(ISERROR(O110),I98*Inputs!$F$19,O110))</f>
        <v>20</v>
      </c>
      <c r="J110" s="119">
        <f t="shared" si="11"/>
        <v>3.472</v>
      </c>
      <c r="L110" s="127">
        <v>31.5</v>
      </c>
      <c r="M110" s="127">
        <v>21.996000289916992</v>
      </c>
      <c r="N110" s="127">
        <v>20.996501922607422</v>
      </c>
      <c r="O110" s="128">
        <v>20</v>
      </c>
      <c r="P110" s="129">
        <v>3.472</v>
      </c>
      <c r="S110" s="38">
        <v>39783</v>
      </c>
      <c r="T110" s="33">
        <v>22</v>
      </c>
      <c r="U110" s="33">
        <v>4</v>
      </c>
      <c r="V110" s="33">
        <v>4</v>
      </c>
      <c r="W110" s="33">
        <v>1</v>
      </c>
      <c r="X110" s="33">
        <v>31</v>
      </c>
    </row>
    <row r="111" spans="1:24">
      <c r="A111" s="17">
        <f>Calculations!A109</f>
        <v>39873</v>
      </c>
      <c r="B111" s="35">
        <f>IF(A111="N/A"," ",IF(ISERROR(L111),B99*Inputs!$F$19,L111))</f>
        <v>27</v>
      </c>
      <c r="C111" s="145">
        <v>0.97109826589595394</v>
      </c>
      <c r="D111" s="36">
        <f t="shared" si="8"/>
        <v>26.219653179190757</v>
      </c>
      <c r="E111" s="35">
        <f>IF(A111="N/A"," ",IF(ISERROR(M111),E99*Inputs!$F$19,M111))</f>
        <v>20</v>
      </c>
      <c r="F111" s="36">
        <f t="shared" si="9"/>
        <v>19.421965317919078</v>
      </c>
      <c r="G111" s="35">
        <f>IF(A111="N/A"," ",IF(ISERROR(N111),G99*Inputs!$F$19,N111))</f>
        <v>19</v>
      </c>
      <c r="H111" s="36">
        <f t="shared" si="10"/>
        <v>18.450867052023124</v>
      </c>
      <c r="I111" s="36">
        <f>IF(A111="N/A"," ",IF(ISERROR(O111),I99*Inputs!$F$19,O111))</f>
        <v>20.400001525878906</v>
      </c>
      <c r="J111" s="119">
        <f t="shared" si="11"/>
        <v>3.3880000000000003</v>
      </c>
      <c r="L111" s="127">
        <v>27</v>
      </c>
      <c r="M111" s="127">
        <v>20</v>
      </c>
      <c r="N111" s="127">
        <v>19</v>
      </c>
      <c r="O111" s="128">
        <v>20.400001525878906</v>
      </c>
      <c r="P111" s="129">
        <v>3.3880000000000003</v>
      </c>
      <c r="S111" s="38">
        <v>39814</v>
      </c>
      <c r="T111" s="33">
        <v>21</v>
      </c>
      <c r="U111" s="33">
        <v>5</v>
      </c>
      <c r="V111" s="33">
        <v>4</v>
      </c>
      <c r="W111" s="33">
        <v>1</v>
      </c>
      <c r="X111" s="33">
        <v>31</v>
      </c>
    </row>
    <row r="112" spans="1:24">
      <c r="A112" s="17">
        <f>Calculations!A110</f>
        <v>39904</v>
      </c>
      <c r="B112" s="35">
        <f>IF(A112="N/A"," ",IF(ISERROR(L112),B100*Inputs!$F$19,L112))</f>
        <v>27.75</v>
      </c>
      <c r="C112" s="145">
        <v>0.98875000000000002</v>
      </c>
      <c r="D112" s="36">
        <f t="shared" si="8"/>
        <v>27.4378125</v>
      </c>
      <c r="E112" s="35">
        <f>IF(A112="N/A"," ",IF(ISERROR(M112),E100*Inputs!$F$19,M112))</f>
        <v>20</v>
      </c>
      <c r="F112" s="36">
        <f t="shared" si="9"/>
        <v>19.774999999999999</v>
      </c>
      <c r="G112" s="35">
        <f>IF(A112="N/A"," ",IF(ISERROR(N112),G100*Inputs!$F$19,N112))</f>
        <v>18.995000839233398</v>
      </c>
      <c r="H112" s="36">
        <f t="shared" si="10"/>
        <v>18.781307079792022</v>
      </c>
      <c r="I112" s="36">
        <f>IF(A112="N/A"," ",IF(ISERROR(O112),I100*Inputs!$F$19,O112))</f>
        <v>19.600000381469727</v>
      </c>
      <c r="J112" s="119">
        <f t="shared" si="11"/>
        <v>3.1895000000000002</v>
      </c>
      <c r="L112" s="127">
        <v>27.75</v>
      </c>
      <c r="M112" s="127">
        <v>20</v>
      </c>
      <c r="N112" s="127">
        <v>18.995000839233398</v>
      </c>
      <c r="O112" s="128">
        <v>19.600000381469727</v>
      </c>
      <c r="P112" s="129">
        <v>3.1895000000000002</v>
      </c>
      <c r="S112" s="38">
        <v>39845</v>
      </c>
      <c r="T112" s="33">
        <v>20</v>
      </c>
      <c r="U112" s="33">
        <v>4</v>
      </c>
      <c r="V112" s="33">
        <v>4</v>
      </c>
      <c r="W112" s="33">
        <v>0</v>
      </c>
      <c r="X112" s="33">
        <v>28</v>
      </c>
    </row>
    <row r="113" spans="1:24">
      <c r="A113" s="17">
        <f>Calculations!A111</f>
        <v>39934</v>
      </c>
      <c r="B113" s="35">
        <f>IF(A113="N/A"," ",IF(ISERROR(L113),B101*Inputs!$F$19,L113))</f>
        <v>32.25</v>
      </c>
      <c r="C113" s="145">
        <v>1.0666026645768025</v>
      </c>
      <c r="D113" s="36">
        <f t="shared" si="8"/>
        <v>34.397935932601882</v>
      </c>
      <c r="E113" s="35">
        <f>IF(A113="N/A"," ",IF(ISERROR(M113),E101*Inputs!$F$19,M113))</f>
        <v>21</v>
      </c>
      <c r="F113" s="36">
        <f t="shared" si="9"/>
        <v>22.398655956112854</v>
      </c>
      <c r="G113" s="35">
        <f>IF(A113="N/A"," ",IF(ISERROR(N113),G101*Inputs!$F$19,N113))</f>
        <v>20.004999160766602</v>
      </c>
      <c r="H113" s="36">
        <f t="shared" si="10"/>
        <v>21.337385409730356</v>
      </c>
      <c r="I113" s="36">
        <f>IF(A113="N/A"," ",IF(ISERROR(O113),I101*Inputs!$F$19,O113))</f>
        <v>19.450000762939453</v>
      </c>
      <c r="J113" s="119">
        <f t="shared" si="11"/>
        <v>3.1730000000000005</v>
      </c>
      <c r="L113" s="127">
        <v>32.25</v>
      </c>
      <c r="M113" s="127">
        <v>21</v>
      </c>
      <c r="N113" s="127">
        <v>20.004999160766602</v>
      </c>
      <c r="O113" s="128">
        <v>19.450000762939453</v>
      </c>
      <c r="P113" s="129">
        <v>3.1730000000000005</v>
      </c>
      <c r="S113" s="38">
        <v>39873</v>
      </c>
      <c r="T113" s="33">
        <v>22</v>
      </c>
      <c r="U113" s="33">
        <v>4</v>
      </c>
      <c r="V113" s="33">
        <v>5</v>
      </c>
      <c r="W113" s="33">
        <v>0</v>
      </c>
      <c r="X113" s="33">
        <v>31</v>
      </c>
    </row>
    <row r="114" spans="1:24">
      <c r="A114" s="17">
        <f>Calculations!A112</f>
        <v>39965</v>
      </c>
      <c r="B114" s="35">
        <f>IF(A114="N/A"," ",IF(ISERROR(L114),B102*Inputs!$F$19,L114))</f>
        <v>52.5</v>
      </c>
      <c r="C114" s="145">
        <v>1.5634961468197992</v>
      </c>
      <c r="D114" s="36">
        <f t="shared" si="8"/>
        <v>82.083547708039461</v>
      </c>
      <c r="E114" s="35">
        <f>IF(A114="N/A"," ",IF(ISERROR(M114),E102*Inputs!$F$19,M114))</f>
        <v>26</v>
      </c>
      <c r="F114" s="36">
        <f t="shared" si="9"/>
        <v>40.65089981731478</v>
      </c>
      <c r="G114" s="35">
        <f>IF(A114="N/A"," ",IF(ISERROR(N114),G102*Inputs!$F$19,N114))</f>
        <v>24</v>
      </c>
      <c r="H114" s="36">
        <f t="shared" si="10"/>
        <v>37.523907523675177</v>
      </c>
      <c r="I114" s="36">
        <f>IF(A114="N/A"," ",IF(ISERROR(O114),I102*Inputs!$F$19,O114))</f>
        <v>18.949999809265137</v>
      </c>
      <c r="J114" s="119">
        <f t="shared" si="11"/>
        <v>3.1790000000000007</v>
      </c>
      <c r="L114" s="127">
        <v>52.5</v>
      </c>
      <c r="M114" s="127">
        <v>26</v>
      </c>
      <c r="N114" s="127">
        <v>24</v>
      </c>
      <c r="O114" s="128">
        <v>18.949999809265137</v>
      </c>
      <c r="P114" s="129">
        <v>3.1790000000000007</v>
      </c>
      <c r="S114" s="38">
        <v>39904</v>
      </c>
      <c r="T114" s="33">
        <v>22</v>
      </c>
      <c r="U114" s="33">
        <v>4</v>
      </c>
      <c r="V114" s="33">
        <v>4</v>
      </c>
      <c r="W114" s="33">
        <v>0</v>
      </c>
      <c r="X114" s="33">
        <v>30</v>
      </c>
    </row>
    <row r="115" spans="1:24">
      <c r="A115" s="17">
        <f>Calculations!A113</f>
        <v>39995</v>
      </c>
      <c r="B115" s="35">
        <f>IF(A115="N/A"," ",IF(ISERROR(L115),B103*Inputs!$F$19,L115))</f>
        <v>87</v>
      </c>
      <c r="C115" s="145">
        <v>1.6721527248240231</v>
      </c>
      <c r="D115" s="36">
        <f t="shared" si="8"/>
        <v>145.47728705969001</v>
      </c>
      <c r="E115" s="35">
        <f>IF(A115="N/A"," ",IF(ISERROR(M115),E103*Inputs!$F$19,M115))</f>
        <v>35</v>
      </c>
      <c r="F115" s="36">
        <f t="shared" si="9"/>
        <v>58.52534536884081</v>
      </c>
      <c r="G115" s="35">
        <f>IF(A115="N/A"," ",IF(ISERROR(N115),G103*Inputs!$F$19,N115))</f>
        <v>30.999998092651367</v>
      </c>
      <c r="H115" s="36">
        <f t="shared" si="10"/>
        <v>51.836731280166504</v>
      </c>
      <c r="I115" s="36">
        <f>IF(A115="N/A"," ",IF(ISERROR(O115),I103*Inputs!$F$19,O115))</f>
        <v>19.850000381469727</v>
      </c>
      <c r="J115" s="119">
        <f t="shared" si="11"/>
        <v>3.1749999999999998</v>
      </c>
      <c r="L115" s="127">
        <v>87</v>
      </c>
      <c r="M115" s="127">
        <v>35</v>
      </c>
      <c r="N115" s="127">
        <v>30.999998092651367</v>
      </c>
      <c r="O115" s="128">
        <v>19.850000381469727</v>
      </c>
      <c r="P115" s="129">
        <v>3.1749999999999998</v>
      </c>
      <c r="S115" s="38">
        <v>39934</v>
      </c>
      <c r="T115" s="33">
        <v>20</v>
      </c>
      <c r="U115" s="33">
        <v>5</v>
      </c>
      <c r="V115" s="33">
        <v>5</v>
      </c>
      <c r="W115" s="33">
        <v>1</v>
      </c>
      <c r="X115" s="33">
        <v>31</v>
      </c>
    </row>
    <row r="116" spans="1:24">
      <c r="A116" s="17">
        <f>Calculations!A114</f>
        <v>40026</v>
      </c>
      <c r="B116" s="35">
        <f>IF(A116="N/A"," ",IF(ISERROR(L116),B104*Inputs!$F$19,L116))</f>
        <v>87</v>
      </c>
      <c r="C116" s="145">
        <v>1.6721527248240231</v>
      </c>
      <c r="D116" s="36">
        <f t="shared" si="8"/>
        <v>145.47728705969001</v>
      </c>
      <c r="E116" s="35">
        <f>IF(A116="N/A"," ",IF(ISERROR(M116),E104*Inputs!$F$19,M116))</f>
        <v>35.000003814697266</v>
      </c>
      <c r="F116" s="36">
        <f t="shared" si="9"/>
        <v>58.525351747597234</v>
      </c>
      <c r="G116" s="35">
        <f>IF(A116="N/A"," ",IF(ISERROR(N116),G104*Inputs!$F$19,N116))</f>
        <v>31</v>
      </c>
      <c r="H116" s="36">
        <f t="shared" si="10"/>
        <v>51.836734469544716</v>
      </c>
      <c r="I116" s="36">
        <f>IF(A116="N/A"," ",IF(ISERROR(O116),I104*Inputs!$F$19,O116))</f>
        <v>19.850000381469727</v>
      </c>
      <c r="J116" s="119">
        <f t="shared" si="11"/>
        <v>3.1805000000000003</v>
      </c>
      <c r="L116" s="127">
        <v>87</v>
      </c>
      <c r="M116" s="127">
        <v>35.000003814697266</v>
      </c>
      <c r="N116" s="127">
        <v>31</v>
      </c>
      <c r="O116" s="128">
        <v>19.850000381469727</v>
      </c>
      <c r="P116" s="129">
        <v>3.1805000000000003</v>
      </c>
      <c r="S116" s="38">
        <v>39965</v>
      </c>
      <c r="T116" s="33">
        <v>22</v>
      </c>
      <c r="U116" s="33">
        <v>4</v>
      </c>
      <c r="V116" s="33">
        <v>4</v>
      </c>
      <c r="W116" s="33">
        <v>0</v>
      </c>
      <c r="X116" s="33">
        <v>30</v>
      </c>
    </row>
    <row r="117" spans="1:24">
      <c r="A117" s="17">
        <f>Calculations!A115</f>
        <v>40057</v>
      </c>
      <c r="B117" s="35">
        <f>IF(A117="N/A"," ",IF(ISERROR(L117),B105*Inputs!$F$19,L117))</f>
        <v>34.5</v>
      </c>
      <c r="C117" s="145">
        <v>1.3512500000000001</v>
      </c>
      <c r="D117" s="36">
        <f t="shared" si="8"/>
        <v>46.618124999999999</v>
      </c>
      <c r="E117" s="35">
        <f>IF(A117="N/A"," ",IF(ISERROR(M117),E105*Inputs!$F$19,M117))</f>
        <v>25</v>
      </c>
      <c r="F117" s="36">
        <f t="shared" si="9"/>
        <v>33.78125</v>
      </c>
      <c r="G117" s="35">
        <f>IF(A117="N/A"," ",IF(ISERROR(N117),G105*Inputs!$F$19,N117))</f>
        <v>24</v>
      </c>
      <c r="H117" s="36">
        <f t="shared" si="10"/>
        <v>32.43</v>
      </c>
      <c r="I117" s="36">
        <f>IF(A117="N/A"," ",IF(ISERROR(O117),I105*Inputs!$F$19,O117))</f>
        <v>20</v>
      </c>
      <c r="J117" s="119">
        <f t="shared" si="11"/>
        <v>3.1810000000000005</v>
      </c>
      <c r="L117" s="127">
        <v>34.5</v>
      </c>
      <c r="M117" s="127">
        <v>25</v>
      </c>
      <c r="N117" s="127">
        <v>24</v>
      </c>
      <c r="O117" s="128">
        <v>20</v>
      </c>
      <c r="P117" s="129">
        <v>3.1810000000000005</v>
      </c>
      <c r="S117" s="38">
        <v>39995</v>
      </c>
      <c r="T117" s="33">
        <v>23</v>
      </c>
      <c r="U117" s="33">
        <v>3</v>
      </c>
      <c r="V117" s="33">
        <v>4</v>
      </c>
      <c r="W117" s="33">
        <v>1</v>
      </c>
      <c r="X117" s="33">
        <v>31</v>
      </c>
    </row>
    <row r="118" spans="1:24">
      <c r="A118" s="17">
        <f>Calculations!A116</f>
        <v>40087</v>
      </c>
      <c r="B118" s="35">
        <f>IF(A118="N/A"," ",IF(ISERROR(L118),B106*Inputs!$F$19,L118))</f>
        <v>27.299997329711914</v>
      </c>
      <c r="C118" s="145">
        <v>0.98875000000000002</v>
      </c>
      <c r="D118" s="36">
        <f t="shared" si="8"/>
        <v>26.992872359752656</v>
      </c>
      <c r="E118" s="35">
        <f>IF(A118="N/A"," ",IF(ISERROR(M118),E106*Inputs!$F$19,M118))</f>
        <v>19.996000289916992</v>
      </c>
      <c r="F118" s="36">
        <f t="shared" si="9"/>
        <v>19.771045286655426</v>
      </c>
      <c r="G118" s="35">
        <f>IF(A118="N/A"," ",IF(ISERROR(N118),G106*Inputs!$F$19,N118))</f>
        <v>18.996500015258789</v>
      </c>
      <c r="H118" s="36">
        <f t="shared" si="10"/>
        <v>18.782789390087128</v>
      </c>
      <c r="I118" s="36">
        <f>IF(A118="N/A"," ",IF(ISERROR(O118),I106*Inputs!$F$19,O118))</f>
        <v>21.400001525878906</v>
      </c>
      <c r="J118" s="119">
        <f t="shared" si="11"/>
        <v>3.23</v>
      </c>
      <c r="L118" s="127">
        <v>27.299997329711914</v>
      </c>
      <c r="M118" s="127">
        <v>19.996000289916992</v>
      </c>
      <c r="N118" s="127">
        <v>18.996500015258789</v>
      </c>
      <c r="O118" s="128">
        <v>21.400001525878906</v>
      </c>
      <c r="P118" s="129">
        <v>3.23</v>
      </c>
      <c r="S118" s="38">
        <v>40026</v>
      </c>
      <c r="T118" s="33">
        <v>21</v>
      </c>
      <c r="U118" s="33">
        <v>5</v>
      </c>
      <c r="V118" s="33">
        <v>5</v>
      </c>
      <c r="W118" s="33">
        <v>0</v>
      </c>
      <c r="X118" s="33">
        <v>31</v>
      </c>
    </row>
    <row r="119" spans="1:24">
      <c r="A119" s="17">
        <f>Calculations!A117</f>
        <v>40118</v>
      </c>
      <c r="B119" s="35">
        <f>IF(A119="N/A"," ",IF(ISERROR(L119),B107*Inputs!$F$19,L119))</f>
        <v>27.179998397827148</v>
      </c>
      <c r="C119" s="145">
        <v>1.016875</v>
      </c>
      <c r="D119" s="36">
        <f t="shared" si="8"/>
        <v>27.638660870790481</v>
      </c>
      <c r="E119" s="35">
        <f>IF(A119="N/A"," ",IF(ISERROR(M119),E107*Inputs!$F$19,M119))</f>
        <v>20</v>
      </c>
      <c r="F119" s="36">
        <f t="shared" si="9"/>
        <v>20.337499999999999</v>
      </c>
      <c r="G119" s="35">
        <f>IF(A119="N/A"," ",IF(ISERROR(N119),G107*Inputs!$F$19,N119))</f>
        <v>19</v>
      </c>
      <c r="H119" s="36">
        <f t="shared" si="10"/>
        <v>19.320625</v>
      </c>
      <c r="I119" s="36">
        <f>IF(A119="N/A"," ",IF(ISERROR(O119),I107*Inputs!$F$19,O119))</f>
        <v>21.799999237060547</v>
      </c>
      <c r="J119" s="119">
        <f t="shared" si="11"/>
        <v>3.4455</v>
      </c>
      <c r="L119" s="127">
        <v>27.179998397827148</v>
      </c>
      <c r="M119" s="127">
        <v>20</v>
      </c>
      <c r="N119" s="127">
        <v>19</v>
      </c>
      <c r="O119" s="128">
        <v>21.799999237060547</v>
      </c>
      <c r="P119" s="129">
        <v>3.4455</v>
      </c>
      <c r="S119" s="38">
        <v>40057</v>
      </c>
      <c r="T119" s="33">
        <v>21</v>
      </c>
      <c r="U119" s="33">
        <v>4</v>
      </c>
      <c r="V119" s="33">
        <v>4</v>
      </c>
      <c r="W119" s="33">
        <v>1</v>
      </c>
      <c r="X119" s="33">
        <v>30</v>
      </c>
    </row>
    <row r="120" spans="1:24">
      <c r="A120" s="17">
        <f>Calculations!A118</f>
        <v>40148</v>
      </c>
      <c r="B120" s="35">
        <f>IF(A120="N/A"," ",IF(ISERROR(L120),B108*Inputs!$F$19,L120))</f>
        <v>27.649997711181641</v>
      </c>
      <c r="C120" s="145">
        <v>0.99375000000000002</v>
      </c>
      <c r="D120" s="36">
        <f t="shared" si="8"/>
        <v>27.477185225486757</v>
      </c>
      <c r="E120" s="35">
        <f>IF(A120="N/A"," ",IF(ISERROR(M120),E108*Inputs!$F$19,M120))</f>
        <v>20</v>
      </c>
      <c r="F120" s="36">
        <f t="shared" si="9"/>
        <v>19.875</v>
      </c>
      <c r="G120" s="35">
        <f>IF(A120="N/A"," ",IF(ISERROR(N120),G108*Inputs!$F$19,N120))</f>
        <v>19</v>
      </c>
      <c r="H120" s="36">
        <f t="shared" si="10"/>
        <v>18.881250000000001</v>
      </c>
      <c r="I120" s="36">
        <f>IF(A120="N/A"," ",IF(ISERROR(O120),I108*Inputs!$F$19,O120))</f>
        <v>21.950000762939453</v>
      </c>
      <c r="J120" s="119">
        <f t="shared" si="11"/>
        <v>3.6115000000000004</v>
      </c>
      <c r="L120" s="127">
        <v>27.649997711181641</v>
      </c>
      <c r="M120" s="127">
        <v>20</v>
      </c>
      <c r="N120" s="127">
        <v>19</v>
      </c>
      <c r="O120" s="128">
        <v>21.950000762939453</v>
      </c>
      <c r="P120" s="129">
        <v>3.6115000000000004</v>
      </c>
      <c r="S120" s="38">
        <v>40087</v>
      </c>
      <c r="T120" s="33">
        <v>22</v>
      </c>
      <c r="U120" s="33">
        <v>5</v>
      </c>
      <c r="V120" s="33">
        <v>4</v>
      </c>
      <c r="W120" s="33">
        <v>0</v>
      </c>
      <c r="X120" s="33">
        <v>31</v>
      </c>
    </row>
    <row r="121" spans="1:24">
      <c r="A121" s="17">
        <f>Calculations!A119</f>
        <v>40179</v>
      </c>
      <c r="B121" s="35">
        <f>IF(A121="N/A"," ",IF(ISERROR(L121),B109*Inputs!$F$19,L121))</f>
        <v>31.899999618530273</v>
      </c>
      <c r="C121" s="145">
        <v>0.95625000000000004</v>
      </c>
      <c r="D121" s="36">
        <f t="shared" si="8"/>
        <v>30.504374635219577</v>
      </c>
      <c r="E121" s="35">
        <f>IF(A121="N/A"," ",IF(ISERROR(M121),E109*Inputs!$F$19,M121))</f>
        <v>22</v>
      </c>
      <c r="F121" s="36">
        <f t="shared" si="9"/>
        <v>21.037500000000001</v>
      </c>
      <c r="G121" s="35">
        <f>IF(A121="N/A"," ",IF(ISERROR(N121),G109*Inputs!$F$19,N121))</f>
        <v>21</v>
      </c>
      <c r="H121" s="36">
        <f t="shared" si="10"/>
        <v>20.081250000000001</v>
      </c>
      <c r="I121" s="36">
        <f>IF(A121="N/A"," ",IF(ISERROR(O121),I109*Inputs!$F$19,O121))</f>
        <v>22.200000762939453</v>
      </c>
      <c r="J121" s="119">
        <f t="shared" si="11"/>
        <v>3.6974999999999998</v>
      </c>
      <c r="L121" s="127">
        <v>31.899999618530273</v>
      </c>
      <c r="M121" s="127">
        <v>22</v>
      </c>
      <c r="N121" s="127">
        <v>21</v>
      </c>
      <c r="O121" s="128">
        <v>22.200000762939453</v>
      </c>
      <c r="P121" s="129">
        <v>3.6974999999999998</v>
      </c>
      <c r="S121" s="38">
        <v>40118</v>
      </c>
      <c r="T121" s="33">
        <v>20</v>
      </c>
      <c r="U121" s="33">
        <v>4</v>
      </c>
      <c r="V121" s="33">
        <v>5</v>
      </c>
      <c r="W121" s="33">
        <v>1</v>
      </c>
      <c r="X121" s="33">
        <v>30</v>
      </c>
    </row>
    <row r="122" spans="1:24">
      <c r="A122" s="17">
        <f>Calculations!A120</f>
        <v>40210</v>
      </c>
      <c r="B122" s="35">
        <f>IF(A122="N/A"," ",IF(ISERROR(L122),B110*Inputs!$F$19,L122))</f>
        <v>32</v>
      </c>
      <c r="C122" s="145">
        <v>0.95625000000000004</v>
      </c>
      <c r="D122" s="36">
        <f t="shared" si="8"/>
        <v>30.6</v>
      </c>
      <c r="E122" s="35">
        <f>IF(A122="N/A"," ",IF(ISERROR(M122),E110*Inputs!$F$19,M122))</f>
        <v>21.996000289916992</v>
      </c>
      <c r="F122" s="36">
        <f t="shared" si="9"/>
        <v>21.033675277233126</v>
      </c>
      <c r="G122" s="35">
        <f>IF(A122="N/A"," ",IF(ISERROR(N122),G110*Inputs!$F$19,N122))</f>
        <v>20.996501922607422</v>
      </c>
      <c r="H122" s="36">
        <f t="shared" si="10"/>
        <v>20.077904963493349</v>
      </c>
      <c r="I122" s="36">
        <f>IF(A122="N/A"," ",IF(ISERROR(O122),I110*Inputs!$F$19,O122))</f>
        <v>20.5</v>
      </c>
      <c r="J122" s="119">
        <f t="shared" si="11"/>
        <v>3.5545000000000004</v>
      </c>
      <c r="L122" s="127">
        <v>32</v>
      </c>
      <c r="M122" s="127">
        <v>21.996000289916992</v>
      </c>
      <c r="N122" s="127">
        <v>20.996501922607422</v>
      </c>
      <c r="O122" s="128">
        <v>20.5</v>
      </c>
      <c r="P122" s="129">
        <v>3.5545000000000004</v>
      </c>
      <c r="S122" s="38">
        <v>40148</v>
      </c>
      <c r="T122" s="33">
        <v>22</v>
      </c>
      <c r="U122" s="33">
        <v>4</v>
      </c>
      <c r="V122" s="33">
        <v>4</v>
      </c>
      <c r="W122" s="33">
        <v>1</v>
      </c>
      <c r="X122" s="33">
        <v>31</v>
      </c>
    </row>
    <row r="123" spans="1:24">
      <c r="A123" s="17">
        <f>Calculations!A121</f>
        <v>40238</v>
      </c>
      <c r="B123" s="35">
        <f>IF(A123="N/A"," ",IF(ISERROR(L123),B111*Inputs!$F$19,L123))</f>
        <v>27.5</v>
      </c>
      <c r="C123" s="145">
        <v>0.97109826589595394</v>
      </c>
      <c r="D123" s="36">
        <f t="shared" si="8"/>
        <v>26.705202312138734</v>
      </c>
      <c r="E123" s="35">
        <f>IF(A123="N/A"," ",IF(ISERROR(M123),E111*Inputs!$F$19,M123))</f>
        <v>20</v>
      </c>
      <c r="F123" s="36">
        <f t="shared" si="9"/>
        <v>19.421965317919078</v>
      </c>
      <c r="G123" s="35">
        <f>IF(A123="N/A"," ",IF(ISERROR(N123),G111*Inputs!$F$19,N123))</f>
        <v>19</v>
      </c>
      <c r="H123" s="36">
        <f t="shared" si="10"/>
        <v>18.450867052023124</v>
      </c>
      <c r="I123" s="36">
        <f>IF(A123="N/A"," ",IF(ISERROR(O123),I111*Inputs!$F$19,O123))</f>
        <v>20.900001525878906</v>
      </c>
      <c r="J123" s="119">
        <f t="shared" si="11"/>
        <v>3.47</v>
      </c>
      <c r="L123" s="127">
        <v>27.5</v>
      </c>
      <c r="M123" s="127">
        <v>20</v>
      </c>
      <c r="N123" s="127">
        <v>19</v>
      </c>
      <c r="O123" s="128">
        <v>20.900001525878906</v>
      </c>
      <c r="P123" s="129">
        <v>3.47</v>
      </c>
      <c r="S123" s="38">
        <v>40179</v>
      </c>
      <c r="T123" s="33">
        <v>20</v>
      </c>
      <c r="U123" s="33">
        <v>5</v>
      </c>
      <c r="V123" s="33">
        <v>5</v>
      </c>
      <c r="W123" s="33">
        <v>1</v>
      </c>
      <c r="X123" s="33">
        <v>31</v>
      </c>
    </row>
    <row r="124" spans="1:24">
      <c r="A124" s="17">
        <f>Calculations!A122</f>
        <v>40269</v>
      </c>
      <c r="B124" s="35">
        <f>IF(A124="N/A"," ",IF(ISERROR(L124),B112*Inputs!$F$19,L124))</f>
        <v>28.25</v>
      </c>
      <c r="C124" s="145">
        <v>0.98875000000000002</v>
      </c>
      <c r="D124" s="36">
        <f t="shared" si="8"/>
        <v>27.932187500000001</v>
      </c>
      <c r="E124" s="35">
        <f>IF(A124="N/A"," ",IF(ISERROR(M124),E112*Inputs!$F$19,M124))</f>
        <v>20</v>
      </c>
      <c r="F124" s="36">
        <f t="shared" si="9"/>
        <v>19.774999999999999</v>
      </c>
      <c r="G124" s="35">
        <f>IF(A124="N/A"," ",IF(ISERROR(N124),G112*Inputs!$F$19,N124))</f>
        <v>18.995000839233398</v>
      </c>
      <c r="H124" s="36">
        <f t="shared" si="10"/>
        <v>18.781307079792022</v>
      </c>
      <c r="I124" s="36">
        <f>IF(A124="N/A"," ",IF(ISERROR(O124),I112*Inputs!$F$19,O124))</f>
        <v>20.100000381469727</v>
      </c>
      <c r="J124" s="119">
        <f t="shared" si="11"/>
        <v>3.2719999999999998</v>
      </c>
      <c r="L124" s="127">
        <v>28.25</v>
      </c>
      <c r="M124" s="127">
        <v>20</v>
      </c>
      <c r="N124" s="127">
        <v>18.995000839233398</v>
      </c>
      <c r="O124" s="128">
        <v>20.100000381469727</v>
      </c>
      <c r="P124" s="129">
        <v>3.2719999999999998</v>
      </c>
      <c r="S124" s="38">
        <v>40210</v>
      </c>
      <c r="T124" s="33">
        <v>20</v>
      </c>
      <c r="U124" s="33">
        <v>4</v>
      </c>
      <c r="V124" s="33">
        <v>4</v>
      </c>
      <c r="W124" s="33">
        <v>0</v>
      </c>
      <c r="X124" s="33">
        <v>28</v>
      </c>
    </row>
    <row r="125" spans="1:24">
      <c r="A125" s="17">
        <f>Calculations!A123</f>
        <v>40299</v>
      </c>
      <c r="B125" s="35">
        <f>IF(A125="N/A"," ",IF(ISERROR(L125),B113*Inputs!$F$19,L125))</f>
        <v>32.75</v>
      </c>
      <c r="C125" s="145">
        <v>1.0666026645768025</v>
      </c>
      <c r="D125" s="36">
        <f t="shared" si="8"/>
        <v>34.931237264890285</v>
      </c>
      <c r="E125" s="35">
        <f>IF(A125="N/A"," ",IF(ISERROR(M125),E113*Inputs!$F$19,M125))</f>
        <v>21</v>
      </c>
      <c r="F125" s="36">
        <f t="shared" si="9"/>
        <v>22.398655956112854</v>
      </c>
      <c r="G125" s="35">
        <f>IF(A125="N/A"," ",IF(ISERROR(N125),G113*Inputs!$F$19,N125))</f>
        <v>20.004999160766602</v>
      </c>
      <c r="H125" s="36">
        <f t="shared" si="10"/>
        <v>21.337385409730356</v>
      </c>
      <c r="I125" s="36">
        <f>IF(A125="N/A"," ",IF(ISERROR(O125),I113*Inputs!$F$19,O125))</f>
        <v>19.950000762939453</v>
      </c>
      <c r="J125" s="119">
        <f t="shared" si="11"/>
        <v>3.2560000000000002</v>
      </c>
      <c r="L125" s="127">
        <v>32.75</v>
      </c>
      <c r="M125" s="127">
        <v>21</v>
      </c>
      <c r="N125" s="127">
        <v>20.004999160766602</v>
      </c>
      <c r="O125" s="128">
        <v>19.950000762939453</v>
      </c>
      <c r="P125" s="129">
        <v>3.2560000000000002</v>
      </c>
      <c r="S125" s="38">
        <v>40238</v>
      </c>
      <c r="T125" s="33">
        <v>23</v>
      </c>
      <c r="U125" s="33">
        <v>4</v>
      </c>
      <c r="V125" s="33">
        <v>4</v>
      </c>
      <c r="W125" s="33">
        <v>0</v>
      </c>
      <c r="X125" s="33">
        <v>31</v>
      </c>
    </row>
    <row r="126" spans="1:24">
      <c r="A126" s="17">
        <f>Calculations!A124</f>
        <v>40330</v>
      </c>
      <c r="B126" s="35">
        <f>IF(A126="N/A"," ",IF(ISERROR(L126),B114*Inputs!$F$19,L126))</f>
        <v>53.5</v>
      </c>
      <c r="C126" s="145">
        <v>1.5678411814161</v>
      </c>
      <c r="D126" s="36">
        <f t="shared" si="8"/>
        <v>83.879503205761353</v>
      </c>
      <c r="E126" s="35">
        <f>IF(A126="N/A"," ",IF(ISERROR(M126),E114*Inputs!$F$19,M126))</f>
        <v>26</v>
      </c>
      <c r="F126" s="36">
        <f t="shared" si="9"/>
        <v>40.763870716818602</v>
      </c>
      <c r="G126" s="35">
        <f>IF(A126="N/A"," ",IF(ISERROR(N126),G114*Inputs!$F$19,N126))</f>
        <v>24</v>
      </c>
      <c r="H126" s="36">
        <f t="shared" si="10"/>
        <v>37.628188353986403</v>
      </c>
      <c r="I126" s="36">
        <f>IF(A126="N/A"," ",IF(ISERROR(O126),I114*Inputs!$F$19,O126))</f>
        <v>19.449999809265137</v>
      </c>
      <c r="J126" s="119">
        <f t="shared" si="11"/>
        <v>3.2620000000000005</v>
      </c>
      <c r="L126" s="127">
        <v>53.5</v>
      </c>
      <c r="M126" s="127">
        <v>26</v>
      </c>
      <c r="N126" s="127">
        <v>24</v>
      </c>
      <c r="O126" s="128">
        <v>19.449999809265137</v>
      </c>
      <c r="P126" s="129">
        <v>3.2620000000000005</v>
      </c>
      <c r="S126" s="38">
        <v>40269</v>
      </c>
      <c r="T126" s="33">
        <v>22</v>
      </c>
      <c r="U126" s="33">
        <v>4</v>
      </c>
      <c r="V126" s="33">
        <v>4</v>
      </c>
      <c r="W126" s="33">
        <v>0</v>
      </c>
      <c r="X126" s="33">
        <v>30</v>
      </c>
    </row>
    <row r="127" spans="1:24">
      <c r="A127" s="17">
        <f>Calculations!A125</f>
        <v>40360</v>
      </c>
      <c r="B127" s="35">
        <f>IF(A127="N/A"," ",IF(ISERROR(L127),B115*Inputs!$F$19,L127))</f>
        <v>90</v>
      </c>
      <c r="C127" s="145">
        <v>1.6788574269806187</v>
      </c>
      <c r="D127" s="36">
        <f t="shared" si="8"/>
        <v>151.09716842825569</v>
      </c>
      <c r="E127" s="35">
        <f>IF(A127="N/A"," ",IF(ISERROR(M127),E115*Inputs!$F$19,M127))</f>
        <v>35</v>
      </c>
      <c r="F127" s="36">
        <f t="shared" si="9"/>
        <v>58.760009944321652</v>
      </c>
      <c r="G127" s="35">
        <f>IF(A127="N/A"," ",IF(ISERROR(N127),G115*Inputs!$F$19,N127))</f>
        <v>30.999998092651367</v>
      </c>
      <c r="H127" s="36">
        <f t="shared" si="10"/>
        <v>52.044577034232759</v>
      </c>
      <c r="I127" s="36">
        <f>IF(A127="N/A"," ",IF(ISERROR(O127),I115*Inputs!$F$19,O127))</f>
        <v>20.350000381469727</v>
      </c>
      <c r="J127" s="119">
        <f t="shared" si="11"/>
        <v>3.2570000000000001</v>
      </c>
      <c r="L127" s="127">
        <v>90</v>
      </c>
      <c r="M127" s="127">
        <v>35</v>
      </c>
      <c r="N127" s="127">
        <v>30.999998092651367</v>
      </c>
      <c r="O127" s="128">
        <v>20.350000381469727</v>
      </c>
      <c r="P127" s="129">
        <v>3.2570000000000001</v>
      </c>
      <c r="S127" s="38">
        <v>40299</v>
      </c>
      <c r="T127" s="33">
        <v>20</v>
      </c>
      <c r="U127" s="33">
        <v>5</v>
      </c>
      <c r="V127" s="33">
        <v>5</v>
      </c>
      <c r="W127" s="33">
        <v>1</v>
      </c>
      <c r="X127" s="33">
        <v>31</v>
      </c>
    </row>
    <row r="128" spans="1:24">
      <c r="A128" s="17">
        <f>Calculations!A126</f>
        <v>40391</v>
      </c>
      <c r="B128" s="35">
        <f>IF(A128="N/A"," ",IF(ISERROR(L128),B116*Inputs!$F$19,L128))</f>
        <v>90</v>
      </c>
      <c r="C128" s="145">
        <v>1.6788574269806187</v>
      </c>
      <c r="D128" s="36">
        <f t="shared" si="8"/>
        <v>151.09716842825569</v>
      </c>
      <c r="E128" s="35">
        <f>IF(A128="N/A"," ",IF(ISERROR(M128),E116*Inputs!$F$19,M128))</f>
        <v>35.000003814697266</v>
      </c>
      <c r="F128" s="36">
        <f t="shared" si="9"/>
        <v>58.760016348654489</v>
      </c>
      <c r="G128" s="35">
        <f>IF(A128="N/A"," ",IF(ISERROR(N128),G116*Inputs!$F$19,N128))</f>
        <v>31</v>
      </c>
      <c r="H128" s="36">
        <f t="shared" si="10"/>
        <v>52.044580236399177</v>
      </c>
      <c r="I128" s="36">
        <f>IF(A128="N/A"," ",IF(ISERROR(O128),I116*Inputs!$F$19,O128))</f>
        <v>20.350000381469727</v>
      </c>
      <c r="J128" s="119">
        <f t="shared" si="11"/>
        <v>3.2630000000000003</v>
      </c>
      <c r="L128" s="127">
        <v>90</v>
      </c>
      <c r="M128" s="127">
        <v>35.000003814697266</v>
      </c>
      <c r="N128" s="127">
        <v>31</v>
      </c>
      <c r="O128" s="128">
        <v>20.350000381469727</v>
      </c>
      <c r="P128" s="129">
        <v>3.2630000000000003</v>
      </c>
      <c r="S128" s="38">
        <v>40330</v>
      </c>
      <c r="T128" s="33">
        <v>22</v>
      </c>
      <c r="U128" s="33">
        <v>4</v>
      </c>
      <c r="V128" s="33">
        <v>4</v>
      </c>
      <c r="W128" s="33">
        <v>0</v>
      </c>
      <c r="X128" s="33">
        <v>30</v>
      </c>
    </row>
    <row r="129" spans="1:24">
      <c r="A129" s="17">
        <f>Calculations!A127</f>
        <v>40422</v>
      </c>
      <c r="B129" s="35">
        <f>IF(A129="N/A"," ",IF(ISERROR(L129),B117*Inputs!$F$19,L129))</f>
        <v>35</v>
      </c>
      <c r="C129" s="145">
        <v>1.3512500000000001</v>
      </c>
      <c r="D129" s="36">
        <f t="shared" si="8"/>
        <v>47.293750000000003</v>
      </c>
      <c r="E129" s="35">
        <f>IF(A129="N/A"," ",IF(ISERROR(M129),E117*Inputs!$F$19,M129))</f>
        <v>25</v>
      </c>
      <c r="F129" s="36">
        <f t="shared" si="9"/>
        <v>33.78125</v>
      </c>
      <c r="G129" s="35">
        <f>IF(A129="N/A"," ",IF(ISERROR(N129),G117*Inputs!$F$19,N129))</f>
        <v>24</v>
      </c>
      <c r="H129" s="36">
        <f t="shared" si="10"/>
        <v>32.43</v>
      </c>
      <c r="I129" s="36">
        <f>IF(A129="N/A"," ",IF(ISERROR(O129),I117*Inputs!$F$19,O129))</f>
        <v>20.5</v>
      </c>
      <c r="J129" s="119">
        <f t="shared" si="11"/>
        <v>3.2630000000000003</v>
      </c>
      <c r="L129" s="127">
        <v>35</v>
      </c>
      <c r="M129" s="127">
        <v>25</v>
      </c>
      <c r="N129" s="127">
        <v>24</v>
      </c>
      <c r="O129" s="128">
        <v>20.5</v>
      </c>
      <c r="P129" s="129">
        <v>3.2630000000000003</v>
      </c>
      <c r="S129" s="38">
        <v>40360</v>
      </c>
      <c r="T129" s="33">
        <v>21</v>
      </c>
      <c r="U129" s="33">
        <v>5</v>
      </c>
      <c r="V129" s="33">
        <v>4</v>
      </c>
      <c r="W129" s="33">
        <v>1</v>
      </c>
      <c r="X129" s="33">
        <v>31</v>
      </c>
    </row>
    <row r="130" spans="1:24">
      <c r="A130" s="17">
        <f>Calculations!A128</f>
        <v>40452</v>
      </c>
      <c r="B130" s="35">
        <f>IF(A130="N/A"," ",IF(ISERROR(L130),B118*Inputs!$F$19,L130))</f>
        <v>27.799997329711914</v>
      </c>
      <c r="C130" s="145">
        <v>0.98875000000000002</v>
      </c>
      <c r="D130" s="36">
        <f t="shared" si="8"/>
        <v>27.487247359752654</v>
      </c>
      <c r="E130" s="35">
        <f>IF(A130="N/A"," ",IF(ISERROR(M130),E118*Inputs!$F$19,M130))</f>
        <v>19.996000289916992</v>
      </c>
      <c r="F130" s="36">
        <f t="shared" si="9"/>
        <v>19.771045286655426</v>
      </c>
      <c r="G130" s="35">
        <f>IF(A130="N/A"," ",IF(ISERROR(N130),G118*Inputs!$F$19,N130))</f>
        <v>18.996500015258789</v>
      </c>
      <c r="H130" s="36">
        <f t="shared" si="10"/>
        <v>18.782789390087128</v>
      </c>
      <c r="I130" s="36">
        <f>IF(A130="N/A"," ",IF(ISERROR(O130),I118*Inputs!$F$19,O130))</f>
        <v>21.900001525878906</v>
      </c>
      <c r="J130" s="119">
        <f t="shared" si="11"/>
        <v>3.3130000000000002</v>
      </c>
      <c r="L130" s="127">
        <v>27.799997329711914</v>
      </c>
      <c r="M130" s="127">
        <v>19.996000289916992</v>
      </c>
      <c r="N130" s="127">
        <v>18.996500015258789</v>
      </c>
      <c r="O130" s="128">
        <v>21.900001525878906</v>
      </c>
      <c r="P130" s="129">
        <v>3.3130000000000002</v>
      </c>
      <c r="S130" s="38">
        <v>40391</v>
      </c>
      <c r="T130" s="33">
        <v>22</v>
      </c>
      <c r="U130" s="33">
        <v>4</v>
      </c>
      <c r="V130" s="33">
        <v>5</v>
      </c>
      <c r="W130" s="33">
        <v>0</v>
      </c>
      <c r="X130" s="33">
        <v>31</v>
      </c>
    </row>
    <row r="131" spans="1:24">
      <c r="A131" s="17">
        <f>Calculations!A129</f>
        <v>40483</v>
      </c>
      <c r="B131" s="35">
        <f>IF(A131="N/A"," ",IF(ISERROR(L131),B119*Inputs!$F$19,L131))</f>
        <v>27.679998397827148</v>
      </c>
      <c r="C131" s="145">
        <v>1.016875</v>
      </c>
      <c r="D131" s="36">
        <f t="shared" si="8"/>
        <v>28.147098370790481</v>
      </c>
      <c r="E131" s="35">
        <f>IF(A131="N/A"," ",IF(ISERROR(M131),E119*Inputs!$F$19,M131))</f>
        <v>20</v>
      </c>
      <c r="F131" s="36">
        <f t="shared" si="9"/>
        <v>20.337499999999999</v>
      </c>
      <c r="G131" s="35">
        <f>IF(A131="N/A"," ",IF(ISERROR(N131),G119*Inputs!$F$19,N131))</f>
        <v>19</v>
      </c>
      <c r="H131" s="36">
        <f t="shared" si="10"/>
        <v>19.320625</v>
      </c>
      <c r="I131" s="36">
        <f>IF(A131="N/A"," ",IF(ISERROR(O131),I119*Inputs!$F$19,O131))</f>
        <v>22.299999237060547</v>
      </c>
      <c r="J131" s="119">
        <f t="shared" si="11"/>
        <v>3.5280000000000005</v>
      </c>
      <c r="L131" s="127">
        <v>27.679998397827148</v>
      </c>
      <c r="M131" s="127">
        <v>20</v>
      </c>
      <c r="N131" s="127">
        <v>19</v>
      </c>
      <c r="O131" s="128">
        <v>22.299999237060547</v>
      </c>
      <c r="P131" s="129">
        <v>3.5280000000000005</v>
      </c>
      <c r="S131" s="38">
        <v>40422</v>
      </c>
      <c r="T131" s="33">
        <v>21</v>
      </c>
      <c r="U131" s="33">
        <v>4</v>
      </c>
      <c r="V131" s="33">
        <v>4</v>
      </c>
      <c r="W131" s="33">
        <v>1</v>
      </c>
      <c r="X131" s="33">
        <v>30</v>
      </c>
    </row>
    <row r="132" spans="1:24">
      <c r="A132" s="17">
        <f>Calculations!A130</f>
        <v>40513</v>
      </c>
      <c r="B132" s="35">
        <f>IF(A132="N/A"," ",IF(ISERROR(L132),B120*Inputs!$F$19,L132))</f>
        <v>28.149997711181641</v>
      </c>
      <c r="C132" s="145">
        <v>0.99375000000000002</v>
      </c>
      <c r="D132" s="36">
        <f t="shared" si="8"/>
        <v>27.974060225486756</v>
      </c>
      <c r="E132" s="35">
        <f>IF(A132="N/A"," ",IF(ISERROR(M132),E120*Inputs!$F$19,M132))</f>
        <v>20</v>
      </c>
      <c r="F132" s="36">
        <f t="shared" si="9"/>
        <v>19.875</v>
      </c>
      <c r="G132" s="35">
        <f>IF(A132="N/A"," ",IF(ISERROR(N132),G120*Inputs!$F$19,N132))</f>
        <v>19</v>
      </c>
      <c r="H132" s="36">
        <f t="shared" si="10"/>
        <v>18.881250000000001</v>
      </c>
      <c r="I132" s="36">
        <f>IF(A132="N/A"," ",IF(ISERROR(O132),I120*Inputs!$F$19,O132))</f>
        <v>22.450000762939453</v>
      </c>
      <c r="J132" s="119">
        <f t="shared" si="11"/>
        <v>3.6940000000000004</v>
      </c>
      <c r="L132" s="127">
        <v>28.149997711181641</v>
      </c>
      <c r="M132" s="127">
        <v>20</v>
      </c>
      <c r="N132" s="127">
        <v>19</v>
      </c>
      <c r="O132" s="128">
        <v>22.450000762939453</v>
      </c>
      <c r="P132" s="129">
        <v>3.6940000000000004</v>
      </c>
      <c r="S132" s="38">
        <v>40452</v>
      </c>
      <c r="T132" s="33">
        <v>21</v>
      </c>
      <c r="U132" s="33">
        <v>5</v>
      </c>
      <c r="V132" s="33">
        <v>5</v>
      </c>
      <c r="W132" s="33">
        <v>0</v>
      </c>
      <c r="X132" s="33">
        <v>31</v>
      </c>
    </row>
    <row r="133" spans="1:24">
      <c r="A133" s="17">
        <f>Calculations!A131</f>
        <v>40544</v>
      </c>
      <c r="B133" s="35">
        <f>IF(A133="N/A"," ",IF(ISERROR(L133),B121*Inputs!$F$19,L133))</f>
        <v>32.399999618530273</v>
      </c>
      <c r="C133" s="145">
        <v>0.95625000000000004</v>
      </c>
      <c r="D133" s="36">
        <f t="shared" si="8"/>
        <v>30.982499635219575</v>
      </c>
      <c r="E133" s="35">
        <f>IF(A133="N/A"," ",IF(ISERROR(M133),E121*Inputs!$F$19,M133))</f>
        <v>22</v>
      </c>
      <c r="F133" s="36">
        <f t="shared" si="9"/>
        <v>21.037500000000001</v>
      </c>
      <c r="G133" s="35">
        <f>IF(A133="N/A"," ",IF(ISERROR(N133),G121*Inputs!$F$19,N133))</f>
        <v>21</v>
      </c>
      <c r="H133" s="36">
        <f t="shared" si="10"/>
        <v>20.081250000000001</v>
      </c>
      <c r="I133" s="36">
        <f>IF(A133="N/A"," ",IF(ISERROR(O133),I121*Inputs!$F$19,O133))</f>
        <v>22.700000762939453</v>
      </c>
      <c r="J133" s="119">
        <f t="shared" si="11"/>
        <v>3.7850000000000001</v>
      </c>
      <c r="L133" s="127">
        <v>32.399999618530273</v>
      </c>
      <c r="M133" s="127">
        <v>22</v>
      </c>
      <c r="N133" s="127">
        <v>21</v>
      </c>
      <c r="O133" s="128">
        <v>22.700000762939453</v>
      </c>
      <c r="P133" s="129">
        <v>3.7850000000000001</v>
      </c>
      <c r="S133" s="38">
        <v>40483</v>
      </c>
      <c r="T133" s="33">
        <v>21</v>
      </c>
      <c r="U133" s="33">
        <v>4</v>
      </c>
      <c r="V133" s="33">
        <v>4</v>
      </c>
      <c r="W133" s="33">
        <v>1</v>
      </c>
      <c r="X133" s="33">
        <v>30</v>
      </c>
    </row>
    <row r="134" spans="1:24">
      <c r="A134" s="17">
        <f>Calculations!A132</f>
        <v>40575</v>
      </c>
      <c r="B134" s="35">
        <f>IF(A134="N/A"," ",IF(ISERROR(L134),B122*Inputs!$F$19,L134))</f>
        <v>32.5</v>
      </c>
      <c r="C134" s="145">
        <v>0.95625000000000004</v>
      </c>
      <c r="D134" s="36">
        <f t="shared" si="8"/>
        <v>31.078125</v>
      </c>
      <c r="E134" s="35">
        <f>IF(A134="N/A"," ",IF(ISERROR(M134),E122*Inputs!$F$19,M134))</f>
        <v>21.996000289916992</v>
      </c>
      <c r="F134" s="36">
        <f t="shared" si="9"/>
        <v>21.033675277233126</v>
      </c>
      <c r="G134" s="35">
        <f>IF(A134="N/A"," ",IF(ISERROR(N134),G122*Inputs!$F$19,N134))</f>
        <v>20.996501922607422</v>
      </c>
      <c r="H134" s="36">
        <f t="shared" si="10"/>
        <v>20.077904963493349</v>
      </c>
      <c r="I134" s="36">
        <f>IF(A134="N/A"," ",IF(ISERROR(O134),I122*Inputs!$F$19,O134))</f>
        <v>21</v>
      </c>
      <c r="J134" s="119">
        <f t="shared" si="11"/>
        <v>3.6419999999999999</v>
      </c>
      <c r="L134" s="127">
        <v>32.5</v>
      </c>
      <c r="M134" s="127">
        <v>21.996000289916992</v>
      </c>
      <c r="N134" s="127">
        <v>20.996501922607422</v>
      </c>
      <c r="O134" s="128">
        <v>21</v>
      </c>
      <c r="P134" s="129">
        <v>3.6419999999999999</v>
      </c>
      <c r="S134" s="38">
        <v>40513</v>
      </c>
      <c r="T134" s="33">
        <v>23</v>
      </c>
      <c r="U134" s="33">
        <v>3</v>
      </c>
      <c r="V134" s="33">
        <v>4</v>
      </c>
      <c r="W134" s="33">
        <v>1</v>
      </c>
      <c r="X134" s="33">
        <v>31</v>
      </c>
    </row>
    <row r="135" spans="1:24">
      <c r="A135" s="17">
        <f>Calculations!A133</f>
        <v>40603</v>
      </c>
      <c r="B135" s="35">
        <f>IF(A135="N/A"," ",IF(ISERROR(L135),B123*Inputs!$F$19,L135))</f>
        <v>28</v>
      </c>
      <c r="C135" s="145">
        <v>0.97109826589595394</v>
      </c>
      <c r="D135" s="36">
        <f t="shared" ref="D135:D198" si="12">IF(A135="N/A"," ",C135*B135)</f>
        <v>27.190751445086711</v>
      </c>
      <c r="E135" s="35">
        <f>IF(A135="N/A"," ",IF(ISERROR(M135),E123*Inputs!$F$19,M135))</f>
        <v>20</v>
      </c>
      <c r="F135" s="36">
        <f t="shared" ref="F135:F198" si="13">IF(A135="N/A"," ",E135*C135)</f>
        <v>19.421965317919078</v>
      </c>
      <c r="G135" s="35">
        <f>IF(A135="N/A"," ",IF(ISERROR(N135),G123*Inputs!$F$19,N135))</f>
        <v>19</v>
      </c>
      <c r="H135" s="36">
        <f t="shared" ref="H135:H198" si="14">IF(A135="N/A"," ",G135*C135)</f>
        <v>18.450867052023124</v>
      </c>
      <c r="I135" s="36">
        <f>IF(A135="N/A"," ",IF(ISERROR(O135),I123*Inputs!$F$19,O135))</f>
        <v>21.400001525878906</v>
      </c>
      <c r="J135" s="119">
        <f t="shared" ref="J135:J198" si="15">IF(A135="N/A"," ",P135)</f>
        <v>3.5575000000000001</v>
      </c>
      <c r="L135" s="127">
        <v>28</v>
      </c>
      <c r="M135" s="127">
        <v>20</v>
      </c>
      <c r="N135" s="127">
        <v>19</v>
      </c>
      <c r="O135" s="128">
        <v>21.400001525878906</v>
      </c>
      <c r="P135" s="129">
        <v>3.5575000000000001</v>
      </c>
      <c r="S135" s="38">
        <v>40544</v>
      </c>
      <c r="T135" s="33">
        <v>21</v>
      </c>
      <c r="U135" s="33">
        <v>4</v>
      </c>
      <c r="V135" s="33">
        <v>5</v>
      </c>
      <c r="W135" s="33">
        <v>1</v>
      </c>
      <c r="X135" s="33">
        <v>31</v>
      </c>
    </row>
    <row r="136" spans="1:24">
      <c r="A136" s="17">
        <f>Calculations!A134</f>
        <v>40634</v>
      </c>
      <c r="B136" s="35">
        <f>IF(A136="N/A"," ",IF(ISERROR(L136),B124*Inputs!$F$19,L136))</f>
        <v>28.75</v>
      </c>
      <c r="C136" s="145">
        <v>0.98875000000000002</v>
      </c>
      <c r="D136" s="36">
        <f t="shared" si="12"/>
        <v>28.426562499999999</v>
      </c>
      <c r="E136" s="35">
        <f>IF(A136="N/A"," ",IF(ISERROR(M136),E124*Inputs!$F$19,M136))</f>
        <v>20</v>
      </c>
      <c r="F136" s="36">
        <f t="shared" si="13"/>
        <v>19.774999999999999</v>
      </c>
      <c r="G136" s="35">
        <f>IF(A136="N/A"," ",IF(ISERROR(N136),G124*Inputs!$F$19,N136))</f>
        <v>18.995000839233398</v>
      </c>
      <c r="H136" s="36">
        <f t="shared" si="14"/>
        <v>18.781307079792022</v>
      </c>
      <c r="I136" s="36">
        <f>IF(A136="N/A"," ",IF(ISERROR(O136),I124*Inputs!$F$19,O136))</f>
        <v>20.600000381469727</v>
      </c>
      <c r="J136" s="119">
        <f t="shared" si="15"/>
        <v>3.3595000000000002</v>
      </c>
      <c r="L136" s="127">
        <v>28.75</v>
      </c>
      <c r="M136" s="127">
        <v>20</v>
      </c>
      <c r="N136" s="127">
        <v>18.995000839233398</v>
      </c>
      <c r="O136" s="128">
        <v>20.600000381469727</v>
      </c>
      <c r="P136" s="129">
        <v>3.3595000000000002</v>
      </c>
      <c r="S136" s="38">
        <v>40575</v>
      </c>
      <c r="T136" s="33">
        <v>20</v>
      </c>
      <c r="U136" s="33">
        <v>4</v>
      </c>
      <c r="V136" s="33">
        <v>4</v>
      </c>
      <c r="W136" s="33">
        <v>0</v>
      </c>
      <c r="X136" s="33">
        <v>28</v>
      </c>
    </row>
    <row r="137" spans="1:24">
      <c r="A137" s="17">
        <f>Calculations!A135</f>
        <v>40664</v>
      </c>
      <c r="B137" s="35">
        <f>IF(A137="N/A"," ",IF(ISERROR(L137),B125*Inputs!$F$19,L137))</f>
        <v>33.25</v>
      </c>
      <c r="C137" s="145">
        <v>1.0666026645768025</v>
      </c>
      <c r="D137" s="36">
        <f t="shared" si="12"/>
        <v>35.464538597178681</v>
      </c>
      <c r="E137" s="35">
        <f>IF(A137="N/A"," ",IF(ISERROR(M137),E125*Inputs!$F$19,M137))</f>
        <v>21</v>
      </c>
      <c r="F137" s="36">
        <f t="shared" si="13"/>
        <v>22.398655956112854</v>
      </c>
      <c r="G137" s="35">
        <f>IF(A137="N/A"," ",IF(ISERROR(N137),G125*Inputs!$F$19,N137))</f>
        <v>20.004999160766602</v>
      </c>
      <c r="H137" s="36">
        <f t="shared" si="14"/>
        <v>21.337385409730356</v>
      </c>
      <c r="I137" s="36">
        <f>IF(A137="N/A"," ",IF(ISERROR(O137),I125*Inputs!$F$19,O137))</f>
        <v>20.450000762939453</v>
      </c>
      <c r="J137" s="119">
        <f t="shared" si="15"/>
        <v>3.3435000000000001</v>
      </c>
      <c r="L137" s="127">
        <v>33.25</v>
      </c>
      <c r="M137" s="127">
        <v>21</v>
      </c>
      <c r="N137" s="127">
        <v>20.004999160766602</v>
      </c>
      <c r="O137" s="128">
        <v>20.450000762939453</v>
      </c>
      <c r="P137" s="129">
        <v>3.3435000000000001</v>
      </c>
      <c r="S137" s="38">
        <v>40603</v>
      </c>
      <c r="T137" s="33">
        <v>23</v>
      </c>
      <c r="U137" s="33">
        <v>4</v>
      </c>
      <c r="V137" s="33">
        <v>4</v>
      </c>
      <c r="W137" s="33">
        <v>0</v>
      </c>
      <c r="X137" s="33">
        <v>31</v>
      </c>
    </row>
    <row r="138" spans="1:24">
      <c r="A138" s="17">
        <f>Calculations!A136</f>
        <v>40695</v>
      </c>
      <c r="B138" s="35">
        <f>IF(A138="N/A"," ",IF(ISERROR(L138),B126*Inputs!$F$19,L138))</f>
        <v>54.5</v>
      </c>
      <c r="C138" s="145">
        <v>1.5720851487829164</v>
      </c>
      <c r="D138" s="36">
        <f t="shared" si="12"/>
        <v>85.678640608668942</v>
      </c>
      <c r="E138" s="35">
        <f>IF(A138="N/A"," ",IF(ISERROR(M138),E126*Inputs!$F$19,M138))</f>
        <v>26</v>
      </c>
      <c r="F138" s="36">
        <f t="shared" si="13"/>
        <v>40.874213868355824</v>
      </c>
      <c r="G138" s="35">
        <f>IF(A138="N/A"," ",IF(ISERROR(N138),G126*Inputs!$F$19,N138))</f>
        <v>24</v>
      </c>
      <c r="H138" s="36">
        <f t="shared" si="14"/>
        <v>37.730043570789995</v>
      </c>
      <c r="I138" s="36">
        <f>IF(A138="N/A"," ",IF(ISERROR(O138),I126*Inputs!$F$19,O138))</f>
        <v>19.949999809265137</v>
      </c>
      <c r="J138" s="119">
        <f t="shared" si="15"/>
        <v>3.3495000000000008</v>
      </c>
      <c r="L138" s="127">
        <v>54.5</v>
      </c>
      <c r="M138" s="127">
        <v>26</v>
      </c>
      <c r="N138" s="127">
        <v>24</v>
      </c>
      <c r="O138" s="128">
        <v>19.949999809265137</v>
      </c>
      <c r="P138" s="129">
        <v>3.3495000000000008</v>
      </c>
      <c r="S138" s="38">
        <v>40634</v>
      </c>
      <c r="T138" s="33">
        <v>21</v>
      </c>
      <c r="U138" s="33">
        <v>5</v>
      </c>
      <c r="V138" s="33">
        <v>4</v>
      </c>
      <c r="W138" s="33">
        <v>0</v>
      </c>
      <c r="X138" s="33">
        <v>30</v>
      </c>
    </row>
    <row r="139" spans="1:24">
      <c r="A139" s="17">
        <f>Calculations!A137</f>
        <v>40725</v>
      </c>
      <c r="B139" s="35">
        <f>IF(A139="N/A"," ",IF(ISERROR(L139),B127*Inputs!$F$19,L139))</f>
        <v>93</v>
      </c>
      <c r="C139" s="145">
        <v>1.6852707294924214</v>
      </c>
      <c r="D139" s="36">
        <f t="shared" si="12"/>
        <v>156.7301778427952</v>
      </c>
      <c r="E139" s="35">
        <f>IF(A139="N/A"," ",IF(ISERROR(M139),E127*Inputs!$F$19,M139))</f>
        <v>35</v>
      </c>
      <c r="F139" s="36">
        <f t="shared" si="13"/>
        <v>58.984475532234747</v>
      </c>
      <c r="G139" s="35">
        <f>IF(A139="N/A"," ",IF(ISERROR(N139),G127*Inputs!$F$19,N139))</f>
        <v>30.999998092651367</v>
      </c>
      <c r="H139" s="36">
        <f t="shared" si="14"/>
        <v>52.243389399866238</v>
      </c>
      <c r="I139" s="36">
        <f>IF(A139="N/A"," ",IF(ISERROR(O139),I127*Inputs!$F$19,O139))</f>
        <v>20.850000381469727</v>
      </c>
      <c r="J139" s="119">
        <f t="shared" si="15"/>
        <v>3.3445</v>
      </c>
      <c r="L139" s="127">
        <v>93</v>
      </c>
      <c r="M139" s="127">
        <v>35</v>
      </c>
      <c r="N139" s="127">
        <v>30.999998092651367</v>
      </c>
      <c r="O139" s="128">
        <v>20.850000381469727</v>
      </c>
      <c r="P139" s="129">
        <v>3.3445</v>
      </c>
      <c r="S139" s="38">
        <v>40664</v>
      </c>
      <c r="T139" s="33">
        <v>21</v>
      </c>
      <c r="U139" s="33">
        <v>4</v>
      </c>
      <c r="V139" s="33">
        <v>5</v>
      </c>
      <c r="W139" s="33">
        <v>1</v>
      </c>
      <c r="X139" s="33">
        <v>31</v>
      </c>
    </row>
    <row r="140" spans="1:24">
      <c r="A140" s="17">
        <f>Calculations!A138</f>
        <v>40756</v>
      </c>
      <c r="B140" s="35">
        <f>IF(A140="N/A"," ",IF(ISERROR(L140),B128*Inputs!$F$19,L140))</f>
        <v>93</v>
      </c>
      <c r="C140" s="145">
        <v>1.6852707294924214</v>
      </c>
      <c r="D140" s="36">
        <f t="shared" si="12"/>
        <v>156.7301778427952</v>
      </c>
      <c r="E140" s="35">
        <f>IF(A140="N/A"," ",IF(ISERROR(M140),E128*Inputs!$F$19,M140))</f>
        <v>35.000003814697266</v>
      </c>
      <c r="F140" s="36">
        <f t="shared" si="13"/>
        <v>58.984481961032394</v>
      </c>
      <c r="G140" s="35">
        <f>IF(A140="N/A"," ",IF(ISERROR(N140),G128*Inputs!$F$19,N140))</f>
        <v>31</v>
      </c>
      <c r="H140" s="36">
        <f t="shared" si="14"/>
        <v>52.243392614265062</v>
      </c>
      <c r="I140" s="36">
        <f>IF(A140="N/A"," ",IF(ISERROR(O140),I128*Inputs!$F$19,O140))</f>
        <v>20.850000381469727</v>
      </c>
      <c r="J140" s="119">
        <f t="shared" si="15"/>
        <v>3.3505000000000003</v>
      </c>
      <c r="L140" s="127">
        <v>93</v>
      </c>
      <c r="M140" s="127">
        <v>35.000003814697266</v>
      </c>
      <c r="N140" s="127">
        <v>31</v>
      </c>
      <c r="O140" s="128">
        <v>20.850000381469727</v>
      </c>
      <c r="P140" s="129">
        <v>3.3505000000000003</v>
      </c>
      <c r="S140" s="38">
        <v>40695</v>
      </c>
      <c r="T140" s="33">
        <v>22</v>
      </c>
      <c r="U140" s="33">
        <v>4</v>
      </c>
      <c r="V140" s="33">
        <v>4</v>
      </c>
      <c r="W140" s="33">
        <v>0</v>
      </c>
      <c r="X140" s="33">
        <v>30</v>
      </c>
    </row>
    <row r="141" spans="1:24">
      <c r="A141" s="17">
        <f>Calculations!A139</f>
        <v>40787</v>
      </c>
      <c r="B141" s="35">
        <f>IF(A141="N/A"," ",IF(ISERROR(L141),B129*Inputs!$F$19,L141))</f>
        <v>35.5</v>
      </c>
      <c r="C141" s="145">
        <v>1.3512500000000001</v>
      </c>
      <c r="D141" s="36">
        <f t="shared" si="12"/>
        <v>47.969374999999999</v>
      </c>
      <c r="E141" s="35">
        <f>IF(A141="N/A"," ",IF(ISERROR(M141),E129*Inputs!$F$19,M141))</f>
        <v>25</v>
      </c>
      <c r="F141" s="36">
        <f t="shared" si="13"/>
        <v>33.78125</v>
      </c>
      <c r="G141" s="35">
        <f>IF(A141="N/A"," ",IF(ISERROR(N141),G129*Inputs!$F$19,N141))</f>
        <v>24</v>
      </c>
      <c r="H141" s="36">
        <f t="shared" si="14"/>
        <v>32.43</v>
      </c>
      <c r="I141" s="36">
        <f>IF(A141="N/A"," ",IF(ISERROR(O141),I129*Inputs!$F$19,O141))</f>
        <v>21</v>
      </c>
      <c r="J141" s="119">
        <f t="shared" si="15"/>
        <v>3.3505000000000007</v>
      </c>
      <c r="L141" s="127">
        <v>35.5</v>
      </c>
      <c r="M141" s="127">
        <v>25</v>
      </c>
      <c r="N141" s="127">
        <v>24</v>
      </c>
      <c r="O141" s="128">
        <v>21</v>
      </c>
      <c r="P141" s="129">
        <v>3.3505000000000007</v>
      </c>
      <c r="S141" s="38">
        <v>40725</v>
      </c>
      <c r="T141" s="33">
        <v>20</v>
      </c>
      <c r="U141" s="33">
        <v>5</v>
      </c>
      <c r="V141" s="33">
        <v>5</v>
      </c>
      <c r="W141" s="33">
        <v>1</v>
      </c>
      <c r="X141" s="33">
        <v>31</v>
      </c>
    </row>
    <row r="142" spans="1:24">
      <c r="A142" s="17">
        <f>Calculations!A140</f>
        <v>40817</v>
      </c>
      <c r="B142" s="35">
        <f>IF(A142="N/A"," ",IF(ISERROR(L142),B130*Inputs!$F$19,L142))</f>
        <v>28.299997329711914</v>
      </c>
      <c r="C142" s="145">
        <v>0.98875000000000002</v>
      </c>
      <c r="D142" s="36">
        <f t="shared" si="12"/>
        <v>27.981622359752656</v>
      </c>
      <c r="E142" s="35">
        <f>IF(A142="N/A"," ",IF(ISERROR(M142),E130*Inputs!$F$19,M142))</f>
        <v>19.996000289916992</v>
      </c>
      <c r="F142" s="36">
        <f t="shared" si="13"/>
        <v>19.771045286655426</v>
      </c>
      <c r="G142" s="35">
        <f>IF(A142="N/A"," ",IF(ISERROR(N142),G130*Inputs!$F$19,N142))</f>
        <v>18.996500015258789</v>
      </c>
      <c r="H142" s="36">
        <f t="shared" si="14"/>
        <v>18.782789390087128</v>
      </c>
      <c r="I142" s="36">
        <f>IF(A142="N/A"," ",IF(ISERROR(O142),I130*Inputs!$F$19,O142))</f>
        <v>22.400001525878906</v>
      </c>
      <c r="J142" s="119">
        <f t="shared" si="15"/>
        <v>3.4005000000000001</v>
      </c>
      <c r="L142" s="127">
        <v>28.299997329711914</v>
      </c>
      <c r="M142" s="127">
        <v>19.996000289916992</v>
      </c>
      <c r="N142" s="127">
        <v>18.996500015258789</v>
      </c>
      <c r="O142" s="128">
        <v>22.400001525878906</v>
      </c>
      <c r="P142" s="129">
        <v>3.4005000000000001</v>
      </c>
      <c r="S142" s="38">
        <v>40756</v>
      </c>
      <c r="T142" s="33">
        <v>23</v>
      </c>
      <c r="U142" s="33">
        <v>4</v>
      </c>
      <c r="V142" s="33">
        <v>4</v>
      </c>
      <c r="W142" s="33">
        <v>0</v>
      </c>
      <c r="X142" s="33">
        <v>31</v>
      </c>
    </row>
    <row r="143" spans="1:24">
      <c r="A143" s="17">
        <f>Calculations!A141</f>
        <v>40848</v>
      </c>
      <c r="B143" s="35">
        <f>IF(A143="N/A"," ",IF(ISERROR(L143),B131*Inputs!$F$19,L143))</f>
        <v>28.179998397827148</v>
      </c>
      <c r="C143" s="145">
        <v>1.016875</v>
      </c>
      <c r="D143" s="36">
        <f t="shared" si="12"/>
        <v>28.65553587079048</v>
      </c>
      <c r="E143" s="35">
        <f>IF(A143="N/A"," ",IF(ISERROR(M143),E131*Inputs!$F$19,M143))</f>
        <v>20</v>
      </c>
      <c r="F143" s="36">
        <f t="shared" si="13"/>
        <v>20.337499999999999</v>
      </c>
      <c r="G143" s="35">
        <f>IF(A143="N/A"," ",IF(ISERROR(N143),G131*Inputs!$F$19,N143))</f>
        <v>19</v>
      </c>
      <c r="H143" s="36">
        <f t="shared" si="14"/>
        <v>19.320625</v>
      </c>
      <c r="I143" s="36">
        <f>IF(A143="N/A"," ",IF(ISERROR(O143),I131*Inputs!$F$19,O143))</f>
        <v>22.799999237060547</v>
      </c>
      <c r="J143" s="119">
        <f t="shared" si="15"/>
        <v>3.6155000000000004</v>
      </c>
      <c r="L143" s="127">
        <v>28.179998397827148</v>
      </c>
      <c r="M143" s="127">
        <v>20</v>
      </c>
      <c r="N143" s="127">
        <v>19</v>
      </c>
      <c r="O143" s="128">
        <v>22.799999237060547</v>
      </c>
      <c r="P143" s="129">
        <v>3.6155000000000004</v>
      </c>
      <c r="S143" s="38">
        <v>40787</v>
      </c>
      <c r="T143" s="33">
        <v>21</v>
      </c>
      <c r="U143" s="33">
        <v>4</v>
      </c>
      <c r="V143" s="33">
        <v>4</v>
      </c>
      <c r="W143" s="33">
        <v>1</v>
      </c>
      <c r="X143" s="33">
        <v>30</v>
      </c>
    </row>
    <row r="144" spans="1:24">
      <c r="A144" s="17">
        <f>Calculations!A142</f>
        <v>40878</v>
      </c>
      <c r="B144" s="35">
        <f>IF(A144="N/A"," ",IF(ISERROR(L144),B132*Inputs!$F$19,L144))</f>
        <v>28.649997711181641</v>
      </c>
      <c r="C144" s="145">
        <v>0.99375000000000002</v>
      </c>
      <c r="D144" s="36">
        <f t="shared" si="12"/>
        <v>28.470935225486755</v>
      </c>
      <c r="E144" s="35">
        <f>IF(A144="N/A"," ",IF(ISERROR(M144),E132*Inputs!$F$19,M144))</f>
        <v>20</v>
      </c>
      <c r="F144" s="36">
        <f t="shared" si="13"/>
        <v>19.875</v>
      </c>
      <c r="G144" s="35">
        <f>IF(A144="N/A"," ",IF(ISERROR(N144),G132*Inputs!$F$19,N144))</f>
        <v>19</v>
      </c>
      <c r="H144" s="36">
        <f t="shared" si="14"/>
        <v>18.881250000000001</v>
      </c>
      <c r="I144" s="36">
        <f>IF(A144="N/A"," ",IF(ISERROR(O144),I132*Inputs!$F$19,O144))</f>
        <v>22.950000762939453</v>
      </c>
      <c r="J144" s="119">
        <f t="shared" si="15"/>
        <v>3.7815000000000007</v>
      </c>
      <c r="L144" s="127">
        <v>28.649997711181641</v>
      </c>
      <c r="M144" s="127">
        <v>20</v>
      </c>
      <c r="N144" s="127">
        <v>19</v>
      </c>
      <c r="O144" s="128">
        <v>22.950000762939453</v>
      </c>
      <c r="P144" s="129">
        <v>3.7815000000000007</v>
      </c>
      <c r="S144" s="38">
        <v>40817</v>
      </c>
      <c r="T144" s="33">
        <v>21</v>
      </c>
      <c r="U144" s="33">
        <v>5</v>
      </c>
      <c r="V144" s="33">
        <v>5</v>
      </c>
      <c r="W144" s="33">
        <v>0</v>
      </c>
      <c r="X144" s="33">
        <v>31</v>
      </c>
    </row>
    <row r="145" spans="1:24">
      <c r="A145" s="17">
        <f>Calculations!A143</f>
        <v>40909</v>
      </c>
      <c r="B145" s="35">
        <f>IF(A145="N/A"," ",IF(ISERROR(L145),B133*Inputs!$F$19,L145))</f>
        <v>32.899999618530273</v>
      </c>
      <c r="C145" s="145">
        <v>0.95625000000000004</v>
      </c>
      <c r="D145" s="36">
        <f t="shared" si="12"/>
        <v>31.460624635219574</v>
      </c>
      <c r="E145" s="35">
        <f>IF(A145="N/A"," ",IF(ISERROR(M145),E133*Inputs!$F$19,M145))</f>
        <v>22</v>
      </c>
      <c r="F145" s="36">
        <f t="shared" si="13"/>
        <v>21.037500000000001</v>
      </c>
      <c r="G145" s="35">
        <f>IF(A145="N/A"," ",IF(ISERROR(N145),G133*Inputs!$F$19,N145))</f>
        <v>21</v>
      </c>
      <c r="H145" s="36">
        <f t="shared" si="14"/>
        <v>20.081250000000001</v>
      </c>
      <c r="I145" s="36">
        <f>IF(A145="N/A"," ",IF(ISERROR(O145),I133*Inputs!$F$19,O145))</f>
        <v>23.200000762939453</v>
      </c>
      <c r="J145" s="119">
        <f t="shared" si="15"/>
        <v>3.8774999999999999</v>
      </c>
      <c r="L145" s="127">
        <v>32.899999618530273</v>
      </c>
      <c r="M145" s="127">
        <v>22</v>
      </c>
      <c r="N145" s="127">
        <v>21</v>
      </c>
      <c r="O145" s="128">
        <v>23.200000762939453</v>
      </c>
      <c r="P145" s="129">
        <v>3.8774999999999999</v>
      </c>
      <c r="S145" s="38">
        <v>40848</v>
      </c>
      <c r="T145" s="33">
        <v>21</v>
      </c>
      <c r="U145" s="33">
        <v>4</v>
      </c>
      <c r="V145" s="33">
        <v>4</v>
      </c>
      <c r="W145" s="33">
        <v>1</v>
      </c>
      <c r="X145" s="33">
        <v>30</v>
      </c>
    </row>
    <row r="146" spans="1:24">
      <c r="A146" s="17">
        <f>Calculations!A144</f>
        <v>40940</v>
      </c>
      <c r="B146" s="35">
        <f>IF(A146="N/A"," ",IF(ISERROR(L146),B134*Inputs!$F$19,L146))</f>
        <v>33</v>
      </c>
      <c r="C146" s="145">
        <v>0.95625000000000004</v>
      </c>
      <c r="D146" s="36">
        <f t="shared" si="12"/>
        <v>31.556250000000002</v>
      </c>
      <c r="E146" s="35">
        <f>IF(A146="N/A"," ",IF(ISERROR(M146),E134*Inputs!$F$19,M146))</f>
        <v>21.996000289916992</v>
      </c>
      <c r="F146" s="36">
        <f t="shared" si="13"/>
        <v>21.033675277233126</v>
      </c>
      <c r="G146" s="35">
        <f>IF(A146="N/A"," ",IF(ISERROR(N146),G134*Inputs!$F$19,N146))</f>
        <v>20.996501922607422</v>
      </c>
      <c r="H146" s="36">
        <f t="shared" si="14"/>
        <v>20.077904963493349</v>
      </c>
      <c r="I146" s="36">
        <f>IF(A146="N/A"," ",IF(ISERROR(O146),I134*Inputs!$F$19,O146))</f>
        <v>21.5</v>
      </c>
      <c r="J146" s="119">
        <f t="shared" si="15"/>
        <v>3.7345000000000002</v>
      </c>
      <c r="L146" s="127">
        <v>33</v>
      </c>
      <c r="M146" s="127">
        <v>21.996000289916992</v>
      </c>
      <c r="N146" s="127">
        <v>20.996501922607422</v>
      </c>
      <c r="O146" s="128">
        <v>21.5</v>
      </c>
      <c r="P146" s="129">
        <v>3.7345000000000002</v>
      </c>
      <c r="S146" s="38">
        <v>40878</v>
      </c>
      <c r="T146" s="33">
        <v>21</v>
      </c>
      <c r="U146" s="33">
        <v>5</v>
      </c>
      <c r="V146" s="33">
        <v>4</v>
      </c>
      <c r="W146" s="33">
        <v>1</v>
      </c>
      <c r="X146" s="33">
        <v>31</v>
      </c>
    </row>
    <row r="147" spans="1:24">
      <c r="A147" s="17">
        <f>Calculations!A145</f>
        <v>40969</v>
      </c>
      <c r="B147" s="35">
        <f>IF(A147="N/A"," ",IF(ISERROR(L147),B135*Inputs!$F$19,L147))</f>
        <v>28.5</v>
      </c>
      <c r="C147" s="145">
        <v>0.97109826589595394</v>
      </c>
      <c r="D147" s="36">
        <f t="shared" si="12"/>
        <v>27.676300578034688</v>
      </c>
      <c r="E147" s="35">
        <f>IF(A147="N/A"," ",IF(ISERROR(M147),E135*Inputs!$F$19,M147))</f>
        <v>20</v>
      </c>
      <c r="F147" s="36">
        <f t="shared" si="13"/>
        <v>19.421965317919078</v>
      </c>
      <c r="G147" s="35">
        <f>IF(A147="N/A"," ",IF(ISERROR(N147),G135*Inputs!$F$19,N147))</f>
        <v>19</v>
      </c>
      <c r="H147" s="36">
        <f t="shared" si="14"/>
        <v>18.450867052023124</v>
      </c>
      <c r="I147" s="36">
        <f>IF(A147="N/A"," ",IF(ISERROR(O147),I135*Inputs!$F$19,O147))</f>
        <v>21.900001525878906</v>
      </c>
      <c r="J147" s="119">
        <f t="shared" si="15"/>
        <v>3.65</v>
      </c>
      <c r="L147" s="127">
        <v>28.5</v>
      </c>
      <c r="M147" s="127">
        <v>20</v>
      </c>
      <c r="N147" s="127">
        <v>19</v>
      </c>
      <c r="O147" s="128">
        <v>21.900001525878906</v>
      </c>
      <c r="P147" s="129">
        <v>3.65</v>
      </c>
      <c r="S147" s="38">
        <v>40909</v>
      </c>
      <c r="T147" s="33">
        <v>21</v>
      </c>
      <c r="U147" s="33">
        <v>4</v>
      </c>
      <c r="V147" s="33">
        <v>5</v>
      </c>
      <c r="W147" s="33">
        <v>1</v>
      </c>
      <c r="X147" s="33">
        <v>31</v>
      </c>
    </row>
    <row r="148" spans="1:24">
      <c r="A148" s="17">
        <f>Calculations!A146</f>
        <v>41000</v>
      </c>
      <c r="B148" s="35">
        <f>IF(A148="N/A"," ",IF(ISERROR(L148),B136*Inputs!$F$19,L148))</f>
        <v>29.25</v>
      </c>
      <c r="C148" s="145">
        <v>0.98875000000000002</v>
      </c>
      <c r="D148" s="36">
        <f t="shared" si="12"/>
        <v>28.920937500000001</v>
      </c>
      <c r="E148" s="35">
        <f>IF(A148="N/A"," ",IF(ISERROR(M148),E136*Inputs!$F$19,M148))</f>
        <v>20</v>
      </c>
      <c r="F148" s="36">
        <f t="shared" si="13"/>
        <v>19.774999999999999</v>
      </c>
      <c r="G148" s="35">
        <f>IF(A148="N/A"," ",IF(ISERROR(N148),G136*Inputs!$F$19,N148))</f>
        <v>18.995000839233398</v>
      </c>
      <c r="H148" s="36">
        <f t="shared" si="14"/>
        <v>18.781307079792022</v>
      </c>
      <c r="I148" s="36">
        <f>IF(A148="N/A"," ",IF(ISERROR(O148),I136*Inputs!$F$19,O148))</f>
        <v>21.100000381469727</v>
      </c>
      <c r="J148" s="119">
        <f t="shared" si="15"/>
        <v>3.452</v>
      </c>
      <c r="L148" s="127">
        <v>29.25</v>
      </c>
      <c r="M148" s="127">
        <v>20</v>
      </c>
      <c r="N148" s="127">
        <v>18.995000839233398</v>
      </c>
      <c r="O148" s="128">
        <v>21.100000381469727</v>
      </c>
      <c r="P148" s="129">
        <v>3.452</v>
      </c>
      <c r="S148" s="38">
        <v>40940</v>
      </c>
      <c r="T148" s="33">
        <v>21</v>
      </c>
      <c r="U148" s="33">
        <v>4</v>
      </c>
      <c r="V148" s="33">
        <v>4</v>
      </c>
      <c r="W148" s="33">
        <v>0</v>
      </c>
      <c r="X148" s="33">
        <v>29</v>
      </c>
    </row>
    <row r="149" spans="1:24">
      <c r="A149" s="17">
        <f>Calculations!A147</f>
        <v>41030</v>
      </c>
      <c r="B149" s="35">
        <f>IF(A149="N/A"," ",IF(ISERROR(L149),B137*Inputs!$F$19,L149))</f>
        <v>33.75</v>
      </c>
      <c r="C149" s="145">
        <v>1.0666026645768025</v>
      </c>
      <c r="D149" s="36">
        <f t="shared" si="12"/>
        <v>35.997839929467084</v>
      </c>
      <c r="E149" s="35">
        <f>IF(A149="N/A"," ",IF(ISERROR(M149),E137*Inputs!$F$19,M149))</f>
        <v>21</v>
      </c>
      <c r="F149" s="36">
        <f t="shared" si="13"/>
        <v>22.398655956112854</v>
      </c>
      <c r="G149" s="35">
        <f>IF(A149="N/A"," ",IF(ISERROR(N149),G137*Inputs!$F$19,N149))</f>
        <v>20.004999160766602</v>
      </c>
      <c r="H149" s="36">
        <f t="shared" si="14"/>
        <v>21.337385409730356</v>
      </c>
      <c r="I149" s="36">
        <f>IF(A149="N/A"," ",IF(ISERROR(O149),I137*Inputs!$F$19,O149))</f>
        <v>20.950000762939453</v>
      </c>
      <c r="J149" s="119">
        <f t="shared" si="15"/>
        <v>3.4360000000000004</v>
      </c>
      <c r="L149" s="127">
        <v>33.75</v>
      </c>
      <c r="M149" s="127">
        <v>21</v>
      </c>
      <c r="N149" s="127">
        <v>20.004999160766602</v>
      </c>
      <c r="O149" s="128">
        <v>20.950000762939453</v>
      </c>
      <c r="P149" s="129">
        <v>3.4360000000000004</v>
      </c>
      <c r="S149" s="38">
        <v>40969</v>
      </c>
      <c r="T149" s="33">
        <v>22</v>
      </c>
      <c r="U149" s="33">
        <v>5</v>
      </c>
      <c r="V149" s="33">
        <v>4</v>
      </c>
      <c r="W149" s="33">
        <v>0</v>
      </c>
      <c r="X149" s="33">
        <v>31</v>
      </c>
    </row>
    <row r="150" spans="1:24">
      <c r="A150" s="17">
        <f>Calculations!A148</f>
        <v>41061</v>
      </c>
      <c r="B150" s="35">
        <f>IF(A150="N/A"," ",IF(ISERROR(L150),B138*Inputs!$F$19,L150))</f>
        <v>55.5</v>
      </c>
      <c r="C150" s="145">
        <v>1.5762319411182053</v>
      </c>
      <c r="D150" s="36">
        <f t="shared" si="12"/>
        <v>87.480872732060391</v>
      </c>
      <c r="E150" s="35">
        <f>IF(A150="N/A"," ",IF(ISERROR(M150),E138*Inputs!$F$19,M150))</f>
        <v>26</v>
      </c>
      <c r="F150" s="36">
        <f t="shared" si="13"/>
        <v>40.982030469073337</v>
      </c>
      <c r="G150" s="35">
        <f>IF(A150="N/A"," ",IF(ISERROR(N150),G138*Inputs!$F$19,N150))</f>
        <v>24</v>
      </c>
      <c r="H150" s="36">
        <f t="shared" si="14"/>
        <v>37.829566586836926</v>
      </c>
      <c r="I150" s="36">
        <f>IF(A150="N/A"," ",IF(ISERROR(O150),I138*Inputs!$F$19,O150))</f>
        <v>20.449999809265137</v>
      </c>
      <c r="J150" s="119">
        <f t="shared" si="15"/>
        <v>3.4420000000000002</v>
      </c>
      <c r="L150" s="127">
        <v>55.5</v>
      </c>
      <c r="M150" s="127">
        <v>26</v>
      </c>
      <c r="N150" s="127">
        <v>24</v>
      </c>
      <c r="O150" s="128">
        <v>20.449999809265137</v>
      </c>
      <c r="P150" s="129">
        <v>3.4420000000000002</v>
      </c>
      <c r="S150" s="38">
        <v>41000</v>
      </c>
      <c r="T150" s="33">
        <v>21</v>
      </c>
      <c r="U150" s="33">
        <v>4</v>
      </c>
      <c r="V150" s="33">
        <v>5</v>
      </c>
      <c r="W150" s="33">
        <v>0</v>
      </c>
      <c r="X150" s="33">
        <v>30</v>
      </c>
    </row>
    <row r="151" spans="1:24">
      <c r="A151" s="17">
        <f>Calculations!A149</f>
        <v>41091</v>
      </c>
      <c r="B151" s="35">
        <f>IF(A151="N/A"," ",IF(ISERROR(L151),B139*Inputs!$F$19,L151))</f>
        <v>96</v>
      </c>
      <c r="C151" s="145">
        <v>1.6914133848988799</v>
      </c>
      <c r="D151" s="36">
        <f t="shared" si="12"/>
        <v>162.37568495029248</v>
      </c>
      <c r="E151" s="35">
        <f>IF(A151="N/A"," ",IF(ISERROR(M151),E139*Inputs!$F$19,M151))</f>
        <v>35</v>
      </c>
      <c r="F151" s="36">
        <f t="shared" si="13"/>
        <v>59.199468471460797</v>
      </c>
      <c r="G151" s="35">
        <f>IF(A151="N/A"," ",IF(ISERROR(N151),G139*Inputs!$F$19,N151))</f>
        <v>30.999998092651367</v>
      </c>
      <c r="H151" s="36">
        <f t="shared" si="14"/>
        <v>52.433811705750273</v>
      </c>
      <c r="I151" s="36">
        <f>IF(A151="N/A"," ",IF(ISERROR(O151),I139*Inputs!$F$19,O151))</f>
        <v>21.350000381469727</v>
      </c>
      <c r="J151" s="119">
        <f t="shared" si="15"/>
        <v>3.4370000000000003</v>
      </c>
      <c r="L151" s="127">
        <v>96</v>
      </c>
      <c r="M151" s="127">
        <v>35</v>
      </c>
      <c r="N151" s="127">
        <v>30.999998092651367</v>
      </c>
      <c r="O151" s="128">
        <v>21.350000381469727</v>
      </c>
      <c r="P151" s="129">
        <v>3.4370000000000003</v>
      </c>
      <c r="S151" s="38">
        <v>41030</v>
      </c>
      <c r="T151" s="33">
        <v>22</v>
      </c>
      <c r="U151" s="33">
        <v>4</v>
      </c>
      <c r="V151" s="33">
        <v>4</v>
      </c>
      <c r="W151" s="33">
        <v>1</v>
      </c>
      <c r="X151" s="33">
        <v>31</v>
      </c>
    </row>
    <row r="152" spans="1:24">
      <c r="A152" s="17">
        <f>Calculations!A150</f>
        <v>41122</v>
      </c>
      <c r="B152" s="35">
        <f>IF(A152="N/A"," ",IF(ISERROR(L152),B140*Inputs!$F$19,L152))</f>
        <v>96</v>
      </c>
      <c r="C152" s="145">
        <v>1.6914133848988799</v>
      </c>
      <c r="D152" s="36">
        <f t="shared" si="12"/>
        <v>162.37568495029248</v>
      </c>
      <c r="E152" s="35">
        <f>IF(A152="N/A"," ",IF(ISERROR(M152),E140*Inputs!$F$19,M152))</f>
        <v>35.000003814697266</v>
      </c>
      <c r="F152" s="36">
        <f t="shared" si="13"/>
        <v>59.199474923690815</v>
      </c>
      <c r="G152" s="35">
        <f>IF(A152="N/A"," ",IF(ISERROR(N152),G140*Inputs!$F$19,N152))</f>
        <v>31</v>
      </c>
      <c r="H152" s="36">
        <f t="shared" si="14"/>
        <v>52.433814931865278</v>
      </c>
      <c r="I152" s="36">
        <f>IF(A152="N/A"," ",IF(ISERROR(O152),I140*Inputs!$F$19,O152))</f>
        <v>21.350000381469727</v>
      </c>
      <c r="J152" s="119">
        <f t="shared" si="15"/>
        <v>3.4430000000000001</v>
      </c>
      <c r="L152" s="127">
        <v>96</v>
      </c>
      <c r="M152" s="127">
        <v>35.000003814697266</v>
      </c>
      <c r="N152" s="127">
        <v>31</v>
      </c>
      <c r="O152" s="128">
        <v>21.350000381469727</v>
      </c>
      <c r="P152" s="129">
        <v>3.4430000000000001</v>
      </c>
      <c r="S152" s="38">
        <v>41061</v>
      </c>
      <c r="T152" s="33">
        <v>21</v>
      </c>
      <c r="U152" s="33">
        <v>5</v>
      </c>
      <c r="V152" s="33">
        <v>4</v>
      </c>
      <c r="W152" s="33">
        <v>0</v>
      </c>
      <c r="X152" s="33">
        <v>30</v>
      </c>
    </row>
    <row r="153" spans="1:24">
      <c r="A153" s="17">
        <f>Calculations!A151</f>
        <v>41153</v>
      </c>
      <c r="B153" s="35">
        <f>IF(A153="N/A"," ",IF(ISERROR(L153),B141*Inputs!$F$19,L153))</f>
        <v>36</v>
      </c>
      <c r="C153" s="145">
        <v>1.3512500000000001</v>
      </c>
      <c r="D153" s="36">
        <f t="shared" si="12"/>
        <v>48.645000000000003</v>
      </c>
      <c r="E153" s="35">
        <f>IF(A153="N/A"," ",IF(ISERROR(M153),E141*Inputs!$F$19,M153))</f>
        <v>25</v>
      </c>
      <c r="F153" s="36">
        <f t="shared" si="13"/>
        <v>33.78125</v>
      </c>
      <c r="G153" s="35">
        <f>IF(A153="N/A"," ",IF(ISERROR(N153),G141*Inputs!$F$19,N153))</f>
        <v>24</v>
      </c>
      <c r="H153" s="36">
        <f t="shared" si="14"/>
        <v>32.43</v>
      </c>
      <c r="I153" s="36">
        <f>IF(A153="N/A"," ",IF(ISERROR(O153),I141*Inputs!$F$19,O153))</f>
        <v>21.5</v>
      </c>
      <c r="J153" s="119">
        <f t="shared" si="15"/>
        <v>3.4430000000000001</v>
      </c>
      <c r="L153" s="127">
        <v>36</v>
      </c>
      <c r="M153" s="127">
        <v>25</v>
      </c>
      <c r="N153" s="127">
        <v>24</v>
      </c>
      <c r="O153" s="128">
        <v>21.5</v>
      </c>
      <c r="P153" s="129">
        <v>3.4430000000000001</v>
      </c>
      <c r="S153" s="38">
        <v>41091</v>
      </c>
      <c r="T153" s="33">
        <v>21</v>
      </c>
      <c r="U153" s="33">
        <v>4</v>
      </c>
      <c r="V153" s="33">
        <v>5</v>
      </c>
      <c r="W153" s="33">
        <v>1</v>
      </c>
      <c r="X153" s="33">
        <v>31</v>
      </c>
    </row>
    <row r="154" spans="1:24">
      <c r="A154" s="17">
        <f>Calculations!A152</f>
        <v>41183</v>
      </c>
      <c r="B154" s="35">
        <f>IF(A154="N/A"," ",IF(ISERROR(L154),B142*Inputs!$F$19,L154))</f>
        <v>28.799997329711914</v>
      </c>
      <c r="C154" s="145">
        <v>0.98875000000000002</v>
      </c>
      <c r="D154" s="36">
        <f t="shared" si="12"/>
        <v>28.475997359752654</v>
      </c>
      <c r="E154" s="35">
        <f>IF(A154="N/A"," ",IF(ISERROR(M154),E142*Inputs!$F$19,M154))</f>
        <v>19.996000289916992</v>
      </c>
      <c r="F154" s="36">
        <f t="shared" si="13"/>
        <v>19.771045286655426</v>
      </c>
      <c r="G154" s="35">
        <f>IF(A154="N/A"," ",IF(ISERROR(N154),G142*Inputs!$F$19,N154))</f>
        <v>18.996500015258789</v>
      </c>
      <c r="H154" s="36">
        <f t="shared" si="14"/>
        <v>18.782789390087128</v>
      </c>
      <c r="I154" s="36">
        <f>IF(A154="N/A"," ",IF(ISERROR(O154),I142*Inputs!$F$19,O154))</f>
        <v>22.900001525878906</v>
      </c>
      <c r="J154" s="119">
        <f t="shared" si="15"/>
        <v>3.4929999999999999</v>
      </c>
      <c r="L154" s="127">
        <v>28.799997329711914</v>
      </c>
      <c r="M154" s="127">
        <v>19.996000289916992</v>
      </c>
      <c r="N154" s="127">
        <v>18.996500015258789</v>
      </c>
      <c r="O154" s="128">
        <v>22.900001525878906</v>
      </c>
      <c r="P154" s="129">
        <v>3.4929999999999999</v>
      </c>
      <c r="S154" s="38">
        <v>41122</v>
      </c>
      <c r="T154" s="33">
        <v>23</v>
      </c>
      <c r="U154" s="33">
        <v>4</v>
      </c>
      <c r="V154" s="33">
        <v>4</v>
      </c>
      <c r="W154" s="33">
        <v>0</v>
      </c>
      <c r="X154" s="33">
        <v>31</v>
      </c>
    </row>
    <row r="155" spans="1:24">
      <c r="A155" s="17">
        <f>Calculations!A153</f>
        <v>41214</v>
      </c>
      <c r="B155" s="35">
        <f>IF(A155="N/A"," ",IF(ISERROR(L155),B143*Inputs!$F$19,L155))</f>
        <v>28.679998397827148</v>
      </c>
      <c r="C155" s="145">
        <v>1.016875</v>
      </c>
      <c r="D155" s="36">
        <f t="shared" si="12"/>
        <v>29.16397337079048</v>
      </c>
      <c r="E155" s="35">
        <f>IF(A155="N/A"," ",IF(ISERROR(M155),E143*Inputs!$F$19,M155))</f>
        <v>20</v>
      </c>
      <c r="F155" s="36">
        <f t="shared" si="13"/>
        <v>20.337499999999999</v>
      </c>
      <c r="G155" s="35">
        <f>IF(A155="N/A"," ",IF(ISERROR(N155),G143*Inputs!$F$19,N155))</f>
        <v>19</v>
      </c>
      <c r="H155" s="36">
        <f t="shared" si="14"/>
        <v>19.320625</v>
      </c>
      <c r="I155" s="36">
        <f>IF(A155="N/A"," ",IF(ISERROR(O155),I143*Inputs!$F$19,O155))</f>
        <v>23.299999237060547</v>
      </c>
      <c r="J155" s="119">
        <f t="shared" si="15"/>
        <v>3.7080000000000006</v>
      </c>
      <c r="L155" s="127">
        <v>28.679998397827148</v>
      </c>
      <c r="M155" s="127">
        <v>20</v>
      </c>
      <c r="N155" s="127">
        <v>19</v>
      </c>
      <c r="O155" s="128">
        <v>23.299999237060547</v>
      </c>
      <c r="P155" s="129">
        <v>3.7080000000000006</v>
      </c>
      <c r="S155" s="38">
        <v>41153</v>
      </c>
      <c r="T155" s="33">
        <v>19</v>
      </c>
      <c r="U155" s="33">
        <v>5</v>
      </c>
      <c r="V155" s="33">
        <v>5</v>
      </c>
      <c r="W155" s="33">
        <v>1</v>
      </c>
      <c r="X155" s="33">
        <v>30</v>
      </c>
    </row>
    <row r="156" spans="1:24">
      <c r="A156" s="17">
        <f>Calculations!A154</f>
        <v>41244</v>
      </c>
      <c r="B156" s="35">
        <f>IF(A156="N/A"," ",IF(ISERROR(L156),B144*Inputs!$F$19,L156))</f>
        <v>29.149997711181641</v>
      </c>
      <c r="C156" s="145">
        <v>0.99375000000000002</v>
      </c>
      <c r="D156" s="36">
        <f t="shared" si="12"/>
        <v>28.967810225486755</v>
      </c>
      <c r="E156" s="35">
        <f>IF(A156="N/A"," ",IF(ISERROR(M156),E144*Inputs!$F$19,M156))</f>
        <v>20</v>
      </c>
      <c r="F156" s="36">
        <f t="shared" si="13"/>
        <v>19.875</v>
      </c>
      <c r="G156" s="35">
        <f>IF(A156="N/A"," ",IF(ISERROR(N156),G144*Inputs!$F$19,N156))</f>
        <v>19</v>
      </c>
      <c r="H156" s="36">
        <f t="shared" si="14"/>
        <v>18.881250000000001</v>
      </c>
      <c r="I156" s="36">
        <f>IF(A156="N/A"," ",IF(ISERROR(O156),I144*Inputs!$F$19,O156))</f>
        <v>23.450000762939453</v>
      </c>
      <c r="J156" s="119">
        <f t="shared" si="15"/>
        <v>3.8740000000000001</v>
      </c>
      <c r="L156" s="127">
        <v>29.149997711181641</v>
      </c>
      <c r="M156" s="127">
        <v>20</v>
      </c>
      <c r="N156" s="127">
        <v>19</v>
      </c>
      <c r="O156" s="128">
        <v>23.450000762939453</v>
      </c>
      <c r="P156" s="129">
        <v>3.8740000000000001</v>
      </c>
      <c r="S156" s="38">
        <v>41183</v>
      </c>
      <c r="T156" s="33">
        <v>23</v>
      </c>
      <c r="U156" s="33">
        <v>4</v>
      </c>
      <c r="V156" s="33">
        <v>4</v>
      </c>
      <c r="W156" s="33">
        <v>0</v>
      </c>
      <c r="X156" s="33">
        <v>31</v>
      </c>
    </row>
    <row r="157" spans="1:24">
      <c r="A157" s="17">
        <f>Calculations!A155</f>
        <v>41275</v>
      </c>
      <c r="B157" s="35">
        <f>IF(A157="N/A"," ",IF(ISERROR(L157),B145*Inputs!$F$19,L157))</f>
        <v>33.399999618530273</v>
      </c>
      <c r="C157" s="145">
        <v>0.95625000000000004</v>
      </c>
      <c r="D157" s="36">
        <f t="shared" si="12"/>
        <v>31.938749635219576</v>
      </c>
      <c r="E157" s="35">
        <f>IF(A157="N/A"," ",IF(ISERROR(M157),E145*Inputs!$F$19,M157))</f>
        <v>22</v>
      </c>
      <c r="F157" s="36">
        <f t="shared" si="13"/>
        <v>21.037500000000001</v>
      </c>
      <c r="G157" s="35">
        <f>IF(A157="N/A"," ",IF(ISERROR(N157),G145*Inputs!$F$19,N157))</f>
        <v>21</v>
      </c>
      <c r="H157" s="36">
        <f t="shared" si="14"/>
        <v>20.081250000000001</v>
      </c>
      <c r="I157" s="36">
        <f>IF(A157="N/A"," ",IF(ISERROR(O157),I145*Inputs!$F$19,O157))</f>
        <v>23.700000762939453</v>
      </c>
      <c r="J157" s="119">
        <f t="shared" si="15"/>
        <v>3.9750000000000001</v>
      </c>
      <c r="L157" s="127">
        <v>33.399999618530273</v>
      </c>
      <c r="M157" s="127">
        <v>22</v>
      </c>
      <c r="N157" s="127">
        <v>21</v>
      </c>
      <c r="O157" s="128">
        <v>23.700000762939453</v>
      </c>
      <c r="P157" s="129">
        <v>3.9750000000000001</v>
      </c>
      <c r="S157" s="38">
        <v>41214</v>
      </c>
      <c r="T157" s="33">
        <v>21</v>
      </c>
      <c r="U157" s="33">
        <v>4</v>
      </c>
      <c r="V157" s="33">
        <v>4</v>
      </c>
      <c r="W157" s="33">
        <v>1</v>
      </c>
      <c r="X157" s="33">
        <v>30</v>
      </c>
    </row>
    <row r="158" spans="1:24">
      <c r="A158" s="17">
        <f>Calculations!A156</f>
        <v>41306</v>
      </c>
      <c r="B158" s="35">
        <f>IF(A158="N/A"," ",IF(ISERROR(L158),B146*Inputs!$F$19,L158))</f>
        <v>33.5</v>
      </c>
      <c r="C158" s="145">
        <v>0.95625000000000004</v>
      </c>
      <c r="D158" s="36">
        <f t="shared" si="12"/>
        <v>32.034375000000004</v>
      </c>
      <c r="E158" s="35">
        <f>IF(A158="N/A"," ",IF(ISERROR(M158),E146*Inputs!$F$19,M158))</f>
        <v>21.996000289916992</v>
      </c>
      <c r="F158" s="36">
        <f t="shared" si="13"/>
        <v>21.033675277233126</v>
      </c>
      <c r="G158" s="35">
        <f>IF(A158="N/A"," ",IF(ISERROR(N158),G146*Inputs!$F$19,N158))</f>
        <v>20.996501922607422</v>
      </c>
      <c r="H158" s="36">
        <f t="shared" si="14"/>
        <v>20.077904963493349</v>
      </c>
      <c r="I158" s="36">
        <f>IF(A158="N/A"," ",IF(ISERROR(O158),I146*Inputs!$F$19,O158))</f>
        <v>22</v>
      </c>
      <c r="J158" s="119">
        <f t="shared" si="15"/>
        <v>3.8320000000000003</v>
      </c>
      <c r="L158" s="127">
        <v>33.5</v>
      </c>
      <c r="M158" s="127">
        <v>21.996000289916992</v>
      </c>
      <c r="N158" s="127">
        <v>20.996501922607422</v>
      </c>
      <c r="O158" s="128">
        <v>22</v>
      </c>
      <c r="P158" s="129">
        <v>3.8320000000000003</v>
      </c>
      <c r="S158" s="38">
        <v>41244</v>
      </c>
      <c r="T158" s="33">
        <v>20</v>
      </c>
      <c r="U158" s="33">
        <v>5</v>
      </c>
      <c r="V158" s="33">
        <v>5</v>
      </c>
      <c r="W158" s="33">
        <v>1</v>
      </c>
      <c r="X158" s="33">
        <v>31</v>
      </c>
    </row>
    <row r="159" spans="1:24">
      <c r="A159" s="17">
        <f>Calculations!A157</f>
        <v>41334</v>
      </c>
      <c r="B159" s="35">
        <f>IF(A159="N/A"," ",IF(ISERROR(L159),B147*Inputs!$F$19,L159))</f>
        <v>29</v>
      </c>
      <c r="C159" s="145">
        <v>0.97109826589595394</v>
      </c>
      <c r="D159" s="36">
        <f t="shared" si="12"/>
        <v>28.161849710982665</v>
      </c>
      <c r="E159" s="35">
        <f>IF(A159="N/A"," ",IF(ISERROR(M159),E147*Inputs!$F$19,M159))</f>
        <v>20</v>
      </c>
      <c r="F159" s="36">
        <f t="shared" si="13"/>
        <v>19.421965317919078</v>
      </c>
      <c r="G159" s="35">
        <f>IF(A159="N/A"," ",IF(ISERROR(N159),G147*Inputs!$F$19,N159))</f>
        <v>19</v>
      </c>
      <c r="H159" s="36">
        <f t="shared" si="14"/>
        <v>18.450867052023124</v>
      </c>
      <c r="I159" s="36">
        <f>IF(A159="N/A"," ",IF(ISERROR(O159),I147*Inputs!$F$19,O159))</f>
        <v>22.400001525878906</v>
      </c>
      <c r="J159" s="119">
        <f t="shared" si="15"/>
        <v>3.7475000000000001</v>
      </c>
      <c r="L159" s="127">
        <v>29</v>
      </c>
      <c r="M159" s="127">
        <v>20</v>
      </c>
      <c r="N159" s="127">
        <v>19</v>
      </c>
      <c r="O159" s="128">
        <v>22.400001525878906</v>
      </c>
      <c r="P159" s="129">
        <v>3.7475000000000001</v>
      </c>
      <c r="S159" s="38">
        <v>41275</v>
      </c>
      <c r="T159" s="33">
        <v>22</v>
      </c>
      <c r="U159" s="33">
        <v>4</v>
      </c>
      <c r="V159" s="33">
        <v>4</v>
      </c>
      <c r="W159" s="33">
        <v>1</v>
      </c>
      <c r="X159" s="33">
        <v>31</v>
      </c>
    </row>
    <row r="160" spans="1:24">
      <c r="A160" s="17">
        <f>Calculations!A158</f>
        <v>41365</v>
      </c>
      <c r="B160" s="35">
        <f>IF(A160="N/A"," ",IF(ISERROR(L160),B148*Inputs!$F$19,L160))</f>
        <v>29.75</v>
      </c>
      <c r="C160" s="145">
        <v>0.98875000000000002</v>
      </c>
      <c r="D160" s="36">
        <f t="shared" si="12"/>
        <v>29.415312499999999</v>
      </c>
      <c r="E160" s="35">
        <f>IF(A160="N/A"," ",IF(ISERROR(M160),E148*Inputs!$F$19,M160))</f>
        <v>20</v>
      </c>
      <c r="F160" s="36">
        <f t="shared" si="13"/>
        <v>19.774999999999999</v>
      </c>
      <c r="G160" s="35">
        <f>IF(A160="N/A"," ",IF(ISERROR(N160),G148*Inputs!$F$19,N160))</f>
        <v>18.995000839233398</v>
      </c>
      <c r="H160" s="36">
        <f t="shared" si="14"/>
        <v>18.781307079792022</v>
      </c>
      <c r="I160" s="36">
        <f>IF(A160="N/A"," ",IF(ISERROR(O160),I148*Inputs!$F$19,O160))</f>
        <v>21.600000381469727</v>
      </c>
      <c r="J160" s="119">
        <f t="shared" si="15"/>
        <v>3.5495000000000001</v>
      </c>
      <c r="L160" s="127">
        <v>29.75</v>
      </c>
      <c r="M160" s="127">
        <v>20</v>
      </c>
      <c r="N160" s="127">
        <v>18.995000839233398</v>
      </c>
      <c r="O160" s="128">
        <v>21.600000381469727</v>
      </c>
      <c r="P160" s="129">
        <v>3.5495000000000001</v>
      </c>
      <c r="S160" s="38">
        <v>41306</v>
      </c>
      <c r="T160" s="33">
        <v>20</v>
      </c>
      <c r="U160" s="33">
        <v>4</v>
      </c>
      <c r="V160" s="33">
        <v>4</v>
      </c>
      <c r="W160" s="33">
        <v>0</v>
      </c>
      <c r="X160" s="33">
        <v>28</v>
      </c>
    </row>
    <row r="161" spans="1:24">
      <c r="A161" s="17">
        <f>Calculations!A159</f>
        <v>41395</v>
      </c>
      <c r="B161" s="35">
        <f>IF(A161="N/A"," ",IF(ISERROR(L161),B149*Inputs!$F$19,L161))</f>
        <v>34.25</v>
      </c>
      <c r="C161" s="145">
        <v>1.0666026645768025</v>
      </c>
      <c r="D161" s="36">
        <f t="shared" si="12"/>
        <v>36.531141261755486</v>
      </c>
      <c r="E161" s="35">
        <f>IF(A161="N/A"," ",IF(ISERROR(M161),E149*Inputs!$F$19,M161))</f>
        <v>21</v>
      </c>
      <c r="F161" s="36">
        <f t="shared" si="13"/>
        <v>22.398655956112854</v>
      </c>
      <c r="G161" s="35">
        <f>IF(A161="N/A"," ",IF(ISERROR(N161),G149*Inputs!$F$19,N161))</f>
        <v>20.004999160766602</v>
      </c>
      <c r="H161" s="36">
        <f t="shared" si="14"/>
        <v>21.337385409730356</v>
      </c>
      <c r="I161" s="36">
        <f>IF(A161="N/A"," ",IF(ISERROR(O161),I149*Inputs!$F$19,O161))</f>
        <v>21.450000762939453</v>
      </c>
      <c r="J161" s="119">
        <f t="shared" si="15"/>
        <v>3.5335000000000001</v>
      </c>
      <c r="L161" s="127">
        <v>34.25</v>
      </c>
      <c r="M161" s="127">
        <v>21</v>
      </c>
      <c r="N161" s="127">
        <v>20.004999160766602</v>
      </c>
      <c r="O161" s="128">
        <v>21.450000762939453</v>
      </c>
      <c r="P161" s="129">
        <v>3.5335000000000001</v>
      </c>
      <c r="S161" s="38">
        <v>41334</v>
      </c>
      <c r="T161" s="33">
        <v>21</v>
      </c>
      <c r="U161" s="33">
        <v>5</v>
      </c>
      <c r="V161" s="33">
        <v>5</v>
      </c>
      <c r="W161" s="33">
        <v>0</v>
      </c>
      <c r="X161" s="33">
        <v>31</v>
      </c>
    </row>
    <row r="162" spans="1:24">
      <c r="A162" s="17">
        <f>Calculations!A160</f>
        <v>41426</v>
      </c>
      <c r="B162" s="35">
        <f>IF(A162="N/A"," ",IF(ISERROR(L162),B150*Inputs!$F$19,L162))</f>
        <v>56.5</v>
      </c>
      <c r="C162" s="145">
        <v>1.5802852442730089</v>
      </c>
      <c r="D162" s="36">
        <f t="shared" si="12"/>
        <v>89.286116301424997</v>
      </c>
      <c r="E162" s="35">
        <f>IF(A162="N/A"," ",IF(ISERROR(M162),E150*Inputs!$F$19,M162))</f>
        <v>26</v>
      </c>
      <c r="F162" s="36">
        <f t="shared" si="13"/>
        <v>41.087416351098227</v>
      </c>
      <c r="G162" s="35">
        <f>IF(A162="N/A"," ",IF(ISERROR(N162),G150*Inputs!$F$19,N162))</f>
        <v>24</v>
      </c>
      <c r="H162" s="36">
        <f t="shared" si="14"/>
        <v>37.926845862552213</v>
      </c>
      <c r="I162" s="36">
        <f>IF(A162="N/A"," ",IF(ISERROR(O162),I150*Inputs!$F$19,O162))</f>
        <v>20.949999809265137</v>
      </c>
      <c r="J162" s="119">
        <f t="shared" si="15"/>
        <v>3.5395000000000003</v>
      </c>
      <c r="L162" s="127">
        <v>56.5</v>
      </c>
      <c r="M162" s="127">
        <v>26</v>
      </c>
      <c r="N162" s="127">
        <v>24</v>
      </c>
      <c r="O162" s="128">
        <v>20.949999809265137</v>
      </c>
      <c r="P162" s="129">
        <v>3.5395000000000003</v>
      </c>
      <c r="S162" s="38">
        <v>41365</v>
      </c>
      <c r="T162" s="33">
        <v>22</v>
      </c>
      <c r="U162" s="33">
        <v>4</v>
      </c>
      <c r="V162" s="33">
        <v>4</v>
      </c>
      <c r="W162" s="33">
        <v>0</v>
      </c>
      <c r="X162" s="33">
        <v>30</v>
      </c>
    </row>
    <row r="163" spans="1:24">
      <c r="A163" s="17">
        <f>Calculations!A161</f>
        <v>41456</v>
      </c>
      <c r="B163" s="35">
        <f>IF(A163="N/A"," ",IF(ISERROR(L163),B151*Inputs!$F$19,L163))</f>
        <v>99</v>
      </c>
      <c r="C163" s="145">
        <v>1.6973041240780151</v>
      </c>
      <c r="D163" s="36">
        <f t="shared" si="12"/>
        <v>168.03310828372349</v>
      </c>
      <c r="E163" s="35">
        <f>IF(A163="N/A"," ",IF(ISERROR(M163),E151*Inputs!$F$19,M163))</f>
        <v>35</v>
      </c>
      <c r="F163" s="36">
        <f t="shared" si="13"/>
        <v>59.405644342730533</v>
      </c>
      <c r="G163" s="35">
        <f>IF(A163="N/A"," ",IF(ISERROR(N163),G151*Inputs!$F$19,N163))</f>
        <v>30.999998092651367</v>
      </c>
      <c r="H163" s="36">
        <f t="shared" si="14"/>
        <v>52.616424609067771</v>
      </c>
      <c r="I163" s="36">
        <f>IF(A163="N/A"," ",IF(ISERROR(O163),I151*Inputs!$F$19,O163))</f>
        <v>21.850000381469727</v>
      </c>
      <c r="J163" s="119">
        <f t="shared" si="15"/>
        <v>3.5345</v>
      </c>
      <c r="L163" s="127">
        <v>99</v>
      </c>
      <c r="M163" s="127">
        <v>35</v>
      </c>
      <c r="N163" s="127">
        <v>30.999998092651367</v>
      </c>
      <c r="O163" s="128">
        <v>21.850000381469727</v>
      </c>
      <c r="P163" s="129">
        <v>3.5345</v>
      </c>
      <c r="S163" s="38">
        <v>41395</v>
      </c>
      <c r="T163" s="33">
        <v>22</v>
      </c>
      <c r="U163" s="33">
        <v>4</v>
      </c>
      <c r="V163" s="33">
        <v>4</v>
      </c>
      <c r="W163" s="33">
        <v>1</v>
      </c>
      <c r="X163" s="33">
        <v>31</v>
      </c>
    </row>
    <row r="164" spans="1:24">
      <c r="A164" s="17">
        <f>Calculations!A162</f>
        <v>41487</v>
      </c>
      <c r="B164" s="35">
        <f>IF(A164="N/A"," ",IF(ISERROR(L164),B152*Inputs!$F$19,L164))</f>
        <v>99</v>
      </c>
      <c r="C164" s="145">
        <v>1.6973041240780151</v>
      </c>
      <c r="D164" s="36">
        <f t="shared" si="12"/>
        <v>168.03310828372349</v>
      </c>
      <c r="E164" s="35">
        <f>IF(A164="N/A"," ",IF(ISERROR(M164),E152*Inputs!$F$19,M164))</f>
        <v>35.000003814697266</v>
      </c>
      <c r="F164" s="36">
        <f t="shared" si="13"/>
        <v>59.405650817431933</v>
      </c>
      <c r="G164" s="35">
        <f>IF(A164="N/A"," ",IF(ISERROR(N164),G152*Inputs!$F$19,N164))</f>
        <v>31</v>
      </c>
      <c r="H164" s="36">
        <f t="shared" si="14"/>
        <v>52.616427846418468</v>
      </c>
      <c r="I164" s="36">
        <f>IF(A164="N/A"," ",IF(ISERROR(O164),I152*Inputs!$F$19,O164))</f>
        <v>21.850000381469727</v>
      </c>
      <c r="J164" s="119">
        <f t="shared" si="15"/>
        <v>3.5405000000000002</v>
      </c>
      <c r="L164" s="127">
        <v>99</v>
      </c>
      <c r="M164" s="127">
        <v>35.000003814697266</v>
      </c>
      <c r="N164" s="127">
        <v>31</v>
      </c>
      <c r="O164" s="128">
        <v>21.850000381469727</v>
      </c>
      <c r="P164" s="129">
        <v>3.5405000000000002</v>
      </c>
      <c r="S164" s="38">
        <v>41426</v>
      </c>
      <c r="T164" s="33">
        <v>20</v>
      </c>
      <c r="U164" s="33">
        <v>5</v>
      </c>
      <c r="V164" s="33">
        <v>5</v>
      </c>
      <c r="W164" s="33">
        <v>0</v>
      </c>
      <c r="X164" s="33">
        <v>30</v>
      </c>
    </row>
    <row r="165" spans="1:24">
      <c r="A165" s="17">
        <f>Calculations!A163</f>
        <v>41518</v>
      </c>
      <c r="B165" s="35">
        <f>IF(A165="N/A"," ",IF(ISERROR(L165),B153*Inputs!$F$19,L165))</f>
        <v>36.5</v>
      </c>
      <c r="C165" s="145">
        <v>1.3512500000000001</v>
      </c>
      <c r="D165" s="36">
        <f t="shared" si="12"/>
        <v>49.320625</v>
      </c>
      <c r="E165" s="35">
        <f>IF(A165="N/A"," ",IF(ISERROR(M165),E153*Inputs!$F$19,M165))</f>
        <v>25</v>
      </c>
      <c r="F165" s="36">
        <f t="shared" si="13"/>
        <v>33.78125</v>
      </c>
      <c r="G165" s="35">
        <f>IF(A165="N/A"," ",IF(ISERROR(N165),G153*Inputs!$F$19,N165))</f>
        <v>24</v>
      </c>
      <c r="H165" s="36">
        <f t="shared" si="14"/>
        <v>32.43</v>
      </c>
      <c r="I165" s="36">
        <f>IF(A165="N/A"," ",IF(ISERROR(O165),I153*Inputs!$F$19,O165))</f>
        <v>22</v>
      </c>
      <c r="J165" s="119">
        <f t="shared" si="15"/>
        <v>3.5405000000000002</v>
      </c>
      <c r="L165" s="127">
        <v>36.5</v>
      </c>
      <c r="M165" s="127">
        <v>25</v>
      </c>
      <c r="N165" s="127">
        <v>24</v>
      </c>
      <c r="O165" s="128">
        <v>22</v>
      </c>
      <c r="P165" s="129">
        <v>3.5405000000000002</v>
      </c>
      <c r="S165" s="38">
        <v>41456</v>
      </c>
      <c r="T165" s="33">
        <v>22</v>
      </c>
      <c r="U165" s="33">
        <v>4</v>
      </c>
      <c r="V165" s="33">
        <v>4</v>
      </c>
      <c r="W165" s="33">
        <v>1</v>
      </c>
      <c r="X165" s="33">
        <v>31</v>
      </c>
    </row>
    <row r="166" spans="1:24">
      <c r="A166" s="17">
        <f>Calculations!A164</f>
        <v>41548</v>
      </c>
      <c r="B166" s="35">
        <f>IF(A166="N/A"," ",IF(ISERROR(L166),B154*Inputs!$F$19,L166))</f>
        <v>29.299997329711914</v>
      </c>
      <c r="C166" s="145">
        <v>0.98875000000000002</v>
      </c>
      <c r="D166" s="36">
        <f t="shared" si="12"/>
        <v>28.970372359752655</v>
      </c>
      <c r="E166" s="35">
        <f>IF(A166="N/A"," ",IF(ISERROR(M166),E154*Inputs!$F$19,M166))</f>
        <v>19.996000289916992</v>
      </c>
      <c r="F166" s="36">
        <f t="shared" si="13"/>
        <v>19.771045286655426</v>
      </c>
      <c r="G166" s="35">
        <f>IF(A166="N/A"," ",IF(ISERROR(N166),G154*Inputs!$F$19,N166))</f>
        <v>18.996500015258789</v>
      </c>
      <c r="H166" s="36">
        <f t="shared" si="14"/>
        <v>18.782789390087128</v>
      </c>
      <c r="I166" s="36">
        <f>IF(A166="N/A"," ",IF(ISERROR(O166),I154*Inputs!$F$19,O166))</f>
        <v>23.400001525878906</v>
      </c>
      <c r="J166" s="119">
        <f t="shared" si="15"/>
        <v>3.5905</v>
      </c>
      <c r="L166" s="127">
        <v>29.299997329711914</v>
      </c>
      <c r="M166" s="127">
        <v>19.996000289916992</v>
      </c>
      <c r="N166" s="127">
        <v>18.996500015258789</v>
      </c>
      <c r="O166" s="128">
        <v>23.400001525878906</v>
      </c>
      <c r="P166" s="129">
        <v>3.5905</v>
      </c>
      <c r="S166" s="38">
        <v>41487</v>
      </c>
      <c r="T166" s="33">
        <v>22</v>
      </c>
      <c r="U166" s="33">
        <v>5</v>
      </c>
      <c r="V166" s="33">
        <v>4</v>
      </c>
      <c r="W166" s="33">
        <v>0</v>
      </c>
      <c r="X166" s="33">
        <v>31</v>
      </c>
    </row>
    <row r="167" spans="1:24">
      <c r="A167" s="17">
        <f>Calculations!A165</f>
        <v>41579</v>
      </c>
      <c r="B167" s="35">
        <f>IF(A167="N/A"," ",IF(ISERROR(L167),B155*Inputs!$F$19,L167))</f>
        <v>29.179998397827148</v>
      </c>
      <c r="C167" s="145">
        <v>1.016875</v>
      </c>
      <c r="D167" s="36">
        <f t="shared" si="12"/>
        <v>29.672410870790483</v>
      </c>
      <c r="E167" s="35">
        <f>IF(A167="N/A"," ",IF(ISERROR(M167),E155*Inputs!$F$19,M167))</f>
        <v>20</v>
      </c>
      <c r="F167" s="36">
        <f t="shared" si="13"/>
        <v>20.337499999999999</v>
      </c>
      <c r="G167" s="35">
        <f>IF(A167="N/A"," ",IF(ISERROR(N167),G155*Inputs!$F$19,N167))</f>
        <v>19</v>
      </c>
      <c r="H167" s="36">
        <f t="shared" si="14"/>
        <v>19.320625</v>
      </c>
      <c r="I167" s="36">
        <f>IF(A167="N/A"," ",IF(ISERROR(O167),I155*Inputs!$F$19,O167))</f>
        <v>23.799999237060547</v>
      </c>
      <c r="J167" s="119">
        <f t="shared" si="15"/>
        <v>3.8055000000000003</v>
      </c>
      <c r="L167" s="127">
        <v>29.179998397827148</v>
      </c>
      <c r="M167" s="127">
        <v>20</v>
      </c>
      <c r="N167" s="127">
        <v>19</v>
      </c>
      <c r="O167" s="128">
        <v>23.799999237060547</v>
      </c>
      <c r="P167" s="129">
        <v>3.8055000000000003</v>
      </c>
      <c r="S167" s="38">
        <v>41518</v>
      </c>
      <c r="T167" s="33">
        <v>20</v>
      </c>
      <c r="U167" s="33">
        <v>4</v>
      </c>
      <c r="V167" s="33">
        <v>5</v>
      </c>
      <c r="W167" s="33">
        <v>1</v>
      </c>
      <c r="X167" s="33">
        <v>30</v>
      </c>
    </row>
    <row r="168" spans="1:24">
      <c r="A168" s="17">
        <f>Calculations!A166</f>
        <v>41609</v>
      </c>
      <c r="B168" s="35">
        <f>IF(A168="N/A"," ",IF(ISERROR(L168),B156*Inputs!$F$19,L168))</f>
        <v>29.649997711181641</v>
      </c>
      <c r="C168" s="145">
        <v>0.99375000000000002</v>
      </c>
      <c r="D168" s="36">
        <f t="shared" si="12"/>
        <v>29.464685225486758</v>
      </c>
      <c r="E168" s="35">
        <f>IF(A168="N/A"," ",IF(ISERROR(M168),E156*Inputs!$F$19,M168))</f>
        <v>20</v>
      </c>
      <c r="F168" s="36">
        <f t="shared" si="13"/>
        <v>19.875</v>
      </c>
      <c r="G168" s="35">
        <f>IF(A168="N/A"," ",IF(ISERROR(N168),G156*Inputs!$F$19,N168))</f>
        <v>19</v>
      </c>
      <c r="H168" s="36">
        <f t="shared" si="14"/>
        <v>18.881250000000001</v>
      </c>
      <c r="I168" s="36">
        <f>IF(A168="N/A"," ",IF(ISERROR(O168),I156*Inputs!$F$19,O168))</f>
        <v>23.950000762939453</v>
      </c>
      <c r="J168" s="119">
        <f t="shared" si="15"/>
        <v>3.9715000000000003</v>
      </c>
      <c r="L168" s="127">
        <v>29.649997711181641</v>
      </c>
      <c r="M168" s="127">
        <v>20</v>
      </c>
      <c r="N168" s="127">
        <v>19</v>
      </c>
      <c r="O168" s="128">
        <v>23.950000762939453</v>
      </c>
      <c r="P168" s="129">
        <v>3.9715000000000003</v>
      </c>
      <c r="S168" s="38">
        <v>41548</v>
      </c>
      <c r="T168" s="33">
        <v>23</v>
      </c>
      <c r="U168" s="33">
        <v>4</v>
      </c>
      <c r="V168" s="33">
        <v>4</v>
      </c>
      <c r="W168" s="33">
        <v>0</v>
      </c>
      <c r="X168" s="33">
        <v>31</v>
      </c>
    </row>
    <row r="169" spans="1:24">
      <c r="A169" s="17">
        <f>Calculations!A167</f>
        <v>41640</v>
      </c>
      <c r="B169" s="35">
        <f>IF(A169="N/A"," ",IF(ISERROR(L169),B157*Inputs!$F$19,L169))</f>
        <v>33.899999618530273</v>
      </c>
      <c r="C169" s="145">
        <v>0.95625000000000004</v>
      </c>
      <c r="D169" s="36">
        <f t="shared" si="12"/>
        <v>32.416874635219578</v>
      </c>
      <c r="E169" s="35">
        <f>IF(A169="N/A"," ",IF(ISERROR(M169),E157*Inputs!$F$19,M169))</f>
        <v>22</v>
      </c>
      <c r="F169" s="36">
        <f t="shared" si="13"/>
        <v>21.037500000000001</v>
      </c>
      <c r="G169" s="35">
        <f>IF(A169="N/A"," ",IF(ISERROR(N169),G157*Inputs!$F$19,N169))</f>
        <v>21</v>
      </c>
      <c r="H169" s="36">
        <f t="shared" si="14"/>
        <v>20.081250000000001</v>
      </c>
      <c r="I169" s="36">
        <f>IF(A169="N/A"," ",IF(ISERROR(O169),I157*Inputs!$F$19,O169))</f>
        <v>24.200000762939453</v>
      </c>
      <c r="J169" s="119">
        <f t="shared" si="15"/>
        <v>4.0774999999999997</v>
      </c>
      <c r="L169" s="127">
        <v>33.899999618530273</v>
      </c>
      <c r="M169" s="127">
        <v>22</v>
      </c>
      <c r="N169" s="127">
        <v>21</v>
      </c>
      <c r="O169" s="128">
        <v>24.200000762939453</v>
      </c>
      <c r="P169" s="129">
        <v>4.0774999999999997</v>
      </c>
      <c r="S169" s="38">
        <v>41579</v>
      </c>
      <c r="T169" s="33">
        <v>20</v>
      </c>
      <c r="U169" s="33">
        <v>5</v>
      </c>
      <c r="V169" s="33">
        <v>4</v>
      </c>
      <c r="W169" s="33">
        <v>1</v>
      </c>
      <c r="X169" s="33">
        <v>30</v>
      </c>
    </row>
    <row r="170" spans="1:24">
      <c r="A170" s="17">
        <f>Calculations!A168</f>
        <v>41671</v>
      </c>
      <c r="B170" s="35">
        <f>IF(A170="N/A"," ",IF(ISERROR(L170),B158*Inputs!$F$19,L170))</f>
        <v>34</v>
      </c>
      <c r="C170" s="145">
        <v>0.95625000000000004</v>
      </c>
      <c r="D170" s="36">
        <f t="shared" si="12"/>
        <v>32.512500000000003</v>
      </c>
      <c r="E170" s="35">
        <f>IF(A170="N/A"," ",IF(ISERROR(M170),E158*Inputs!$F$19,M170))</f>
        <v>21.996000289916992</v>
      </c>
      <c r="F170" s="36">
        <f t="shared" si="13"/>
        <v>21.033675277233126</v>
      </c>
      <c r="G170" s="35">
        <f>IF(A170="N/A"," ",IF(ISERROR(N170),G158*Inputs!$F$19,N170))</f>
        <v>20.996501922607422</v>
      </c>
      <c r="H170" s="36">
        <f t="shared" si="14"/>
        <v>20.077904963493349</v>
      </c>
      <c r="I170" s="36">
        <f>IF(A170="N/A"," ",IF(ISERROR(O170),I158*Inputs!$F$19,O170))</f>
        <v>22.5</v>
      </c>
      <c r="J170" s="119">
        <f t="shared" si="15"/>
        <v>3.9345000000000003</v>
      </c>
      <c r="L170" s="127">
        <v>34</v>
      </c>
      <c r="M170" s="127">
        <v>21.996000289916992</v>
      </c>
      <c r="N170" s="127">
        <v>20.996501922607422</v>
      </c>
      <c r="O170" s="128">
        <v>22.5</v>
      </c>
      <c r="P170" s="129">
        <v>3.9345000000000003</v>
      </c>
      <c r="S170" s="38">
        <v>41609</v>
      </c>
      <c r="T170" s="33">
        <v>21</v>
      </c>
      <c r="U170" s="33">
        <v>4</v>
      </c>
      <c r="V170" s="33">
        <v>5</v>
      </c>
      <c r="W170" s="33">
        <v>1</v>
      </c>
      <c r="X170" s="33">
        <v>31</v>
      </c>
    </row>
    <row r="171" spans="1:24">
      <c r="A171" s="17">
        <f>Calculations!A169</f>
        <v>41699</v>
      </c>
      <c r="B171" s="35">
        <f>IF(A171="N/A"," ",IF(ISERROR(L171),B159*Inputs!$F$19,L171))</f>
        <v>29.5</v>
      </c>
      <c r="C171" s="145">
        <v>0.97109826589595394</v>
      </c>
      <c r="D171" s="36">
        <f t="shared" si="12"/>
        <v>28.647398843930642</v>
      </c>
      <c r="E171" s="35">
        <f>IF(A171="N/A"," ",IF(ISERROR(M171),E159*Inputs!$F$19,M171))</f>
        <v>20</v>
      </c>
      <c r="F171" s="36">
        <f t="shared" si="13"/>
        <v>19.421965317919078</v>
      </c>
      <c r="G171" s="35">
        <f>IF(A171="N/A"," ",IF(ISERROR(N171),G159*Inputs!$F$19,N171))</f>
        <v>19</v>
      </c>
      <c r="H171" s="36">
        <f t="shared" si="14"/>
        <v>18.450867052023124</v>
      </c>
      <c r="I171" s="36">
        <f>IF(A171="N/A"," ",IF(ISERROR(O171),I159*Inputs!$F$19,O171))</f>
        <v>22.900001525878906</v>
      </c>
      <c r="J171" s="119">
        <f t="shared" si="15"/>
        <v>3.85</v>
      </c>
      <c r="L171" s="127">
        <v>29.5</v>
      </c>
      <c r="M171" s="127">
        <v>20</v>
      </c>
      <c r="N171" s="127">
        <v>19</v>
      </c>
      <c r="O171" s="128">
        <v>22.900001525878906</v>
      </c>
      <c r="P171" s="129">
        <v>3.85</v>
      </c>
      <c r="S171" s="38">
        <v>41640</v>
      </c>
      <c r="T171" s="33">
        <v>22</v>
      </c>
      <c r="U171" s="33">
        <v>4</v>
      </c>
      <c r="V171" s="33">
        <v>4</v>
      </c>
      <c r="W171" s="33">
        <v>1</v>
      </c>
      <c r="X171" s="33">
        <v>31</v>
      </c>
    </row>
    <row r="172" spans="1:24">
      <c r="A172" s="17">
        <f>Calculations!A170</f>
        <v>41730</v>
      </c>
      <c r="B172" s="35">
        <f>IF(A172="N/A"," ",IF(ISERROR(L172),B160*Inputs!$F$19,L172))</f>
        <v>30.25</v>
      </c>
      <c r="C172" s="145">
        <v>0.98875000000000002</v>
      </c>
      <c r="D172" s="36">
        <f t="shared" si="12"/>
        <v>29.9096875</v>
      </c>
      <c r="E172" s="35">
        <f>IF(A172="N/A"," ",IF(ISERROR(M172),E160*Inputs!$F$19,M172))</f>
        <v>20</v>
      </c>
      <c r="F172" s="36">
        <f t="shared" si="13"/>
        <v>19.774999999999999</v>
      </c>
      <c r="G172" s="35">
        <f>IF(A172="N/A"," ",IF(ISERROR(N172),G160*Inputs!$F$19,N172))</f>
        <v>18.995000839233398</v>
      </c>
      <c r="H172" s="36">
        <f t="shared" si="14"/>
        <v>18.781307079792022</v>
      </c>
      <c r="I172" s="36">
        <f>IF(A172="N/A"," ",IF(ISERROR(O172),I160*Inputs!$F$19,O172))</f>
        <v>22.100000381469727</v>
      </c>
      <c r="J172" s="119">
        <f t="shared" si="15"/>
        <v>3.6519999999999997</v>
      </c>
      <c r="L172" s="127">
        <v>30.25</v>
      </c>
      <c r="M172" s="127">
        <v>20</v>
      </c>
      <c r="N172" s="127">
        <v>18.995000839233398</v>
      </c>
      <c r="O172" s="128">
        <v>22.100000381469727</v>
      </c>
      <c r="P172" s="129">
        <v>3.6519999999999997</v>
      </c>
      <c r="S172" s="38">
        <v>41671</v>
      </c>
      <c r="T172" s="33">
        <v>20</v>
      </c>
      <c r="U172" s="33">
        <v>4</v>
      </c>
      <c r="V172" s="33">
        <v>4</v>
      </c>
      <c r="W172" s="33">
        <v>0</v>
      </c>
      <c r="X172" s="33">
        <v>28</v>
      </c>
    </row>
    <row r="173" spans="1:24">
      <c r="A173" s="17">
        <f>Calculations!A171</f>
        <v>41760</v>
      </c>
      <c r="B173" s="35">
        <f>IF(A173="N/A"," ",IF(ISERROR(L173),B161*Inputs!$F$19,L173))</f>
        <v>34.75</v>
      </c>
      <c r="C173" s="145">
        <v>1.0666026645768025</v>
      </c>
      <c r="D173" s="36">
        <f t="shared" si="12"/>
        <v>37.064442594043889</v>
      </c>
      <c r="E173" s="35">
        <f>IF(A173="N/A"," ",IF(ISERROR(M173),E161*Inputs!$F$19,M173))</f>
        <v>21</v>
      </c>
      <c r="F173" s="36">
        <f t="shared" si="13"/>
        <v>22.398655956112854</v>
      </c>
      <c r="G173" s="35">
        <f>IF(A173="N/A"," ",IF(ISERROR(N173),G161*Inputs!$F$19,N173))</f>
        <v>20.004999160766602</v>
      </c>
      <c r="H173" s="36">
        <f t="shared" si="14"/>
        <v>21.337385409730356</v>
      </c>
      <c r="I173" s="36">
        <f>IF(A173="N/A"," ",IF(ISERROR(O173),I161*Inputs!$F$19,O173))</f>
        <v>21.950000762939453</v>
      </c>
      <c r="J173" s="119">
        <f t="shared" si="15"/>
        <v>3.6360000000000001</v>
      </c>
      <c r="L173" s="127">
        <v>34.75</v>
      </c>
      <c r="M173" s="127">
        <v>21</v>
      </c>
      <c r="N173" s="127">
        <v>20.004999160766602</v>
      </c>
      <c r="O173" s="128">
        <v>21.950000762939453</v>
      </c>
      <c r="P173" s="129">
        <v>3.6360000000000001</v>
      </c>
      <c r="S173" s="38">
        <v>41699</v>
      </c>
      <c r="T173" s="33">
        <v>21</v>
      </c>
      <c r="U173" s="33">
        <v>5</v>
      </c>
      <c r="V173" s="33">
        <v>5</v>
      </c>
      <c r="W173" s="33">
        <v>0</v>
      </c>
      <c r="X173" s="33">
        <v>31</v>
      </c>
    </row>
    <row r="174" spans="1:24">
      <c r="A174" s="17">
        <f>Calculations!A172</f>
        <v>41791</v>
      </c>
      <c r="B174" s="35">
        <f>IF(A174="N/A"," ",IF(ISERROR(L174),B162*Inputs!$F$19,L174))</f>
        <v>57.5</v>
      </c>
      <c r="C174" s="145">
        <v>1.5842485514998697</v>
      </c>
      <c r="D174" s="36">
        <f t="shared" si="12"/>
        <v>91.094291711242505</v>
      </c>
      <c r="E174" s="35">
        <f>IF(A174="N/A"," ",IF(ISERROR(M174),E162*Inputs!$F$19,M174))</f>
        <v>26</v>
      </c>
      <c r="F174" s="36">
        <f t="shared" si="13"/>
        <v>41.19046233899661</v>
      </c>
      <c r="G174" s="35">
        <f>IF(A174="N/A"," ",IF(ISERROR(N174),G162*Inputs!$F$19,N174))</f>
        <v>24</v>
      </c>
      <c r="H174" s="36">
        <f t="shared" si="14"/>
        <v>38.021965235996873</v>
      </c>
      <c r="I174" s="36">
        <f>IF(A174="N/A"," ",IF(ISERROR(O174),I162*Inputs!$F$19,O174))</f>
        <v>21.449999809265137</v>
      </c>
      <c r="J174" s="119">
        <f t="shared" si="15"/>
        <v>3.6420000000000003</v>
      </c>
      <c r="L174" s="127">
        <v>57.5</v>
      </c>
      <c r="M174" s="127">
        <v>26</v>
      </c>
      <c r="N174" s="127">
        <v>24</v>
      </c>
      <c r="O174" s="128">
        <v>21.449999809265137</v>
      </c>
      <c r="P174" s="129">
        <v>3.6420000000000003</v>
      </c>
      <c r="S174" s="38">
        <v>41730</v>
      </c>
      <c r="T174" s="33">
        <v>22</v>
      </c>
      <c r="U174" s="33">
        <v>4</v>
      </c>
      <c r="V174" s="33">
        <v>4</v>
      </c>
      <c r="W174" s="33">
        <v>0</v>
      </c>
      <c r="X174" s="33">
        <v>30</v>
      </c>
    </row>
    <row r="175" spans="1:24">
      <c r="A175" s="17">
        <f>Calculations!A173</f>
        <v>41821</v>
      </c>
      <c r="B175" s="35">
        <f>IF(A175="N/A"," ",IF(ISERROR(L175),B163*Inputs!$F$19,L175))</f>
        <v>102</v>
      </c>
      <c r="C175" s="145">
        <v>1.7029599030724771</v>
      </c>
      <c r="D175" s="36">
        <f t="shared" si="12"/>
        <v>173.70191011339267</v>
      </c>
      <c r="E175" s="35">
        <f>IF(A175="N/A"," ",IF(ISERROR(M175),E163*Inputs!$F$19,M175))</f>
        <v>35</v>
      </c>
      <c r="F175" s="36">
        <f t="shared" si="13"/>
        <v>59.603596607536701</v>
      </c>
      <c r="G175" s="35">
        <f>IF(A175="N/A"," ",IF(ISERROR(N175),G163*Inputs!$F$19,N175))</f>
        <v>30.999998092651367</v>
      </c>
      <c r="H175" s="36">
        <f t="shared" si="14"/>
        <v>52.791753747108551</v>
      </c>
      <c r="I175" s="36">
        <f>IF(A175="N/A"," ",IF(ISERROR(O175),I163*Inputs!$F$19,O175))</f>
        <v>22.350000381469727</v>
      </c>
      <c r="J175" s="119">
        <f t="shared" si="15"/>
        <v>3.637</v>
      </c>
      <c r="L175" s="127">
        <v>102</v>
      </c>
      <c r="M175" s="127">
        <v>35</v>
      </c>
      <c r="N175" s="127">
        <v>30.999998092651367</v>
      </c>
      <c r="O175" s="128">
        <v>22.350000381469727</v>
      </c>
      <c r="P175" s="129">
        <v>3.637</v>
      </c>
      <c r="S175" s="38">
        <v>41760</v>
      </c>
      <c r="T175" s="33">
        <v>21</v>
      </c>
      <c r="U175" s="33">
        <v>5</v>
      </c>
      <c r="V175" s="33">
        <v>4</v>
      </c>
      <c r="W175" s="33">
        <v>1</v>
      </c>
      <c r="X175" s="33">
        <v>31</v>
      </c>
    </row>
    <row r="176" spans="1:24">
      <c r="A176" s="17">
        <f>Calculations!A174</f>
        <v>41852</v>
      </c>
      <c r="B176" s="35">
        <f>IF(A176="N/A"," ",IF(ISERROR(L176),B164*Inputs!$F$19,L176))</f>
        <v>102</v>
      </c>
      <c r="C176" s="145">
        <v>1.7029599030724771</v>
      </c>
      <c r="D176" s="36">
        <f t="shared" si="12"/>
        <v>173.70191011339267</v>
      </c>
      <c r="E176" s="35">
        <f>IF(A176="N/A"," ",IF(ISERROR(M176),E164*Inputs!$F$19,M176))</f>
        <v>35.000003814697266</v>
      </c>
      <c r="F176" s="36">
        <f t="shared" si="13"/>
        <v>59.603603103813185</v>
      </c>
      <c r="G176" s="35">
        <f>IF(A176="N/A"," ",IF(ISERROR(N176),G164*Inputs!$F$19,N176))</f>
        <v>31</v>
      </c>
      <c r="H176" s="36">
        <f t="shared" si="14"/>
        <v>52.791756995246793</v>
      </c>
      <c r="I176" s="36">
        <f>IF(A176="N/A"," ",IF(ISERROR(O176),I164*Inputs!$F$19,O176))</f>
        <v>22.350000381469727</v>
      </c>
      <c r="J176" s="119">
        <f t="shared" si="15"/>
        <v>3.6430000000000002</v>
      </c>
      <c r="L176" s="127">
        <v>102</v>
      </c>
      <c r="M176" s="127">
        <v>35.000003814697266</v>
      </c>
      <c r="N176" s="127">
        <v>31</v>
      </c>
      <c r="O176" s="128">
        <v>22.350000381469727</v>
      </c>
      <c r="P176" s="129">
        <v>3.6430000000000002</v>
      </c>
      <c r="S176" s="38">
        <v>41791</v>
      </c>
      <c r="T176" s="33">
        <v>21</v>
      </c>
      <c r="U176" s="33">
        <v>4</v>
      </c>
      <c r="V176" s="33">
        <v>5</v>
      </c>
      <c r="W176" s="33">
        <v>0</v>
      </c>
      <c r="X176" s="33">
        <v>30</v>
      </c>
    </row>
    <row r="177" spans="1:24">
      <c r="A177" s="17">
        <f>Calculations!A175</f>
        <v>41883</v>
      </c>
      <c r="B177" s="35">
        <f>IF(A177="N/A"," ",IF(ISERROR(L177),B165*Inputs!$F$19,L177))</f>
        <v>37</v>
      </c>
      <c r="C177" s="145">
        <v>1.3512500000000001</v>
      </c>
      <c r="D177" s="36">
        <f t="shared" si="12"/>
        <v>49.996250000000003</v>
      </c>
      <c r="E177" s="35">
        <f>IF(A177="N/A"," ",IF(ISERROR(M177),E165*Inputs!$F$19,M177))</f>
        <v>25</v>
      </c>
      <c r="F177" s="36">
        <f t="shared" si="13"/>
        <v>33.78125</v>
      </c>
      <c r="G177" s="35">
        <f>IF(A177="N/A"," ",IF(ISERROR(N177),G165*Inputs!$F$19,N177))</f>
        <v>24</v>
      </c>
      <c r="H177" s="36">
        <f t="shared" si="14"/>
        <v>32.43</v>
      </c>
      <c r="I177" s="36">
        <f>IF(A177="N/A"," ",IF(ISERROR(O177),I165*Inputs!$F$19,O177))</f>
        <v>22.5</v>
      </c>
      <c r="J177" s="119">
        <f t="shared" si="15"/>
        <v>3.6430000000000002</v>
      </c>
      <c r="L177" s="127">
        <v>37</v>
      </c>
      <c r="M177" s="127">
        <v>25</v>
      </c>
      <c r="N177" s="127">
        <v>24</v>
      </c>
      <c r="O177" s="128">
        <v>22.5</v>
      </c>
      <c r="P177" s="129">
        <v>3.6430000000000002</v>
      </c>
      <c r="S177" s="38">
        <v>41821</v>
      </c>
      <c r="T177" s="33">
        <v>22</v>
      </c>
      <c r="U177" s="33">
        <v>4</v>
      </c>
      <c r="V177" s="33">
        <v>4</v>
      </c>
      <c r="W177" s="33">
        <v>1</v>
      </c>
      <c r="X177" s="33">
        <v>31</v>
      </c>
    </row>
    <row r="178" spans="1:24">
      <c r="A178" s="17">
        <f>Calculations!A176</f>
        <v>41913</v>
      </c>
      <c r="B178" s="35">
        <f>IF(A178="N/A"," ",IF(ISERROR(L178),B166*Inputs!$F$19,L178))</f>
        <v>29.799997329711914</v>
      </c>
      <c r="C178" s="145">
        <v>0.98875000000000002</v>
      </c>
      <c r="D178" s="36">
        <f t="shared" si="12"/>
        <v>29.464747359752657</v>
      </c>
      <c r="E178" s="35">
        <f>IF(A178="N/A"," ",IF(ISERROR(M178),E166*Inputs!$F$19,M178))</f>
        <v>19.996000289916992</v>
      </c>
      <c r="F178" s="36">
        <f t="shared" si="13"/>
        <v>19.771045286655426</v>
      </c>
      <c r="G178" s="35">
        <f>IF(A178="N/A"," ",IF(ISERROR(N178),G166*Inputs!$F$19,N178))</f>
        <v>18.996500015258789</v>
      </c>
      <c r="H178" s="36">
        <f t="shared" si="14"/>
        <v>18.782789390087128</v>
      </c>
      <c r="I178" s="36">
        <f>IF(A178="N/A"," ",IF(ISERROR(O178),I166*Inputs!$F$19,O178))</f>
        <v>23.900001525878906</v>
      </c>
      <c r="J178" s="119">
        <f t="shared" si="15"/>
        <v>3.6930000000000001</v>
      </c>
      <c r="L178" s="127">
        <v>29.799997329711914</v>
      </c>
      <c r="M178" s="127">
        <v>19.996000289916992</v>
      </c>
      <c r="N178" s="127">
        <v>18.996500015258789</v>
      </c>
      <c r="O178" s="128">
        <v>23.900001525878906</v>
      </c>
      <c r="P178" s="129">
        <v>3.6930000000000001</v>
      </c>
      <c r="S178" s="38">
        <v>41852</v>
      </c>
      <c r="T178" s="33">
        <v>21</v>
      </c>
      <c r="U178" s="33">
        <v>5</v>
      </c>
      <c r="V178" s="33">
        <v>5</v>
      </c>
      <c r="W178" s="33">
        <v>0</v>
      </c>
      <c r="X178" s="33">
        <v>31</v>
      </c>
    </row>
    <row r="179" spans="1:24">
      <c r="A179" s="17">
        <f>Calculations!A177</f>
        <v>41944</v>
      </c>
      <c r="B179" s="35">
        <f>IF(A179="N/A"," ",IF(ISERROR(L179),B167*Inputs!$F$19,L179))</f>
        <v>29.679998397827148</v>
      </c>
      <c r="C179" s="145">
        <v>1.016875</v>
      </c>
      <c r="D179" s="36">
        <f t="shared" si="12"/>
        <v>30.180848370790482</v>
      </c>
      <c r="E179" s="35">
        <f>IF(A179="N/A"," ",IF(ISERROR(M179),E167*Inputs!$F$19,M179))</f>
        <v>20</v>
      </c>
      <c r="F179" s="36">
        <f t="shared" si="13"/>
        <v>20.337499999999999</v>
      </c>
      <c r="G179" s="35">
        <f>IF(A179="N/A"," ",IF(ISERROR(N179),G167*Inputs!$F$19,N179))</f>
        <v>19</v>
      </c>
      <c r="H179" s="36">
        <f t="shared" si="14"/>
        <v>19.320625</v>
      </c>
      <c r="I179" s="36">
        <f>IF(A179="N/A"," ",IF(ISERROR(O179),I167*Inputs!$F$19,O179))</f>
        <v>24.299999237060547</v>
      </c>
      <c r="J179" s="119">
        <f t="shared" si="15"/>
        <v>3.9080000000000004</v>
      </c>
      <c r="L179" s="127">
        <v>29.679998397827148</v>
      </c>
      <c r="M179" s="127">
        <v>20</v>
      </c>
      <c r="N179" s="127">
        <v>19</v>
      </c>
      <c r="O179" s="128">
        <v>24.299999237060547</v>
      </c>
      <c r="P179" s="129">
        <v>3.9080000000000004</v>
      </c>
      <c r="S179" s="38">
        <v>41883</v>
      </c>
      <c r="T179" s="33">
        <v>21</v>
      </c>
      <c r="U179" s="33">
        <v>4</v>
      </c>
      <c r="V179" s="33">
        <v>4</v>
      </c>
      <c r="W179" s="33">
        <v>1</v>
      </c>
      <c r="X179" s="33">
        <v>30</v>
      </c>
    </row>
    <row r="180" spans="1:24">
      <c r="A180" s="17">
        <f>Calculations!A178</f>
        <v>41974</v>
      </c>
      <c r="B180" s="35">
        <f>IF(A180="N/A"," ",IF(ISERROR(L180),B168*Inputs!$F$19,L180))</f>
        <v>30.149997711181641</v>
      </c>
      <c r="C180" s="145">
        <v>0.99375000000000002</v>
      </c>
      <c r="D180" s="36">
        <f t="shared" si="12"/>
        <v>29.961560225486757</v>
      </c>
      <c r="E180" s="35">
        <f>IF(A180="N/A"," ",IF(ISERROR(M180),E168*Inputs!$F$19,M180))</f>
        <v>20</v>
      </c>
      <c r="F180" s="36">
        <f t="shared" si="13"/>
        <v>19.875</v>
      </c>
      <c r="G180" s="35">
        <f>IF(A180="N/A"," ",IF(ISERROR(N180),G168*Inputs!$F$19,N180))</f>
        <v>19</v>
      </c>
      <c r="H180" s="36">
        <f t="shared" si="14"/>
        <v>18.881250000000001</v>
      </c>
      <c r="I180" s="36">
        <f>IF(A180="N/A"," ",IF(ISERROR(O180),I168*Inputs!$F$19,O180))</f>
        <v>24.450000762939453</v>
      </c>
      <c r="J180" s="119">
        <f t="shared" si="15"/>
        <v>4.0740000000000007</v>
      </c>
      <c r="L180" s="127">
        <v>30.149997711181641</v>
      </c>
      <c r="M180" s="127">
        <v>20</v>
      </c>
      <c r="N180" s="127">
        <v>19</v>
      </c>
      <c r="O180" s="128">
        <v>24.450000762939453</v>
      </c>
      <c r="P180" s="129">
        <v>4.0740000000000007</v>
      </c>
      <c r="S180" s="38">
        <v>41913</v>
      </c>
      <c r="T180" s="33">
        <v>23</v>
      </c>
      <c r="U180" s="33">
        <v>4</v>
      </c>
      <c r="V180" s="33">
        <v>4</v>
      </c>
      <c r="W180" s="33">
        <v>0</v>
      </c>
      <c r="X180" s="33">
        <v>31</v>
      </c>
    </row>
    <row r="181" spans="1:24">
      <c r="A181" s="17">
        <f>Calculations!A179</f>
        <v>42005</v>
      </c>
      <c r="B181" s="35">
        <f>IF(A181="N/A"," ",IF(ISERROR(L181),B169*Inputs!$F$19,L181))</f>
        <v>34.399999618530273</v>
      </c>
      <c r="C181" s="145">
        <v>0.95625000000000004</v>
      </c>
      <c r="D181" s="36">
        <f t="shared" si="12"/>
        <v>32.894999635219577</v>
      </c>
      <c r="E181" s="35">
        <f>IF(A181="N/A"," ",IF(ISERROR(M181),E169*Inputs!$F$19,M181))</f>
        <v>22</v>
      </c>
      <c r="F181" s="36">
        <f t="shared" si="13"/>
        <v>21.037500000000001</v>
      </c>
      <c r="G181" s="35">
        <f>IF(A181="N/A"," ",IF(ISERROR(N181),G169*Inputs!$F$19,N181))</f>
        <v>21</v>
      </c>
      <c r="H181" s="36">
        <f t="shared" si="14"/>
        <v>20.081250000000001</v>
      </c>
      <c r="I181" s="36">
        <f>IF(A181="N/A"," ",IF(ISERROR(O181),I169*Inputs!$F$19,O181))</f>
        <v>24.700000762939453</v>
      </c>
      <c r="J181" s="119">
        <f t="shared" si="15"/>
        <v>4.1849999999999996</v>
      </c>
      <c r="L181" s="127">
        <v>34.399999618530273</v>
      </c>
      <c r="M181" s="127">
        <v>22</v>
      </c>
      <c r="N181" s="127">
        <v>21</v>
      </c>
      <c r="O181" s="128">
        <v>24.700000762939453</v>
      </c>
      <c r="P181" s="129">
        <v>4.1849999999999996</v>
      </c>
      <c r="S181" s="38">
        <v>41944</v>
      </c>
      <c r="T181" s="33">
        <v>19</v>
      </c>
      <c r="U181" s="33">
        <v>5</v>
      </c>
      <c r="V181" s="33">
        <v>5</v>
      </c>
      <c r="W181" s="33">
        <v>1</v>
      </c>
      <c r="X181" s="33">
        <v>30</v>
      </c>
    </row>
    <row r="182" spans="1:24">
      <c r="A182" s="17">
        <f>Calculations!A180</f>
        <v>42036</v>
      </c>
      <c r="B182" s="35">
        <f>IF(A182="N/A"," ",IF(ISERROR(L182),B170*Inputs!$F$19,L182))</f>
        <v>34.5</v>
      </c>
      <c r="C182" s="145">
        <v>0.95625000000000004</v>
      </c>
      <c r="D182" s="36">
        <f t="shared" si="12"/>
        <v>32.990625000000001</v>
      </c>
      <c r="E182" s="35">
        <f>IF(A182="N/A"," ",IF(ISERROR(M182),E170*Inputs!$F$19,M182))</f>
        <v>21.996000289916992</v>
      </c>
      <c r="F182" s="36">
        <f t="shared" si="13"/>
        <v>21.033675277233126</v>
      </c>
      <c r="G182" s="35">
        <f>IF(A182="N/A"," ",IF(ISERROR(N182),G170*Inputs!$F$19,N182))</f>
        <v>20.996501922607422</v>
      </c>
      <c r="H182" s="36">
        <f t="shared" si="14"/>
        <v>20.077904963493349</v>
      </c>
      <c r="I182" s="36">
        <f>IF(A182="N/A"," ",IF(ISERROR(O182),I170*Inputs!$F$19,O182))</f>
        <v>23</v>
      </c>
      <c r="J182" s="119">
        <f t="shared" si="15"/>
        <v>4.0419999999999998</v>
      </c>
      <c r="L182" s="127">
        <v>34.5</v>
      </c>
      <c r="M182" s="127">
        <v>21.996000289916992</v>
      </c>
      <c r="N182" s="127">
        <v>20.996501922607422</v>
      </c>
      <c r="O182" s="128">
        <v>23</v>
      </c>
      <c r="P182" s="129">
        <v>4.0419999999999998</v>
      </c>
      <c r="S182" s="38">
        <v>41974</v>
      </c>
      <c r="T182" s="33">
        <v>22</v>
      </c>
      <c r="U182" s="33">
        <v>4</v>
      </c>
      <c r="V182" s="33">
        <v>4</v>
      </c>
      <c r="W182" s="33">
        <v>1</v>
      </c>
      <c r="X182" s="33">
        <v>31</v>
      </c>
    </row>
    <row r="183" spans="1:24">
      <c r="A183" s="17">
        <f>Calculations!A181</f>
        <v>42064</v>
      </c>
      <c r="B183" s="35">
        <f>IF(A183="N/A"," ",IF(ISERROR(L183),B171*Inputs!$F$19,L183))</f>
        <v>30</v>
      </c>
      <c r="C183" s="145">
        <v>0.97109826589595394</v>
      </c>
      <c r="D183" s="36">
        <f t="shared" si="12"/>
        <v>29.132947976878619</v>
      </c>
      <c r="E183" s="35">
        <f>IF(A183="N/A"," ",IF(ISERROR(M183),E171*Inputs!$F$19,M183))</f>
        <v>20</v>
      </c>
      <c r="F183" s="36">
        <f t="shared" si="13"/>
        <v>19.421965317919078</v>
      </c>
      <c r="G183" s="35">
        <f>IF(A183="N/A"," ",IF(ISERROR(N183),G171*Inputs!$F$19,N183))</f>
        <v>19</v>
      </c>
      <c r="H183" s="36">
        <f t="shared" si="14"/>
        <v>18.450867052023124</v>
      </c>
      <c r="I183" s="36">
        <f>IF(A183="N/A"," ",IF(ISERROR(O183),I171*Inputs!$F$19,O183))</f>
        <v>23.400001525878906</v>
      </c>
      <c r="J183" s="119">
        <f t="shared" si="15"/>
        <v>3.9575</v>
      </c>
      <c r="L183" s="127">
        <v>30</v>
      </c>
      <c r="M183" s="127">
        <v>20</v>
      </c>
      <c r="N183" s="127">
        <v>19</v>
      </c>
      <c r="O183" s="128">
        <v>23.400001525878906</v>
      </c>
      <c r="P183" s="129">
        <v>3.9575</v>
      </c>
      <c r="S183" s="38">
        <v>42005</v>
      </c>
      <c r="T183" s="33">
        <v>21</v>
      </c>
      <c r="U183" s="33">
        <v>5</v>
      </c>
      <c r="V183" s="33">
        <v>4</v>
      </c>
      <c r="W183" s="33">
        <v>1</v>
      </c>
      <c r="X183" s="33">
        <v>31</v>
      </c>
    </row>
    <row r="184" spans="1:24">
      <c r="A184" s="17">
        <f>Calculations!A182</f>
        <v>42095</v>
      </c>
      <c r="B184" s="35">
        <f>IF(A184="N/A"," ",IF(ISERROR(L184),B172*Inputs!$F$19,L184))</f>
        <v>30.75</v>
      </c>
      <c r="C184" s="145">
        <v>0.98875000000000002</v>
      </c>
      <c r="D184" s="36">
        <f t="shared" si="12"/>
        <v>30.404062500000002</v>
      </c>
      <c r="E184" s="35">
        <f>IF(A184="N/A"," ",IF(ISERROR(M184),E172*Inputs!$F$19,M184))</f>
        <v>20</v>
      </c>
      <c r="F184" s="36">
        <f t="shared" si="13"/>
        <v>19.774999999999999</v>
      </c>
      <c r="G184" s="35">
        <f>IF(A184="N/A"," ",IF(ISERROR(N184),G172*Inputs!$F$19,N184))</f>
        <v>18.995000839233398</v>
      </c>
      <c r="H184" s="36">
        <f t="shared" si="14"/>
        <v>18.781307079792022</v>
      </c>
      <c r="I184" s="36">
        <f>IF(A184="N/A"," ",IF(ISERROR(O184),I172*Inputs!$F$19,O184))</f>
        <v>22.600000381469727</v>
      </c>
      <c r="J184" s="119">
        <f t="shared" si="15"/>
        <v>3.7595000000000001</v>
      </c>
      <c r="L184" s="127">
        <v>30.75</v>
      </c>
      <c r="M184" s="127">
        <v>20</v>
      </c>
      <c r="N184" s="127">
        <v>18.995000839233398</v>
      </c>
      <c r="O184" s="128">
        <v>22.600000381469727</v>
      </c>
      <c r="P184" s="129">
        <v>3.7595000000000001</v>
      </c>
      <c r="S184" s="38">
        <v>42036</v>
      </c>
      <c r="T184" s="33">
        <v>20</v>
      </c>
      <c r="U184" s="33">
        <v>4</v>
      </c>
      <c r="V184" s="33">
        <v>4</v>
      </c>
      <c r="W184" s="33">
        <v>0</v>
      </c>
      <c r="X184" s="33">
        <v>28</v>
      </c>
    </row>
    <row r="185" spans="1:24">
      <c r="A185" s="17">
        <f>Calculations!A183</f>
        <v>42125</v>
      </c>
      <c r="B185" s="35">
        <f>IF(A185="N/A"," ",IF(ISERROR(L185),B173*Inputs!$F$19,L185))</f>
        <v>35.25</v>
      </c>
      <c r="C185" s="145">
        <v>1.0666026645768025</v>
      </c>
      <c r="D185" s="36">
        <f t="shared" si="12"/>
        <v>37.597743926332292</v>
      </c>
      <c r="E185" s="35">
        <f>IF(A185="N/A"," ",IF(ISERROR(M185),E173*Inputs!$F$19,M185))</f>
        <v>21</v>
      </c>
      <c r="F185" s="36">
        <f t="shared" si="13"/>
        <v>22.398655956112854</v>
      </c>
      <c r="G185" s="35">
        <f>IF(A185="N/A"," ",IF(ISERROR(N185),G173*Inputs!$F$19,N185))</f>
        <v>20.004999160766602</v>
      </c>
      <c r="H185" s="36">
        <f t="shared" si="14"/>
        <v>21.337385409730356</v>
      </c>
      <c r="I185" s="36">
        <f>IF(A185="N/A"," ",IF(ISERROR(O185),I173*Inputs!$F$19,O185))</f>
        <v>22.450000762939453</v>
      </c>
      <c r="J185" s="119">
        <f t="shared" si="15"/>
        <v>3.7435000000000005</v>
      </c>
      <c r="L185" s="127">
        <v>35.25</v>
      </c>
      <c r="M185" s="127">
        <v>21</v>
      </c>
      <c r="N185" s="127">
        <v>20.004999160766602</v>
      </c>
      <c r="O185" s="128">
        <v>22.450000762939453</v>
      </c>
      <c r="P185" s="129">
        <v>3.7435000000000005</v>
      </c>
      <c r="S185" s="38">
        <v>42064</v>
      </c>
      <c r="T185" s="33">
        <v>22</v>
      </c>
      <c r="U185" s="33">
        <v>4</v>
      </c>
      <c r="V185" s="33">
        <v>5</v>
      </c>
      <c r="W185" s="33">
        <v>0</v>
      </c>
      <c r="X185" s="33">
        <v>31</v>
      </c>
    </row>
    <row r="186" spans="1:24">
      <c r="A186" s="17">
        <f>Calculations!A184</f>
        <v>42156</v>
      </c>
      <c r="B186" s="35">
        <f>IF(A186="N/A"," ",IF(ISERROR(L186),B174*Inputs!$F$19,L186))</f>
        <v>58.5</v>
      </c>
      <c r="C186" s="145">
        <v>1.5881251761125021</v>
      </c>
      <c r="D186" s="36">
        <f t="shared" si="12"/>
        <v>92.905322802581381</v>
      </c>
      <c r="E186" s="35">
        <f>IF(A186="N/A"," ",IF(ISERROR(M186),E174*Inputs!$F$19,M186))</f>
        <v>26</v>
      </c>
      <c r="F186" s="36">
        <f t="shared" si="13"/>
        <v>41.291254578925056</v>
      </c>
      <c r="G186" s="35">
        <f>IF(A186="N/A"," ",IF(ISERROR(N186),G174*Inputs!$F$19,N186))</f>
        <v>24</v>
      </c>
      <c r="H186" s="36">
        <f t="shared" si="14"/>
        <v>38.115004226700052</v>
      </c>
      <c r="I186" s="36">
        <f>IF(A186="N/A"," ",IF(ISERROR(O186),I174*Inputs!$F$19,O186))</f>
        <v>21.949999809265137</v>
      </c>
      <c r="J186" s="119">
        <f t="shared" si="15"/>
        <v>3.7495000000000007</v>
      </c>
      <c r="L186" s="127">
        <v>58.5</v>
      </c>
      <c r="M186" s="127">
        <v>26</v>
      </c>
      <c r="N186" s="127">
        <v>24</v>
      </c>
      <c r="O186" s="128">
        <v>21.949999809265137</v>
      </c>
      <c r="P186" s="129">
        <v>3.7495000000000007</v>
      </c>
      <c r="S186" s="38">
        <v>42095</v>
      </c>
      <c r="T186" s="33">
        <v>22</v>
      </c>
      <c r="U186" s="33">
        <v>4</v>
      </c>
      <c r="V186" s="33">
        <v>4</v>
      </c>
      <c r="W186" s="33">
        <v>0</v>
      </c>
      <c r="X186" s="33">
        <v>30</v>
      </c>
    </row>
    <row r="187" spans="1:24">
      <c r="A187" s="17">
        <f>Calculations!A185</f>
        <v>42186</v>
      </c>
      <c r="B187" s="35">
        <f>IF(A187="N/A"," ",IF(ISERROR(L187),B175*Inputs!$F$19,L187))</f>
        <v>105</v>
      </c>
      <c r="C187" s="145">
        <v>1.7083961140491548</v>
      </c>
      <c r="D187" s="36">
        <f t="shared" si="12"/>
        <v>179.38159197516126</v>
      </c>
      <c r="E187" s="35">
        <f>IF(A187="N/A"," ",IF(ISERROR(M187),E175*Inputs!$F$19,M187))</f>
        <v>35</v>
      </c>
      <c r="F187" s="36">
        <f t="shared" si="13"/>
        <v>59.793863991720421</v>
      </c>
      <c r="G187" s="35">
        <f>IF(A187="N/A"," ",IF(ISERROR(N187),G175*Inputs!$F$19,N187))</f>
        <v>30.999998092651367</v>
      </c>
      <c r="H187" s="36">
        <f t="shared" si="14"/>
        <v>52.96027627701681</v>
      </c>
      <c r="I187" s="36">
        <f>IF(A187="N/A"," ",IF(ISERROR(O187),I175*Inputs!$F$19,O187))</f>
        <v>22.850000381469727</v>
      </c>
      <c r="J187" s="119">
        <f t="shared" si="15"/>
        <v>3.7444999999999999</v>
      </c>
      <c r="L187" s="127">
        <v>105</v>
      </c>
      <c r="M187" s="127">
        <v>35</v>
      </c>
      <c r="N187" s="127">
        <v>30.999998092651367</v>
      </c>
      <c r="O187" s="128">
        <v>22.850000381469727</v>
      </c>
      <c r="P187" s="129">
        <v>3.7444999999999999</v>
      </c>
      <c r="S187" s="38">
        <v>42125</v>
      </c>
      <c r="T187" s="33">
        <v>20</v>
      </c>
      <c r="U187" s="33">
        <v>5</v>
      </c>
      <c r="V187" s="33">
        <v>5</v>
      </c>
      <c r="W187" s="33">
        <v>1</v>
      </c>
      <c r="X187" s="33">
        <v>31</v>
      </c>
    </row>
    <row r="188" spans="1:24">
      <c r="A188" s="17">
        <f>Calculations!A186</f>
        <v>42217</v>
      </c>
      <c r="B188" s="35">
        <f>IF(A188="N/A"," ",IF(ISERROR(L188),B176*Inputs!$F$19,L188))</f>
        <v>105</v>
      </c>
      <c r="C188" s="145">
        <v>1.7083961140491548</v>
      </c>
      <c r="D188" s="36">
        <f t="shared" si="12"/>
        <v>179.38159197516126</v>
      </c>
      <c r="E188" s="35">
        <f>IF(A188="N/A"," ",IF(ISERROR(M188),E176*Inputs!$F$19,M188))</f>
        <v>35.000003814697266</v>
      </c>
      <c r="F188" s="36">
        <f t="shared" si="13"/>
        <v>59.7938705087344</v>
      </c>
      <c r="G188" s="35">
        <f>IF(A188="N/A"," ",IF(ISERROR(N188),G176*Inputs!$F$19,N188))</f>
        <v>31</v>
      </c>
      <c r="H188" s="36">
        <f t="shared" si="14"/>
        <v>52.960279535523796</v>
      </c>
      <c r="I188" s="36">
        <f>IF(A188="N/A"," ",IF(ISERROR(O188),I176*Inputs!$F$19,O188))</f>
        <v>22.850000381469727</v>
      </c>
      <c r="J188" s="119">
        <f t="shared" si="15"/>
        <v>3.7505000000000002</v>
      </c>
      <c r="L188" s="127">
        <v>105</v>
      </c>
      <c r="M188" s="127">
        <v>35.000003814697266</v>
      </c>
      <c r="N188" s="127">
        <v>31</v>
      </c>
      <c r="O188" s="128">
        <v>22.850000381469727</v>
      </c>
      <c r="P188" s="129">
        <v>3.7505000000000002</v>
      </c>
      <c r="S188" s="38">
        <v>42156</v>
      </c>
      <c r="T188" s="33">
        <v>22</v>
      </c>
      <c r="U188" s="33">
        <v>4</v>
      </c>
      <c r="V188" s="33">
        <v>4</v>
      </c>
      <c r="W188" s="33">
        <v>0</v>
      </c>
      <c r="X188" s="33">
        <v>30</v>
      </c>
    </row>
    <row r="189" spans="1:24">
      <c r="A189" s="17">
        <f>Calculations!A187</f>
        <v>42248</v>
      </c>
      <c r="B189" s="35">
        <f>IF(A189="N/A"," ",IF(ISERROR(L189),B177*Inputs!$F$19,L189))</f>
        <v>37.5</v>
      </c>
      <c r="C189" s="145">
        <v>1.3512500000000001</v>
      </c>
      <c r="D189" s="36">
        <f t="shared" si="12"/>
        <v>50.671875</v>
      </c>
      <c r="E189" s="35">
        <f>IF(A189="N/A"," ",IF(ISERROR(M189),E177*Inputs!$F$19,M189))</f>
        <v>25</v>
      </c>
      <c r="F189" s="36">
        <f t="shared" si="13"/>
        <v>33.78125</v>
      </c>
      <c r="G189" s="35">
        <f>IF(A189="N/A"," ",IF(ISERROR(N189),G177*Inputs!$F$19,N189))</f>
        <v>24</v>
      </c>
      <c r="H189" s="36">
        <f t="shared" si="14"/>
        <v>32.43</v>
      </c>
      <c r="I189" s="36">
        <f>IF(A189="N/A"," ",IF(ISERROR(O189),I177*Inputs!$F$19,O189))</f>
        <v>23</v>
      </c>
      <c r="J189" s="119">
        <f t="shared" si="15"/>
        <v>3.7505000000000006</v>
      </c>
      <c r="L189" s="127">
        <v>37.5</v>
      </c>
      <c r="M189" s="127">
        <v>25</v>
      </c>
      <c r="N189" s="127">
        <v>24</v>
      </c>
      <c r="O189" s="128">
        <v>23</v>
      </c>
      <c r="P189" s="129">
        <v>3.7505000000000006</v>
      </c>
      <c r="S189" s="38">
        <v>42186</v>
      </c>
      <c r="T189" s="33">
        <v>23</v>
      </c>
      <c r="U189" s="33">
        <v>3</v>
      </c>
      <c r="V189" s="33">
        <v>4</v>
      </c>
      <c r="W189" s="33">
        <v>1</v>
      </c>
      <c r="X189" s="33">
        <v>31</v>
      </c>
    </row>
    <row r="190" spans="1:24">
      <c r="A190" s="17">
        <f>Calculations!A188</f>
        <v>42278</v>
      </c>
      <c r="B190" s="35">
        <f>IF(A190="N/A"," ",IF(ISERROR(L190),B178*Inputs!$F$19,L190))</f>
        <v>30.299997329711914</v>
      </c>
      <c r="C190" s="145">
        <v>0.98875000000000002</v>
      </c>
      <c r="D190" s="36">
        <f t="shared" si="12"/>
        <v>29.959122359752655</v>
      </c>
      <c r="E190" s="35">
        <f>IF(A190="N/A"," ",IF(ISERROR(M190),E178*Inputs!$F$19,M190))</f>
        <v>19.996000289916992</v>
      </c>
      <c r="F190" s="36">
        <f t="shared" si="13"/>
        <v>19.771045286655426</v>
      </c>
      <c r="G190" s="35">
        <f>IF(A190="N/A"," ",IF(ISERROR(N190),G178*Inputs!$F$19,N190))</f>
        <v>18.996500015258789</v>
      </c>
      <c r="H190" s="36">
        <f t="shared" si="14"/>
        <v>18.782789390087128</v>
      </c>
      <c r="I190" s="36">
        <f>IF(A190="N/A"," ",IF(ISERROR(O190),I178*Inputs!$F$19,O190))</f>
        <v>24.400001525878906</v>
      </c>
      <c r="J190" s="119">
        <f t="shared" si="15"/>
        <v>3.8005000000000004</v>
      </c>
      <c r="L190" s="127">
        <v>30.299997329711914</v>
      </c>
      <c r="M190" s="127">
        <v>19.996000289916992</v>
      </c>
      <c r="N190" s="127">
        <v>18.996500015258789</v>
      </c>
      <c r="O190" s="128">
        <v>24.400001525878906</v>
      </c>
      <c r="P190" s="129">
        <v>3.8005000000000004</v>
      </c>
      <c r="S190" s="38">
        <v>42217</v>
      </c>
      <c r="T190" s="33">
        <v>21</v>
      </c>
      <c r="U190" s="33">
        <v>5</v>
      </c>
      <c r="V190" s="33">
        <v>5</v>
      </c>
      <c r="W190" s="33">
        <v>0</v>
      </c>
      <c r="X190" s="33">
        <v>31</v>
      </c>
    </row>
    <row r="191" spans="1:24">
      <c r="A191" s="17">
        <f>Calculations!A189</f>
        <v>42309</v>
      </c>
      <c r="B191" s="35">
        <f>IF(A191="N/A"," ",IF(ISERROR(L191),B179*Inputs!$F$19,L191))</f>
        <v>30.179998397827148</v>
      </c>
      <c r="C191" s="145">
        <v>1.016875</v>
      </c>
      <c r="D191" s="36">
        <f t="shared" si="12"/>
        <v>30.689285870790481</v>
      </c>
      <c r="E191" s="35">
        <f>IF(A191="N/A"," ",IF(ISERROR(M191),E179*Inputs!$F$19,M191))</f>
        <v>20</v>
      </c>
      <c r="F191" s="36">
        <f t="shared" si="13"/>
        <v>20.337499999999999</v>
      </c>
      <c r="G191" s="35">
        <f>IF(A191="N/A"," ",IF(ISERROR(N191),G179*Inputs!$F$19,N191))</f>
        <v>19</v>
      </c>
      <c r="H191" s="36">
        <f t="shared" si="14"/>
        <v>19.320625</v>
      </c>
      <c r="I191" s="36">
        <f>IF(A191="N/A"," ",IF(ISERROR(O191),I179*Inputs!$F$19,O191))</f>
        <v>24.799999237060547</v>
      </c>
      <c r="J191" s="119">
        <f t="shared" si="15"/>
        <v>4.0155000000000003</v>
      </c>
      <c r="L191" s="127">
        <v>30.179998397827148</v>
      </c>
      <c r="M191" s="127">
        <v>20</v>
      </c>
      <c r="N191" s="127">
        <v>19</v>
      </c>
      <c r="O191" s="128">
        <v>24.799999237060547</v>
      </c>
      <c r="P191" s="129">
        <v>4.0155000000000003</v>
      </c>
      <c r="S191" s="38">
        <v>42248</v>
      </c>
      <c r="T191" s="33">
        <v>21</v>
      </c>
      <c r="U191" s="33">
        <v>4</v>
      </c>
      <c r="V191" s="33">
        <v>4</v>
      </c>
      <c r="W191" s="33">
        <v>1</v>
      </c>
      <c r="X191" s="33">
        <v>30</v>
      </c>
    </row>
    <row r="192" spans="1:24">
      <c r="A192" s="17">
        <f>Calculations!A190</f>
        <v>42339</v>
      </c>
      <c r="B192" s="35">
        <f>IF(A192="N/A"," ",IF(ISERROR(L192),B180*Inputs!$F$19,L192))</f>
        <v>30.649997711181641</v>
      </c>
      <c r="C192" s="145">
        <v>0.99375000000000002</v>
      </c>
      <c r="D192" s="36">
        <f t="shared" si="12"/>
        <v>30.458435225486756</v>
      </c>
      <c r="E192" s="35">
        <f>IF(A192="N/A"," ",IF(ISERROR(M192),E180*Inputs!$F$19,M192))</f>
        <v>20</v>
      </c>
      <c r="F192" s="36">
        <f t="shared" si="13"/>
        <v>19.875</v>
      </c>
      <c r="G192" s="35">
        <f>IF(A192="N/A"," ",IF(ISERROR(N192),G180*Inputs!$F$19,N192))</f>
        <v>19</v>
      </c>
      <c r="H192" s="36">
        <f t="shared" si="14"/>
        <v>18.881250000000001</v>
      </c>
      <c r="I192" s="36">
        <f>IF(A192="N/A"," ",IF(ISERROR(O192),I180*Inputs!$F$19,O192))</f>
        <v>24.950000762939453</v>
      </c>
      <c r="J192" s="119">
        <f t="shared" si="15"/>
        <v>4.1814999999999998</v>
      </c>
      <c r="L192" s="127">
        <v>30.649997711181641</v>
      </c>
      <c r="M192" s="127">
        <v>20</v>
      </c>
      <c r="N192" s="127">
        <v>19</v>
      </c>
      <c r="O192" s="128">
        <v>24.950000762939453</v>
      </c>
      <c r="P192" s="129">
        <v>4.1814999999999998</v>
      </c>
      <c r="S192" s="38">
        <v>42278</v>
      </c>
      <c r="T192" s="33">
        <v>22</v>
      </c>
      <c r="U192" s="33">
        <v>5</v>
      </c>
      <c r="V192" s="33">
        <v>4</v>
      </c>
      <c r="W192" s="33">
        <v>0</v>
      </c>
      <c r="X192" s="33">
        <v>31</v>
      </c>
    </row>
    <row r="193" spans="1:24">
      <c r="A193" s="17">
        <f>Calculations!A191</f>
        <v>42370</v>
      </c>
      <c r="B193" s="35">
        <f>IF(A193="N/A"," ",IF(ISERROR(L193),B181*Inputs!$F$19,L193))</f>
        <v>34.899999618530273</v>
      </c>
      <c r="C193" s="145">
        <v>0.95625000000000004</v>
      </c>
      <c r="D193" s="36">
        <f t="shared" si="12"/>
        <v>33.373124635219575</v>
      </c>
      <c r="E193" s="35">
        <f>IF(A193="N/A"," ",IF(ISERROR(M193),E181*Inputs!$F$19,M193))</f>
        <v>22</v>
      </c>
      <c r="F193" s="36">
        <f t="shared" si="13"/>
        <v>21.037500000000001</v>
      </c>
      <c r="G193" s="35">
        <f>IF(A193="N/A"," ",IF(ISERROR(N193),G181*Inputs!$F$19,N193))</f>
        <v>21</v>
      </c>
      <c r="H193" s="36">
        <f t="shared" si="14"/>
        <v>20.081250000000001</v>
      </c>
      <c r="I193" s="36">
        <f>IF(A193="N/A"," ",IF(ISERROR(O193),I181*Inputs!$F$19,O193))</f>
        <v>25.200000762939453</v>
      </c>
      <c r="J193" s="119">
        <f t="shared" si="15"/>
        <v>4.2975000000000003</v>
      </c>
      <c r="L193" s="127">
        <v>34.899999618530273</v>
      </c>
      <c r="M193" s="127">
        <v>22</v>
      </c>
      <c r="N193" s="127">
        <v>21</v>
      </c>
      <c r="O193" s="128">
        <v>25.200000762939453</v>
      </c>
      <c r="P193" s="129">
        <v>4.2975000000000003</v>
      </c>
      <c r="S193" s="38">
        <v>42309</v>
      </c>
      <c r="T193" s="33">
        <v>20</v>
      </c>
      <c r="U193" s="33">
        <v>4</v>
      </c>
      <c r="V193" s="33">
        <v>5</v>
      </c>
      <c r="W193" s="33">
        <v>1</v>
      </c>
      <c r="X193" s="33">
        <v>30</v>
      </c>
    </row>
    <row r="194" spans="1:24">
      <c r="A194" s="17">
        <f>Calculations!A192</f>
        <v>42401</v>
      </c>
      <c r="B194" s="35">
        <f>IF(A194="N/A"," ",IF(ISERROR(L194),B182*Inputs!$F$19,L194))</f>
        <v>35</v>
      </c>
      <c r="C194" s="145">
        <v>0.95625000000000004</v>
      </c>
      <c r="D194" s="36">
        <f t="shared" si="12"/>
        <v>33.46875</v>
      </c>
      <c r="E194" s="35">
        <f>IF(A194="N/A"," ",IF(ISERROR(M194),E182*Inputs!$F$19,M194))</f>
        <v>21.996000289916992</v>
      </c>
      <c r="F194" s="36">
        <f t="shared" si="13"/>
        <v>21.033675277233126</v>
      </c>
      <c r="G194" s="35">
        <f>IF(A194="N/A"," ",IF(ISERROR(N194),G182*Inputs!$F$19,N194))</f>
        <v>20.996501922607422</v>
      </c>
      <c r="H194" s="36">
        <f t="shared" si="14"/>
        <v>20.077904963493349</v>
      </c>
      <c r="I194" s="36">
        <f>IF(A194="N/A"," ",IF(ISERROR(O194),I182*Inputs!$F$19,O194))</f>
        <v>23.5</v>
      </c>
      <c r="J194" s="119">
        <f t="shared" si="15"/>
        <v>4.1544999999999996</v>
      </c>
      <c r="L194" s="127">
        <v>35</v>
      </c>
      <c r="M194" s="127">
        <v>21.996000289916992</v>
      </c>
      <c r="N194" s="127">
        <v>20.996501922607422</v>
      </c>
      <c r="O194" s="128">
        <v>23.5</v>
      </c>
      <c r="P194" s="129">
        <v>4.1544999999999996</v>
      </c>
      <c r="S194" s="38">
        <v>42339</v>
      </c>
      <c r="T194" s="33">
        <v>22</v>
      </c>
      <c r="U194" s="33">
        <v>4</v>
      </c>
      <c r="V194" s="33">
        <v>4</v>
      </c>
      <c r="W194" s="33">
        <v>1</v>
      </c>
      <c r="X194" s="33">
        <v>31</v>
      </c>
    </row>
    <row r="195" spans="1:24">
      <c r="A195" s="17">
        <f>Calculations!A193</f>
        <v>42430</v>
      </c>
      <c r="B195" s="35">
        <f>IF(A195="N/A"," ",IF(ISERROR(L195),B183*Inputs!$F$19,L195))</f>
        <v>30.5</v>
      </c>
      <c r="C195" s="145">
        <v>0.97109826589595394</v>
      </c>
      <c r="D195" s="36">
        <f t="shared" si="12"/>
        <v>29.618497109826595</v>
      </c>
      <c r="E195" s="35">
        <f>IF(A195="N/A"," ",IF(ISERROR(M195),E183*Inputs!$F$19,M195))</f>
        <v>20</v>
      </c>
      <c r="F195" s="36">
        <f t="shared" si="13"/>
        <v>19.421965317919078</v>
      </c>
      <c r="G195" s="35">
        <f>IF(A195="N/A"," ",IF(ISERROR(N195),G183*Inputs!$F$19,N195))</f>
        <v>19</v>
      </c>
      <c r="H195" s="36">
        <f t="shared" si="14"/>
        <v>18.450867052023124</v>
      </c>
      <c r="I195" s="36">
        <f>IF(A195="N/A"," ",IF(ISERROR(O195),I183*Inputs!$F$19,O195))</f>
        <v>23.900001525878906</v>
      </c>
      <c r="J195" s="119">
        <f t="shared" si="15"/>
        <v>4.07</v>
      </c>
      <c r="L195" s="127">
        <v>30.5</v>
      </c>
      <c r="M195" s="127">
        <v>20</v>
      </c>
      <c r="N195" s="127">
        <v>19</v>
      </c>
      <c r="O195" s="128">
        <v>23.900001525878906</v>
      </c>
      <c r="P195" s="129">
        <v>4.07</v>
      </c>
      <c r="S195" s="38">
        <v>42370</v>
      </c>
      <c r="T195" s="33">
        <v>20</v>
      </c>
      <c r="U195" s="33">
        <v>5</v>
      </c>
      <c r="V195" s="33">
        <v>5</v>
      </c>
      <c r="W195" s="33">
        <v>1</v>
      </c>
      <c r="X195" s="33">
        <v>31</v>
      </c>
    </row>
    <row r="196" spans="1:24">
      <c r="A196" s="17">
        <f>Calculations!A194</f>
        <v>42461</v>
      </c>
      <c r="B196" s="35">
        <f>IF(A196="N/A"," ",IF(ISERROR(L196),B184*Inputs!$F$19,L196))</f>
        <v>31.25</v>
      </c>
      <c r="C196" s="145">
        <v>0.98875000000000002</v>
      </c>
      <c r="D196" s="36">
        <f t="shared" si="12"/>
        <v>30.8984375</v>
      </c>
      <c r="E196" s="35">
        <f>IF(A196="N/A"," ",IF(ISERROR(M196),E184*Inputs!$F$19,M196))</f>
        <v>20</v>
      </c>
      <c r="F196" s="36">
        <f t="shared" si="13"/>
        <v>19.774999999999999</v>
      </c>
      <c r="G196" s="35">
        <f>IF(A196="N/A"," ",IF(ISERROR(N196),G184*Inputs!$F$19,N196))</f>
        <v>18.995000839233398</v>
      </c>
      <c r="H196" s="36">
        <f t="shared" si="14"/>
        <v>18.781307079792022</v>
      </c>
      <c r="I196" s="36">
        <f>IF(A196="N/A"," ",IF(ISERROR(O196),I184*Inputs!$F$19,O196))</f>
        <v>23.100000381469727</v>
      </c>
      <c r="J196" s="119">
        <f t="shared" si="15"/>
        <v>3.8719999999999999</v>
      </c>
      <c r="L196" s="127">
        <v>31.25</v>
      </c>
      <c r="M196" s="127">
        <v>20</v>
      </c>
      <c r="N196" s="127">
        <v>18.995000839233398</v>
      </c>
      <c r="O196" s="128">
        <v>23.100000381469727</v>
      </c>
      <c r="P196" s="129">
        <v>3.8719999999999999</v>
      </c>
      <c r="S196" s="38">
        <v>42401</v>
      </c>
      <c r="T196" s="33">
        <v>21</v>
      </c>
      <c r="U196" s="33">
        <v>4</v>
      </c>
      <c r="V196" s="33">
        <v>4</v>
      </c>
      <c r="W196" s="33">
        <v>0</v>
      </c>
      <c r="X196" s="33">
        <v>29</v>
      </c>
    </row>
    <row r="197" spans="1:24">
      <c r="A197" s="17">
        <f>Calculations!A195</f>
        <v>42491</v>
      </c>
      <c r="B197" s="35">
        <f>IF(A197="N/A"," ",IF(ISERROR(L197),B185*Inputs!$F$19,L197))</f>
        <v>35.75</v>
      </c>
      <c r="C197" s="145">
        <v>1.0666026645768025</v>
      </c>
      <c r="D197" s="36">
        <f t="shared" si="12"/>
        <v>38.131045258620688</v>
      </c>
      <c r="E197" s="35">
        <f>IF(A197="N/A"," ",IF(ISERROR(M197),E185*Inputs!$F$19,M197))</f>
        <v>21</v>
      </c>
      <c r="F197" s="36">
        <f t="shared" si="13"/>
        <v>22.398655956112854</v>
      </c>
      <c r="G197" s="35">
        <f>IF(A197="N/A"," ",IF(ISERROR(N197),G185*Inputs!$F$19,N197))</f>
        <v>20.004999160766602</v>
      </c>
      <c r="H197" s="36">
        <f t="shared" si="14"/>
        <v>21.337385409730356</v>
      </c>
      <c r="I197" s="36">
        <f>IF(A197="N/A"," ",IF(ISERROR(O197),I185*Inputs!$F$19,O197))</f>
        <v>22.950000762939453</v>
      </c>
      <c r="J197" s="119">
        <f t="shared" si="15"/>
        <v>3.7080000000000002</v>
      </c>
      <c r="L197" s="127">
        <v>35.75</v>
      </c>
      <c r="M197" s="127">
        <v>21</v>
      </c>
      <c r="N197" s="127">
        <v>20.004999160766602</v>
      </c>
      <c r="O197" s="128">
        <v>22.950000762939453</v>
      </c>
      <c r="P197" s="129">
        <v>3.7080000000000002</v>
      </c>
      <c r="S197" s="38">
        <v>42430</v>
      </c>
      <c r="T197" s="33">
        <v>23</v>
      </c>
      <c r="U197" s="33">
        <v>4</v>
      </c>
      <c r="V197" s="33">
        <v>4</v>
      </c>
      <c r="W197" s="33">
        <v>0</v>
      </c>
      <c r="X197" s="33">
        <v>31</v>
      </c>
    </row>
    <row r="198" spans="1:24">
      <c r="A198" s="17">
        <f>Calculations!A196</f>
        <v>42522</v>
      </c>
      <c r="B198" s="35">
        <f>IF(A198="N/A"," ",IF(ISERROR(L198),B186*Inputs!$F$19,L198))</f>
        <v>59.5</v>
      </c>
      <c r="C198" s="145">
        <v>1.5919182631552202</v>
      </c>
      <c r="D198" s="36">
        <f t="shared" si="12"/>
        <v>94.719136657735604</v>
      </c>
      <c r="E198" s="35">
        <f>IF(A198="N/A"," ",IF(ISERROR(M198),E186*Inputs!$F$19,M198))</f>
        <v>26</v>
      </c>
      <c r="F198" s="36">
        <f t="shared" si="13"/>
        <v>41.389874842035724</v>
      </c>
      <c r="G198" s="35">
        <f>IF(A198="N/A"," ",IF(ISERROR(N198),G186*Inputs!$F$19,N198))</f>
        <v>24</v>
      </c>
      <c r="H198" s="36">
        <f t="shared" si="14"/>
        <v>38.206038315725287</v>
      </c>
      <c r="I198" s="36">
        <f>IF(A198="N/A"," ",IF(ISERROR(O198),I186*Inputs!$F$19,O198))</f>
        <v>22.449999809265137</v>
      </c>
      <c r="J198" s="119">
        <f t="shared" si="15"/>
        <v>3.7190000000000003</v>
      </c>
      <c r="L198" s="127">
        <v>59.5</v>
      </c>
      <c r="M198" s="127">
        <v>26</v>
      </c>
      <c r="N198" s="127">
        <v>24</v>
      </c>
      <c r="O198" s="128">
        <v>22.449999809265137</v>
      </c>
      <c r="P198" s="129">
        <v>3.7190000000000003</v>
      </c>
      <c r="S198" s="38">
        <v>42461</v>
      </c>
      <c r="T198" s="33">
        <v>21</v>
      </c>
      <c r="U198" s="33">
        <v>5</v>
      </c>
      <c r="V198" s="33">
        <v>4</v>
      </c>
      <c r="W198" s="33">
        <v>0</v>
      </c>
      <c r="X198" s="33">
        <v>30</v>
      </c>
    </row>
    <row r="199" spans="1:24">
      <c r="A199" s="17">
        <f>Calculations!A197</f>
        <v>42552</v>
      </c>
      <c r="B199" s="35">
        <f>IF(A199="N/A"," ",IF(ISERROR(L199),B187*Inputs!$F$19,L199))</f>
        <v>108</v>
      </c>
      <c r="C199" s="145">
        <v>1.7136267663877682</v>
      </c>
      <c r="D199" s="36">
        <f t="shared" ref="D199:D252" si="16">IF(A199="N/A"," ",C199*B199)</f>
        <v>185.07169076987896</v>
      </c>
      <c r="E199" s="35">
        <f>IF(A199="N/A"," ",IF(ISERROR(M199),E187*Inputs!$F$19,M199))</f>
        <v>35</v>
      </c>
      <c r="F199" s="36">
        <f t="shared" ref="F199:F252" si="17">IF(A199="N/A"," ",E199*C199)</f>
        <v>59.97693682357189</v>
      </c>
      <c r="G199" s="35">
        <f>IF(A199="N/A"," ",IF(ISERROR(N199),G187*Inputs!$F$19,N199))</f>
        <v>30.999998092651367</v>
      </c>
      <c r="H199" s="36">
        <f t="shared" ref="H199:H252" si="18">IF(A199="N/A"," ",G199*C199)</f>
        <v>53.122426489537148</v>
      </c>
      <c r="I199" s="36">
        <f>IF(A199="N/A"," ",IF(ISERROR(O199),I187*Inputs!$F$19,O199))</f>
        <v>23.350000381469727</v>
      </c>
      <c r="J199" s="119">
        <f t="shared" ref="J199:J252" si="19">IF(A199="N/A"," ",P199)</f>
        <v>3.7250000000000001</v>
      </c>
      <c r="L199" s="127">
        <v>108</v>
      </c>
      <c r="M199" s="127">
        <v>35</v>
      </c>
      <c r="N199" s="127">
        <v>30.999998092651367</v>
      </c>
      <c r="O199" s="128">
        <v>23.350000381469727</v>
      </c>
      <c r="P199" s="129">
        <v>3.7250000000000001</v>
      </c>
      <c r="S199" s="38">
        <v>42491</v>
      </c>
      <c r="T199" s="33">
        <v>21</v>
      </c>
      <c r="U199" s="33">
        <v>4</v>
      </c>
      <c r="V199" s="33">
        <v>5</v>
      </c>
      <c r="W199" s="33">
        <v>1</v>
      </c>
      <c r="X199" s="33">
        <v>31</v>
      </c>
    </row>
    <row r="200" spans="1:24">
      <c r="A200" s="17">
        <f>Calculations!A198</f>
        <v>42583</v>
      </c>
      <c r="B200" s="35">
        <f>IF(A200="N/A"," ",IF(ISERROR(L200),B188*Inputs!$F$19,L200))</f>
        <v>108</v>
      </c>
      <c r="C200" s="145">
        <v>1.7136267663877682</v>
      </c>
      <c r="D200" s="36">
        <f t="shared" si="16"/>
        <v>185.07169076987896</v>
      </c>
      <c r="E200" s="35">
        <f>IF(A200="N/A"," ",IF(ISERROR(M200),E188*Inputs!$F$19,M200))</f>
        <v>35.000003814697266</v>
      </c>
      <c r="F200" s="36">
        <f t="shared" si="17"/>
        <v>59.976943360539231</v>
      </c>
      <c r="G200" s="35">
        <f>IF(A200="N/A"," ",IF(ISERROR(N200),G188*Inputs!$F$19,N200))</f>
        <v>31</v>
      </c>
      <c r="H200" s="36">
        <f t="shared" si="18"/>
        <v>53.122429758020814</v>
      </c>
      <c r="I200" s="36">
        <f>IF(A200="N/A"," ",IF(ISERROR(O200),I188*Inputs!$F$19,O200))</f>
        <v>23.350000381469727</v>
      </c>
      <c r="J200" s="119">
        <f t="shared" si="19"/>
        <v>3.7330000000000001</v>
      </c>
      <c r="L200" s="127">
        <v>108</v>
      </c>
      <c r="M200" s="127">
        <v>35.000003814697266</v>
      </c>
      <c r="N200" s="127">
        <v>31</v>
      </c>
      <c r="O200" s="128">
        <v>23.350000381469727</v>
      </c>
      <c r="P200" s="129">
        <v>3.7330000000000001</v>
      </c>
      <c r="S200" s="38">
        <v>42522</v>
      </c>
      <c r="T200" s="33">
        <v>22</v>
      </c>
      <c r="U200" s="33">
        <v>4</v>
      </c>
      <c r="V200" s="33">
        <v>4</v>
      </c>
      <c r="W200" s="33">
        <v>0</v>
      </c>
      <c r="X200" s="33">
        <v>30</v>
      </c>
    </row>
    <row r="201" spans="1:24">
      <c r="A201" s="17">
        <f>Calculations!A199</f>
        <v>42614</v>
      </c>
      <c r="B201" s="35">
        <f>IF(A201="N/A"," ",IF(ISERROR(L201),B189*Inputs!$F$19,L201))</f>
        <v>38</v>
      </c>
      <c r="C201" s="145">
        <v>1.3512500000000001</v>
      </c>
      <c r="D201" s="36">
        <f t="shared" si="16"/>
        <v>51.347500000000004</v>
      </c>
      <c r="E201" s="35">
        <f>IF(A201="N/A"," ",IF(ISERROR(M201),E189*Inputs!$F$19,M201))</f>
        <v>25</v>
      </c>
      <c r="F201" s="36">
        <f t="shared" si="17"/>
        <v>33.78125</v>
      </c>
      <c r="G201" s="35">
        <f>IF(A201="N/A"," ",IF(ISERROR(N201),G189*Inputs!$F$19,N201))</f>
        <v>24</v>
      </c>
      <c r="H201" s="36">
        <f t="shared" si="18"/>
        <v>32.43</v>
      </c>
      <c r="I201" s="36">
        <f>IF(A201="N/A"," ",IF(ISERROR(O201),I189*Inputs!$F$19,O201))</f>
        <v>23.5</v>
      </c>
      <c r="J201" s="119">
        <f t="shared" si="19"/>
        <v>3.7360000000000002</v>
      </c>
      <c r="L201" s="127">
        <v>38</v>
      </c>
      <c r="M201" s="127">
        <v>25</v>
      </c>
      <c r="N201" s="127">
        <v>24</v>
      </c>
      <c r="O201" s="128">
        <v>23.5</v>
      </c>
      <c r="P201" s="129">
        <v>3.7360000000000002</v>
      </c>
      <c r="S201" s="38">
        <v>42552</v>
      </c>
      <c r="T201" s="33">
        <v>20</v>
      </c>
      <c r="U201" s="33">
        <v>5</v>
      </c>
      <c r="V201" s="33">
        <v>5</v>
      </c>
      <c r="W201" s="33">
        <v>1</v>
      </c>
      <c r="X201" s="33">
        <v>31</v>
      </c>
    </row>
    <row r="202" spans="1:24">
      <c r="A202" s="17">
        <f>Calculations!A200</f>
        <v>42644</v>
      </c>
      <c r="B202" s="35">
        <f>IF(A202="N/A"," ",IF(ISERROR(L202),B190*Inputs!$F$19,L202))</f>
        <v>30.799997329711914</v>
      </c>
      <c r="C202" s="145">
        <v>0.98875000000000002</v>
      </c>
      <c r="D202" s="36">
        <f t="shared" si="16"/>
        <v>30.453497359752657</v>
      </c>
      <c r="E202" s="35">
        <f>IF(A202="N/A"," ",IF(ISERROR(M202),E190*Inputs!$F$19,M202))</f>
        <v>19.996000289916992</v>
      </c>
      <c r="F202" s="36">
        <f t="shared" si="17"/>
        <v>19.771045286655426</v>
      </c>
      <c r="G202" s="35">
        <f>IF(A202="N/A"," ",IF(ISERROR(N202),G190*Inputs!$F$19,N202))</f>
        <v>18.996500015258789</v>
      </c>
      <c r="H202" s="36">
        <f t="shared" si="18"/>
        <v>18.782789390087128</v>
      </c>
      <c r="I202" s="36">
        <f>IF(A202="N/A"," ",IF(ISERROR(O202),I190*Inputs!$F$19,O202))</f>
        <v>24.900001525878906</v>
      </c>
      <c r="J202" s="119">
        <f t="shared" si="19"/>
        <v>3.77</v>
      </c>
      <c r="L202" s="127">
        <v>30.799997329711914</v>
      </c>
      <c r="M202" s="127">
        <v>19.996000289916992</v>
      </c>
      <c r="N202" s="127">
        <v>18.996500015258789</v>
      </c>
      <c r="O202" s="128">
        <v>24.900001525878906</v>
      </c>
      <c r="P202" s="129">
        <v>3.77</v>
      </c>
      <c r="S202" s="38">
        <v>42583</v>
      </c>
      <c r="T202" s="33">
        <v>23</v>
      </c>
      <c r="U202" s="33">
        <v>4</v>
      </c>
      <c r="V202" s="33">
        <v>4</v>
      </c>
      <c r="W202" s="33">
        <v>0</v>
      </c>
      <c r="X202" s="33">
        <v>31</v>
      </c>
    </row>
    <row r="203" spans="1:24">
      <c r="A203" s="17">
        <f>Calculations!A201</f>
        <v>42675</v>
      </c>
      <c r="B203" s="35">
        <f>IF(A203="N/A"," ",IF(ISERROR(L203),B191*Inputs!$F$19,L203))</f>
        <v>30.679998397827148</v>
      </c>
      <c r="C203" s="145">
        <v>1.016875</v>
      </c>
      <c r="D203" s="36">
        <f t="shared" si="16"/>
        <v>31.197723370790481</v>
      </c>
      <c r="E203" s="35">
        <f>IF(A203="N/A"," ",IF(ISERROR(M203),E191*Inputs!$F$19,M203))</f>
        <v>20</v>
      </c>
      <c r="F203" s="36">
        <f t="shared" si="17"/>
        <v>20.337499999999999</v>
      </c>
      <c r="G203" s="35">
        <f>IF(A203="N/A"," ",IF(ISERROR(N203),G191*Inputs!$F$19,N203))</f>
        <v>19</v>
      </c>
      <c r="H203" s="36">
        <f t="shared" si="18"/>
        <v>19.320625</v>
      </c>
      <c r="I203" s="36">
        <f>IF(A203="N/A"," ",IF(ISERROR(O203),I191*Inputs!$F$19,O203))</f>
        <v>25.299999237060547</v>
      </c>
      <c r="J203" s="119">
        <f t="shared" si="19"/>
        <v>3.9080000000000004</v>
      </c>
      <c r="L203" s="127">
        <v>30.679998397827148</v>
      </c>
      <c r="M203" s="127">
        <v>20</v>
      </c>
      <c r="N203" s="127">
        <v>19</v>
      </c>
      <c r="O203" s="128">
        <v>25.299999237060547</v>
      </c>
      <c r="P203" s="129">
        <v>3.9080000000000004</v>
      </c>
      <c r="S203" s="38">
        <v>42614</v>
      </c>
      <c r="T203" s="33">
        <v>21</v>
      </c>
      <c r="U203" s="33">
        <v>4</v>
      </c>
      <c r="V203" s="33">
        <v>4</v>
      </c>
      <c r="W203" s="33">
        <v>1</v>
      </c>
      <c r="X203" s="33">
        <v>30</v>
      </c>
    </row>
    <row r="204" spans="1:24">
      <c r="A204" s="17">
        <f>Calculations!A202</f>
        <v>42705</v>
      </c>
      <c r="B204" s="35">
        <f>IF(A204="N/A"," ",IF(ISERROR(L204),B192*Inputs!$F$19,L204))</f>
        <v>31.149997711181641</v>
      </c>
      <c r="C204" s="145">
        <v>0.99375000000000002</v>
      </c>
      <c r="D204" s="36">
        <f t="shared" si="16"/>
        <v>30.955310225486755</v>
      </c>
      <c r="E204" s="35">
        <f>IF(A204="N/A"," ",IF(ISERROR(M204),E192*Inputs!$F$19,M204))</f>
        <v>20</v>
      </c>
      <c r="F204" s="36">
        <f t="shared" si="17"/>
        <v>19.875</v>
      </c>
      <c r="G204" s="35">
        <f>IF(A204="N/A"," ",IF(ISERROR(N204),G192*Inputs!$F$19,N204))</f>
        <v>19</v>
      </c>
      <c r="H204" s="36">
        <f t="shared" si="18"/>
        <v>18.881250000000001</v>
      </c>
      <c r="I204" s="36">
        <f>IF(A204="N/A"," ",IF(ISERROR(O204),I192*Inputs!$F$19,O204))</f>
        <v>25.450000762939453</v>
      </c>
      <c r="J204" s="119">
        <f t="shared" si="19"/>
        <v>4.0340000000000007</v>
      </c>
      <c r="L204" s="127">
        <v>31.149997711181641</v>
      </c>
      <c r="M204" s="127">
        <v>20</v>
      </c>
      <c r="N204" s="127">
        <v>19</v>
      </c>
      <c r="O204" s="128">
        <v>25.450000762939453</v>
      </c>
      <c r="P204" s="129">
        <v>4.0340000000000007</v>
      </c>
      <c r="S204" s="38">
        <v>42644</v>
      </c>
      <c r="T204" s="33">
        <v>21</v>
      </c>
      <c r="U204" s="33">
        <v>5</v>
      </c>
      <c r="V204" s="33">
        <v>5</v>
      </c>
      <c r="W204" s="33">
        <v>0</v>
      </c>
      <c r="X204" s="33">
        <v>31</v>
      </c>
    </row>
    <row r="205" spans="1:24">
      <c r="A205" s="17">
        <f>Calculations!A203</f>
        <v>42736</v>
      </c>
      <c r="B205" s="35">
        <f>IF(A205="N/A"," ",IF(ISERROR(L205),B193*Inputs!$F$19,L205))</f>
        <v>35.399999618530273</v>
      </c>
      <c r="C205" s="145">
        <v>0.95625000000000004</v>
      </c>
      <c r="D205" s="36">
        <f t="shared" si="16"/>
        <v>33.851249635219574</v>
      </c>
      <c r="E205" s="35">
        <f>IF(A205="N/A"," ",IF(ISERROR(M205),E193*Inputs!$F$19,M205))</f>
        <v>22</v>
      </c>
      <c r="F205" s="36">
        <f t="shared" si="17"/>
        <v>21.037500000000001</v>
      </c>
      <c r="G205" s="35">
        <f>IF(A205="N/A"," ",IF(ISERROR(N205),G193*Inputs!$F$19,N205))</f>
        <v>21</v>
      </c>
      <c r="H205" s="36">
        <f t="shared" si="18"/>
        <v>20.081250000000001</v>
      </c>
      <c r="I205" s="36">
        <f>IF(A205="N/A"," ",IF(ISERROR(O205),I193*Inputs!$F$19,O205))</f>
        <v>25.700000762939453</v>
      </c>
      <c r="J205" s="119">
        <f t="shared" si="19"/>
        <v>4.1449999999999996</v>
      </c>
      <c r="L205" s="127">
        <v>35.399999618530273</v>
      </c>
      <c r="M205" s="127">
        <v>22</v>
      </c>
      <c r="N205" s="127">
        <v>21</v>
      </c>
      <c r="O205" s="128">
        <v>25.700000762939453</v>
      </c>
      <c r="P205" s="129">
        <v>4.1449999999999996</v>
      </c>
      <c r="S205" s="38">
        <v>42675</v>
      </c>
      <c r="T205" s="33">
        <v>21</v>
      </c>
      <c r="U205" s="33">
        <v>4</v>
      </c>
      <c r="V205" s="33">
        <v>4</v>
      </c>
      <c r="W205" s="33">
        <v>1</v>
      </c>
      <c r="X205" s="33">
        <v>30</v>
      </c>
    </row>
    <row r="206" spans="1:24">
      <c r="A206" s="17">
        <f>Calculations!A204</f>
        <v>42767</v>
      </c>
      <c r="B206" s="35">
        <f>IF(A206="N/A"," ",IF(ISERROR(L206),B194*Inputs!$F$19,L206))</f>
        <v>35.5</v>
      </c>
      <c r="C206" s="145">
        <v>0.95625000000000004</v>
      </c>
      <c r="D206" s="36">
        <f t="shared" si="16"/>
        <v>33.946874999999999</v>
      </c>
      <c r="E206" s="35">
        <f>IF(A206="N/A"," ",IF(ISERROR(M206),E194*Inputs!$F$19,M206))</f>
        <v>21.996000289916992</v>
      </c>
      <c r="F206" s="36">
        <f t="shared" si="17"/>
        <v>21.033675277233126</v>
      </c>
      <c r="G206" s="35">
        <f>IF(A206="N/A"," ",IF(ISERROR(N206),G194*Inputs!$F$19,N206))</f>
        <v>20.996501922607422</v>
      </c>
      <c r="H206" s="36">
        <f t="shared" si="18"/>
        <v>20.077904963493349</v>
      </c>
      <c r="I206" s="36">
        <f>IF(A206="N/A"," ",IF(ISERROR(O206),I194*Inputs!$F$19,O206))</f>
        <v>24</v>
      </c>
      <c r="J206" s="119">
        <f t="shared" si="19"/>
        <v>4.0270000000000001</v>
      </c>
      <c r="L206" s="127">
        <v>35.5</v>
      </c>
      <c r="M206" s="127">
        <v>21.996000289916992</v>
      </c>
      <c r="N206" s="127">
        <v>20.996501922607422</v>
      </c>
      <c r="O206" s="128">
        <v>24</v>
      </c>
      <c r="P206" s="129">
        <v>4.0270000000000001</v>
      </c>
      <c r="S206" s="38">
        <v>42705</v>
      </c>
      <c r="T206" s="33">
        <v>21</v>
      </c>
      <c r="U206" s="33">
        <v>5</v>
      </c>
      <c r="V206" s="33">
        <v>4</v>
      </c>
      <c r="W206" s="33">
        <v>1</v>
      </c>
      <c r="X206" s="33">
        <v>31</v>
      </c>
    </row>
    <row r="207" spans="1:24">
      <c r="A207" s="17">
        <f>Calculations!A205</f>
        <v>42795</v>
      </c>
      <c r="B207" s="35">
        <f>IF(A207="N/A"," ",IF(ISERROR(L207),B195*Inputs!$F$19,L207))</f>
        <v>31</v>
      </c>
      <c r="C207" s="145">
        <v>0.97109826589595394</v>
      </c>
      <c r="D207" s="36">
        <f t="shared" si="16"/>
        <v>30.104046242774572</v>
      </c>
      <c r="E207" s="35">
        <f>IF(A207="N/A"," ",IF(ISERROR(M207),E195*Inputs!$F$19,M207))</f>
        <v>20</v>
      </c>
      <c r="F207" s="36">
        <f t="shared" si="17"/>
        <v>19.421965317919078</v>
      </c>
      <c r="G207" s="35">
        <f>IF(A207="N/A"," ",IF(ISERROR(N207),G195*Inputs!$F$19,N207))</f>
        <v>19</v>
      </c>
      <c r="H207" s="36">
        <f t="shared" si="18"/>
        <v>18.450867052023124</v>
      </c>
      <c r="I207" s="36">
        <f>IF(A207="N/A"," ",IF(ISERROR(O207),I195*Inputs!$F$19,O207))</f>
        <v>24.400001525878906</v>
      </c>
      <c r="J207" s="119">
        <f t="shared" si="19"/>
        <v>3.9455000000000005</v>
      </c>
      <c r="L207" s="127">
        <v>31</v>
      </c>
      <c r="M207" s="127">
        <v>20</v>
      </c>
      <c r="N207" s="127">
        <v>19</v>
      </c>
      <c r="O207" s="128">
        <v>24.400001525878906</v>
      </c>
      <c r="P207" s="129">
        <v>3.9455000000000005</v>
      </c>
      <c r="S207" s="38">
        <v>42736</v>
      </c>
      <c r="T207" s="33">
        <v>21</v>
      </c>
      <c r="U207" s="33">
        <v>4</v>
      </c>
      <c r="V207" s="33">
        <v>5</v>
      </c>
      <c r="W207" s="33">
        <v>1</v>
      </c>
      <c r="X207" s="33">
        <v>31</v>
      </c>
    </row>
    <row r="208" spans="1:24">
      <c r="A208" s="17">
        <f>Calculations!A206</f>
        <v>42826</v>
      </c>
      <c r="B208" s="35">
        <f>IF(A208="N/A"," ",IF(ISERROR(L208),B196*Inputs!$F$19,L208))</f>
        <v>31.75</v>
      </c>
      <c r="C208" s="145">
        <v>0.98875000000000002</v>
      </c>
      <c r="D208" s="36">
        <f t="shared" si="16"/>
        <v>31.392812500000002</v>
      </c>
      <c r="E208" s="35">
        <f>IF(A208="N/A"," ",IF(ISERROR(M208),E196*Inputs!$F$19,M208))</f>
        <v>20</v>
      </c>
      <c r="F208" s="36">
        <f t="shared" si="17"/>
        <v>19.774999999999999</v>
      </c>
      <c r="G208" s="35">
        <f>IF(A208="N/A"," ",IF(ISERROR(N208),G196*Inputs!$F$19,N208))</f>
        <v>18.995000839233398</v>
      </c>
      <c r="H208" s="36">
        <f t="shared" si="18"/>
        <v>18.781307079792022</v>
      </c>
      <c r="I208" s="36">
        <f>IF(A208="N/A"," ",IF(ISERROR(O208),I196*Inputs!$F$19,O208))</f>
        <v>23.600000381469727</v>
      </c>
      <c r="J208" s="119">
        <f t="shared" si="19"/>
        <v>3.8494999999999999</v>
      </c>
      <c r="L208" s="127">
        <v>31.75</v>
      </c>
      <c r="M208" s="127">
        <v>20</v>
      </c>
      <c r="N208" s="127">
        <v>18.995000839233398</v>
      </c>
      <c r="O208" s="128">
        <v>23.600000381469727</v>
      </c>
      <c r="P208" s="129">
        <v>3.8494999999999999</v>
      </c>
      <c r="S208" s="38">
        <v>42767</v>
      </c>
      <c r="T208" s="33">
        <v>20</v>
      </c>
      <c r="U208" s="33">
        <v>4</v>
      </c>
      <c r="V208" s="33">
        <v>4</v>
      </c>
      <c r="W208" s="33">
        <v>0</v>
      </c>
      <c r="X208" s="33">
        <v>28</v>
      </c>
    </row>
    <row r="209" spans="1:24">
      <c r="A209" s="17">
        <f>Calculations!A207</f>
        <v>42856</v>
      </c>
      <c r="B209" s="35">
        <f>IF(A209="N/A"," ",IF(ISERROR(L209),B197*Inputs!$F$19,L209))</f>
        <v>36.25</v>
      </c>
      <c r="C209" s="145">
        <v>1.0666026645768025</v>
      </c>
      <c r="D209" s="36">
        <f t="shared" si="16"/>
        <v>38.664346590909091</v>
      </c>
      <c r="E209" s="35">
        <f>IF(A209="N/A"," ",IF(ISERROR(M209),E197*Inputs!$F$19,M209))</f>
        <v>21</v>
      </c>
      <c r="F209" s="36">
        <f t="shared" si="17"/>
        <v>22.398655956112854</v>
      </c>
      <c r="G209" s="35">
        <f>IF(A209="N/A"," ",IF(ISERROR(N209),G197*Inputs!$F$19,N209))</f>
        <v>20.004999160766602</v>
      </c>
      <c r="H209" s="36">
        <f t="shared" si="18"/>
        <v>21.337385409730356</v>
      </c>
      <c r="I209" s="36">
        <f>IF(A209="N/A"," ",IF(ISERROR(O209),I197*Inputs!$F$19,O209))</f>
        <v>23.450000762939453</v>
      </c>
      <c r="J209" s="119">
        <f t="shared" si="19"/>
        <v>3.8305000000000002</v>
      </c>
      <c r="L209" s="127">
        <v>36.25</v>
      </c>
      <c r="M209" s="127">
        <v>21</v>
      </c>
      <c r="N209" s="127">
        <v>20.004999160766602</v>
      </c>
      <c r="O209" s="128">
        <v>23.450000762939453</v>
      </c>
      <c r="P209" s="129">
        <v>3.8305000000000002</v>
      </c>
      <c r="S209" s="38">
        <v>42795</v>
      </c>
      <c r="T209" s="33">
        <v>23</v>
      </c>
      <c r="U209" s="33">
        <v>4</v>
      </c>
      <c r="V209" s="33">
        <v>4</v>
      </c>
      <c r="W209" s="33">
        <v>0</v>
      </c>
      <c r="X209" s="33">
        <v>31</v>
      </c>
    </row>
    <row r="210" spans="1:24">
      <c r="A210" s="17">
        <f>Calculations!A208</f>
        <v>42887</v>
      </c>
      <c r="B210" s="35">
        <f>IF(A210="N/A"," ",IF(ISERROR(L210),B198*Inputs!$F$19,L210))</f>
        <v>60.5</v>
      </c>
      <c r="C210" s="145">
        <v>1.595630800170764</v>
      </c>
      <c r="D210" s="36">
        <f t="shared" si="16"/>
        <v>96.535663410331225</v>
      </c>
      <c r="E210" s="35">
        <f>IF(A210="N/A"," ",IF(ISERROR(M210),E198*Inputs!$F$19,M210))</f>
        <v>26</v>
      </c>
      <c r="F210" s="36">
        <f t="shared" si="17"/>
        <v>41.48640080443986</v>
      </c>
      <c r="G210" s="35">
        <f>IF(A210="N/A"," ",IF(ISERROR(N210),G198*Inputs!$F$19,N210))</f>
        <v>24</v>
      </c>
      <c r="H210" s="36">
        <f t="shared" si="18"/>
        <v>38.295139204098334</v>
      </c>
      <c r="I210" s="36">
        <f>IF(A210="N/A"," ",IF(ISERROR(O210),I198*Inputs!$F$19,O210))</f>
        <v>22.949999809265137</v>
      </c>
      <c r="J210" s="119">
        <f t="shared" si="19"/>
        <v>3.8415000000000004</v>
      </c>
      <c r="L210" s="127">
        <v>60.5</v>
      </c>
      <c r="M210" s="127">
        <v>26</v>
      </c>
      <c r="N210" s="127">
        <v>24</v>
      </c>
      <c r="O210" s="128">
        <v>22.949999809265137</v>
      </c>
      <c r="P210" s="129">
        <v>3.8415000000000004</v>
      </c>
      <c r="S210" s="38">
        <v>42826</v>
      </c>
      <c r="T210" s="33">
        <v>20</v>
      </c>
      <c r="U210" s="33">
        <v>5</v>
      </c>
      <c r="V210" s="33">
        <v>5</v>
      </c>
      <c r="W210" s="33">
        <v>0</v>
      </c>
      <c r="X210" s="33">
        <v>30</v>
      </c>
    </row>
    <row r="211" spans="1:24">
      <c r="A211" s="17">
        <f>Calculations!A209</f>
        <v>42917</v>
      </c>
      <c r="B211" s="35">
        <f>IF(A211="N/A"," ",IF(ISERROR(L211),B199*Inputs!$F$19,L211))</f>
        <v>111</v>
      </c>
      <c r="C211" s="145">
        <v>1.7186646427684196</v>
      </c>
      <c r="D211" s="36">
        <f t="shared" si="16"/>
        <v>190.77177534729458</v>
      </c>
      <c r="E211" s="35">
        <f>IF(A211="N/A"," ",IF(ISERROR(M211),E199*Inputs!$F$19,M211))</f>
        <v>35</v>
      </c>
      <c r="F211" s="36">
        <f t="shared" si="17"/>
        <v>60.153262496894683</v>
      </c>
      <c r="G211" s="35">
        <f>IF(A211="N/A"," ",IF(ISERROR(N211),G199*Inputs!$F$19,N211))</f>
        <v>30.999998092651367</v>
      </c>
      <c r="H211" s="36">
        <f t="shared" si="18"/>
        <v>53.278600647728354</v>
      </c>
      <c r="I211" s="36">
        <f>IF(A211="N/A"," ",IF(ISERROR(O211),I199*Inputs!$F$19,O211))</f>
        <v>23.850000381469727</v>
      </c>
      <c r="J211" s="119">
        <f t="shared" si="19"/>
        <v>3.8475000000000001</v>
      </c>
      <c r="L211" s="127">
        <v>111</v>
      </c>
      <c r="M211" s="127">
        <v>35</v>
      </c>
      <c r="N211" s="127">
        <v>30.999998092651367</v>
      </c>
      <c r="O211" s="128">
        <v>23.850000381469727</v>
      </c>
      <c r="P211" s="129">
        <v>3.8475000000000001</v>
      </c>
      <c r="S211" s="38">
        <v>42856</v>
      </c>
      <c r="T211" s="33">
        <v>22</v>
      </c>
      <c r="U211" s="33">
        <v>4</v>
      </c>
      <c r="V211" s="33">
        <v>4</v>
      </c>
      <c r="W211" s="33">
        <v>1</v>
      </c>
      <c r="X211" s="33">
        <v>31</v>
      </c>
    </row>
    <row r="212" spans="1:24">
      <c r="A212" s="17">
        <f>Calculations!A210</f>
        <v>42948</v>
      </c>
      <c r="B212" s="35">
        <f>IF(A212="N/A"," ",IF(ISERROR(L212),B200*Inputs!$F$19,L212))</f>
        <v>111</v>
      </c>
      <c r="C212" s="145">
        <v>1.7186646427684196</v>
      </c>
      <c r="D212" s="36">
        <f t="shared" si="16"/>
        <v>190.77177534729458</v>
      </c>
      <c r="E212" s="35">
        <f>IF(A212="N/A"," ",IF(ISERROR(M212),E200*Inputs!$F$19,M212))</f>
        <v>35.000003814697266</v>
      </c>
      <c r="F212" s="36">
        <f t="shared" si="17"/>
        <v>60.153269053079995</v>
      </c>
      <c r="G212" s="35">
        <f>IF(A212="N/A"," ",IF(ISERROR(N212),G200*Inputs!$F$19,N212))</f>
        <v>31</v>
      </c>
      <c r="H212" s="36">
        <f t="shared" si="18"/>
        <v>53.27860392582101</v>
      </c>
      <c r="I212" s="36">
        <f>IF(A212="N/A"," ",IF(ISERROR(O212),I200*Inputs!$F$19,O212))</f>
        <v>23.850000381469727</v>
      </c>
      <c r="J212" s="119">
        <f t="shared" si="19"/>
        <v>3.8555000000000001</v>
      </c>
      <c r="L212" s="127">
        <v>111</v>
      </c>
      <c r="M212" s="127">
        <v>35.000003814697266</v>
      </c>
      <c r="N212" s="127">
        <v>31</v>
      </c>
      <c r="O212" s="128">
        <v>23.850000381469727</v>
      </c>
      <c r="P212" s="129">
        <v>3.8555000000000001</v>
      </c>
      <c r="S212" s="38">
        <v>42887</v>
      </c>
      <c r="T212" s="33">
        <v>22</v>
      </c>
      <c r="U212" s="33">
        <v>4</v>
      </c>
      <c r="V212" s="33">
        <v>4</v>
      </c>
      <c r="W212" s="33">
        <v>0</v>
      </c>
      <c r="X212" s="33">
        <v>30</v>
      </c>
    </row>
    <row r="213" spans="1:24">
      <c r="A213" s="17">
        <f>Calculations!A211</f>
        <v>42979</v>
      </c>
      <c r="B213" s="35">
        <f>IF(A213="N/A"," ",IF(ISERROR(L213),B201*Inputs!$F$19,L213))</f>
        <v>38.5</v>
      </c>
      <c r="C213" s="145">
        <v>1.3512500000000001</v>
      </c>
      <c r="D213" s="36">
        <f t="shared" si="16"/>
        <v>52.023125</v>
      </c>
      <c r="E213" s="35">
        <f>IF(A213="N/A"," ",IF(ISERROR(M213),E201*Inputs!$F$19,M213))</f>
        <v>25</v>
      </c>
      <c r="F213" s="36">
        <f t="shared" si="17"/>
        <v>33.78125</v>
      </c>
      <c r="G213" s="35">
        <f>IF(A213="N/A"," ",IF(ISERROR(N213),G201*Inputs!$F$19,N213))</f>
        <v>24</v>
      </c>
      <c r="H213" s="36">
        <f t="shared" si="18"/>
        <v>32.43</v>
      </c>
      <c r="I213" s="36">
        <f>IF(A213="N/A"," ",IF(ISERROR(O213),I201*Inputs!$F$19,O213))</f>
        <v>24</v>
      </c>
      <c r="J213" s="119">
        <f t="shared" si="19"/>
        <v>3.8585000000000003</v>
      </c>
      <c r="L213" s="127">
        <v>38.5</v>
      </c>
      <c r="M213" s="127">
        <v>25</v>
      </c>
      <c r="N213" s="127">
        <v>24</v>
      </c>
      <c r="O213" s="128">
        <v>24</v>
      </c>
      <c r="P213" s="129">
        <v>3.8585000000000003</v>
      </c>
      <c r="S213" s="38">
        <v>42917</v>
      </c>
      <c r="T213" s="33">
        <v>20</v>
      </c>
      <c r="U213" s="33">
        <v>5</v>
      </c>
      <c r="V213" s="33">
        <v>5</v>
      </c>
      <c r="W213" s="33">
        <v>1</v>
      </c>
      <c r="X213" s="33">
        <v>31</v>
      </c>
    </row>
    <row r="214" spans="1:24">
      <c r="A214" s="17">
        <f>Calculations!A212</f>
        <v>43009</v>
      </c>
      <c r="B214" s="35">
        <f>IF(A214="N/A"," ",IF(ISERROR(L214),B202*Inputs!$F$19,L214))</f>
        <v>31.299997329711914</v>
      </c>
      <c r="C214" s="145">
        <v>0.98875000000000002</v>
      </c>
      <c r="D214" s="36">
        <f t="shared" si="16"/>
        <v>30.947872359752655</v>
      </c>
      <c r="E214" s="35">
        <f>IF(A214="N/A"," ",IF(ISERROR(M214),E202*Inputs!$F$19,M214))</f>
        <v>19.996000289916992</v>
      </c>
      <c r="F214" s="36">
        <f t="shared" si="17"/>
        <v>19.771045286655426</v>
      </c>
      <c r="G214" s="35">
        <f>IF(A214="N/A"," ",IF(ISERROR(N214),G202*Inputs!$F$19,N214))</f>
        <v>18.996500015258789</v>
      </c>
      <c r="H214" s="36">
        <f t="shared" si="18"/>
        <v>18.782789390087128</v>
      </c>
      <c r="I214" s="36">
        <f>IF(A214="N/A"," ",IF(ISERROR(O214),I202*Inputs!$F$19,O214))</f>
        <v>25.400001525878906</v>
      </c>
      <c r="J214" s="119">
        <f t="shared" si="19"/>
        <v>3.8925000000000001</v>
      </c>
      <c r="L214" s="127">
        <v>31.299997329711914</v>
      </c>
      <c r="M214" s="127">
        <v>19.996000289916992</v>
      </c>
      <c r="N214" s="127">
        <v>18.996500015258789</v>
      </c>
      <c r="O214" s="128">
        <v>25.400001525878906</v>
      </c>
      <c r="P214" s="129">
        <v>3.8925000000000001</v>
      </c>
      <c r="S214" s="38">
        <v>42948</v>
      </c>
      <c r="T214" s="33">
        <v>23</v>
      </c>
      <c r="U214" s="33">
        <v>4</v>
      </c>
      <c r="V214" s="33">
        <v>4</v>
      </c>
      <c r="W214" s="33">
        <v>0</v>
      </c>
      <c r="X214" s="33">
        <v>31</v>
      </c>
    </row>
    <row r="215" spans="1:24">
      <c r="A215" s="17">
        <f>Calculations!A213</f>
        <v>43040</v>
      </c>
      <c r="B215" s="35">
        <f>IF(A215="N/A"," ",IF(ISERROR(L215),B203*Inputs!$F$19,L215))</f>
        <v>31.179998397827148</v>
      </c>
      <c r="C215" s="145">
        <v>1.016875</v>
      </c>
      <c r="D215" s="36">
        <f t="shared" si="16"/>
        <v>31.70616087079048</v>
      </c>
      <c r="E215" s="35">
        <f>IF(A215="N/A"," ",IF(ISERROR(M215),E203*Inputs!$F$19,M215))</f>
        <v>20</v>
      </c>
      <c r="F215" s="36">
        <f t="shared" si="17"/>
        <v>20.337499999999999</v>
      </c>
      <c r="G215" s="35">
        <f>IF(A215="N/A"," ",IF(ISERROR(N215),G203*Inputs!$F$19,N215))</f>
        <v>19</v>
      </c>
      <c r="H215" s="36">
        <f t="shared" si="18"/>
        <v>19.320625</v>
      </c>
      <c r="I215" s="36">
        <f>IF(A215="N/A"," ",IF(ISERROR(O215),I203*Inputs!$F$19,O215))</f>
        <v>25.799999237060547</v>
      </c>
      <c r="J215" s="119">
        <f t="shared" si="19"/>
        <v>4.0305</v>
      </c>
      <c r="L215" s="127">
        <v>31.179998397827148</v>
      </c>
      <c r="M215" s="127">
        <v>20</v>
      </c>
      <c r="N215" s="127">
        <v>19</v>
      </c>
      <c r="O215" s="128">
        <v>25.799999237060547</v>
      </c>
      <c r="P215" s="129">
        <v>4.0305</v>
      </c>
      <c r="S215" s="38">
        <v>42979</v>
      </c>
      <c r="T215" s="33">
        <v>20</v>
      </c>
      <c r="U215" s="33">
        <v>5</v>
      </c>
      <c r="V215" s="33">
        <v>4</v>
      </c>
      <c r="W215" s="33">
        <v>1</v>
      </c>
      <c r="X215" s="33">
        <v>30</v>
      </c>
    </row>
    <row r="216" spans="1:24">
      <c r="A216" s="17">
        <f>Calculations!A214</f>
        <v>43070</v>
      </c>
      <c r="B216" s="35">
        <f>IF(A216="N/A"," ",IF(ISERROR(L216),B204*Inputs!$F$19,L216))</f>
        <v>31.649997711181641</v>
      </c>
      <c r="C216" s="145">
        <v>0.99375000000000002</v>
      </c>
      <c r="D216" s="36">
        <f t="shared" si="16"/>
        <v>31.452185225486755</v>
      </c>
      <c r="E216" s="35">
        <f>IF(A216="N/A"," ",IF(ISERROR(M216),E204*Inputs!$F$19,M216))</f>
        <v>20</v>
      </c>
      <c r="F216" s="36">
        <f t="shared" si="17"/>
        <v>19.875</v>
      </c>
      <c r="G216" s="35">
        <f>IF(A216="N/A"," ",IF(ISERROR(N216),G204*Inputs!$F$19,N216))</f>
        <v>19</v>
      </c>
      <c r="H216" s="36">
        <f t="shared" si="18"/>
        <v>18.881250000000001</v>
      </c>
      <c r="I216" s="36">
        <f>IF(A216="N/A"," ",IF(ISERROR(O216),I204*Inputs!$F$19,O216))</f>
        <v>25.950000762939453</v>
      </c>
      <c r="J216" s="119">
        <f t="shared" si="19"/>
        <v>4.1565000000000003</v>
      </c>
      <c r="L216" s="127">
        <v>31.649997711181641</v>
      </c>
      <c r="M216" s="127">
        <v>20</v>
      </c>
      <c r="N216" s="127">
        <v>19</v>
      </c>
      <c r="O216" s="128">
        <v>25.950000762939453</v>
      </c>
      <c r="P216" s="129">
        <v>4.1565000000000003</v>
      </c>
      <c r="S216" s="38">
        <v>43009</v>
      </c>
      <c r="T216" s="33">
        <v>22</v>
      </c>
      <c r="U216" s="33">
        <v>4</v>
      </c>
      <c r="V216" s="33">
        <v>5</v>
      </c>
      <c r="W216" s="33">
        <v>0</v>
      </c>
      <c r="X216" s="33">
        <v>31</v>
      </c>
    </row>
    <row r="217" spans="1:24">
      <c r="A217" s="17">
        <f>Calculations!A215</f>
        <v>43101</v>
      </c>
      <c r="B217" s="35">
        <f>IF(A217="N/A"," ",IF(ISERROR(L217),B205*Inputs!$F$19,L217))</f>
        <v>35.899999618530273</v>
      </c>
      <c r="C217" s="145">
        <v>0.95625000000000004</v>
      </c>
      <c r="D217" s="36">
        <f t="shared" si="16"/>
        <v>34.329374635219573</v>
      </c>
      <c r="E217" s="35">
        <f>IF(A217="N/A"," ",IF(ISERROR(M217),E205*Inputs!$F$19,M217))</f>
        <v>22</v>
      </c>
      <c r="F217" s="36">
        <f t="shared" si="17"/>
        <v>21.037500000000001</v>
      </c>
      <c r="G217" s="35">
        <f>IF(A217="N/A"," ",IF(ISERROR(N217),G205*Inputs!$F$19,N217))</f>
        <v>21</v>
      </c>
      <c r="H217" s="36">
        <f t="shared" si="18"/>
        <v>20.081250000000001</v>
      </c>
      <c r="I217" s="36">
        <f>IF(A217="N/A"," ",IF(ISERROR(O217),I205*Inputs!$F$19,O217))</f>
        <v>26.200000762939453</v>
      </c>
      <c r="J217" s="119">
        <f t="shared" si="19"/>
        <v>4.2725</v>
      </c>
      <c r="L217" s="127">
        <v>35.899999618530273</v>
      </c>
      <c r="M217" s="127">
        <v>22</v>
      </c>
      <c r="N217" s="127">
        <v>21</v>
      </c>
      <c r="O217" s="128">
        <v>26.200000762939453</v>
      </c>
      <c r="P217" s="129">
        <v>4.2725</v>
      </c>
      <c r="S217" s="38">
        <v>43040</v>
      </c>
      <c r="T217" s="33">
        <v>21</v>
      </c>
      <c r="U217" s="33">
        <v>4</v>
      </c>
      <c r="V217" s="33">
        <v>4</v>
      </c>
      <c r="W217" s="33">
        <v>1</v>
      </c>
      <c r="X217" s="33">
        <v>30</v>
      </c>
    </row>
    <row r="218" spans="1:24">
      <c r="A218" s="17">
        <f>Calculations!A216</f>
        <v>43132</v>
      </c>
      <c r="B218" s="35">
        <f>IF(A218="N/A"," ",IF(ISERROR(L218),B206*Inputs!$F$19,L218))</f>
        <v>36</v>
      </c>
      <c r="C218" s="145">
        <v>0.95625000000000004</v>
      </c>
      <c r="D218" s="36">
        <f t="shared" si="16"/>
        <v>34.425000000000004</v>
      </c>
      <c r="E218" s="35">
        <f>IF(A218="N/A"," ",IF(ISERROR(M218),E206*Inputs!$F$19,M218))</f>
        <v>21.996000289916992</v>
      </c>
      <c r="F218" s="36">
        <f t="shared" si="17"/>
        <v>21.033675277233126</v>
      </c>
      <c r="G218" s="35">
        <f>IF(A218="N/A"," ",IF(ISERROR(N218),G206*Inputs!$F$19,N218))</f>
        <v>20.996501922607422</v>
      </c>
      <c r="H218" s="36">
        <f t="shared" si="18"/>
        <v>20.077904963493349</v>
      </c>
      <c r="I218" s="36">
        <f>IF(A218="N/A"," ",IF(ISERROR(O218),I206*Inputs!$F$19,O218))</f>
        <v>24.5</v>
      </c>
      <c r="J218" s="119">
        <f t="shared" si="19"/>
        <v>4.1544999999999996</v>
      </c>
      <c r="L218" s="127">
        <v>36</v>
      </c>
      <c r="M218" s="127">
        <v>21.996000289916992</v>
      </c>
      <c r="N218" s="127">
        <v>20.996501922607422</v>
      </c>
      <c r="O218" s="128">
        <v>24.5</v>
      </c>
      <c r="P218" s="129">
        <v>4.1544999999999996</v>
      </c>
      <c r="S218" s="38">
        <v>43070</v>
      </c>
      <c r="T218" s="33">
        <v>20</v>
      </c>
      <c r="U218" s="33">
        <v>5</v>
      </c>
      <c r="V218" s="33">
        <v>5</v>
      </c>
      <c r="W218" s="33">
        <v>1</v>
      </c>
      <c r="X218" s="33">
        <v>31</v>
      </c>
    </row>
    <row r="219" spans="1:24">
      <c r="A219" s="17">
        <f>Calculations!A217</f>
        <v>43160</v>
      </c>
      <c r="B219" s="35">
        <f>IF(A219="N/A"," ",IF(ISERROR(L219),B207*Inputs!$F$19,L219))</f>
        <v>31.5</v>
      </c>
      <c r="C219" s="145">
        <v>0.97109826589595394</v>
      </c>
      <c r="D219" s="36">
        <f t="shared" si="16"/>
        <v>30.589595375722549</v>
      </c>
      <c r="E219" s="35">
        <f>IF(A219="N/A"," ",IF(ISERROR(M219),E207*Inputs!$F$19,M219))</f>
        <v>20</v>
      </c>
      <c r="F219" s="36">
        <f t="shared" si="17"/>
        <v>19.421965317919078</v>
      </c>
      <c r="G219" s="35">
        <f>IF(A219="N/A"," ",IF(ISERROR(N219),G207*Inputs!$F$19,N219))</f>
        <v>19</v>
      </c>
      <c r="H219" s="36">
        <f t="shared" si="18"/>
        <v>18.450867052023124</v>
      </c>
      <c r="I219" s="36">
        <f>IF(A219="N/A"," ",IF(ISERROR(O219),I207*Inputs!$F$19,O219))</f>
        <v>24.900001525878906</v>
      </c>
      <c r="J219" s="119">
        <f t="shared" si="19"/>
        <v>4.0730000000000004</v>
      </c>
      <c r="L219" s="127">
        <v>31.5</v>
      </c>
      <c r="M219" s="127">
        <v>20</v>
      </c>
      <c r="N219" s="127">
        <v>19</v>
      </c>
      <c r="O219" s="128">
        <v>24.900001525878906</v>
      </c>
      <c r="P219" s="129">
        <v>4.0730000000000004</v>
      </c>
      <c r="S219" s="38">
        <v>43101</v>
      </c>
      <c r="T219" s="33">
        <v>22</v>
      </c>
      <c r="U219" s="33">
        <v>4</v>
      </c>
      <c r="V219" s="33">
        <v>4</v>
      </c>
      <c r="W219" s="33">
        <v>1</v>
      </c>
      <c r="X219" s="33">
        <v>31</v>
      </c>
    </row>
    <row r="220" spans="1:24">
      <c r="A220" s="17">
        <f>Calculations!A218</f>
        <v>43191</v>
      </c>
      <c r="B220" s="35">
        <f>IF(A220="N/A"," ",IF(ISERROR(L220),B208*Inputs!$F$19,L220))</f>
        <v>32.25</v>
      </c>
      <c r="C220" s="145">
        <v>0.98875000000000002</v>
      </c>
      <c r="D220" s="36">
        <f t="shared" si="16"/>
        <v>31.8871875</v>
      </c>
      <c r="E220" s="35">
        <f>IF(A220="N/A"," ",IF(ISERROR(M220),E208*Inputs!$F$19,M220))</f>
        <v>20</v>
      </c>
      <c r="F220" s="36">
        <f t="shared" si="17"/>
        <v>19.774999999999999</v>
      </c>
      <c r="G220" s="35">
        <f>IF(A220="N/A"," ",IF(ISERROR(N220),G208*Inputs!$F$19,N220))</f>
        <v>18.995000839233398</v>
      </c>
      <c r="H220" s="36">
        <f t="shared" si="18"/>
        <v>18.781307079792022</v>
      </c>
      <c r="I220" s="36">
        <f>IF(A220="N/A"," ",IF(ISERROR(O220),I208*Inputs!$F$19,O220))</f>
        <v>24.100000381469727</v>
      </c>
      <c r="J220" s="119">
        <f t="shared" si="19"/>
        <v>3.9769999999999999</v>
      </c>
      <c r="L220" s="127">
        <v>32.25</v>
      </c>
      <c r="M220" s="127">
        <v>20</v>
      </c>
      <c r="N220" s="127">
        <v>18.995000839233398</v>
      </c>
      <c r="O220" s="128">
        <v>24.100000381469727</v>
      </c>
      <c r="P220" s="129">
        <v>3.9769999999999999</v>
      </c>
      <c r="S220" s="38">
        <v>43132</v>
      </c>
      <c r="T220" s="33">
        <v>20</v>
      </c>
      <c r="U220" s="33">
        <v>4</v>
      </c>
      <c r="V220" s="33">
        <v>4</v>
      </c>
      <c r="W220" s="33">
        <v>0</v>
      </c>
      <c r="X220" s="33">
        <v>28</v>
      </c>
    </row>
    <row r="221" spans="1:24">
      <c r="A221" s="17">
        <f>Calculations!A219</f>
        <v>43221</v>
      </c>
      <c r="B221" s="35">
        <f>IF(A221="N/A"," ",IF(ISERROR(L221),B209*Inputs!$F$19,L221))</f>
        <v>36.75</v>
      </c>
      <c r="C221" s="145">
        <v>1.0666026645768025</v>
      </c>
      <c r="D221" s="36">
        <f t="shared" si="16"/>
        <v>39.197647923197493</v>
      </c>
      <c r="E221" s="35">
        <f>IF(A221="N/A"," ",IF(ISERROR(M221),E209*Inputs!$F$19,M221))</f>
        <v>21</v>
      </c>
      <c r="F221" s="36">
        <f t="shared" si="17"/>
        <v>22.398655956112854</v>
      </c>
      <c r="G221" s="35">
        <f>IF(A221="N/A"," ",IF(ISERROR(N221),G209*Inputs!$F$19,N221))</f>
        <v>20.004999160766602</v>
      </c>
      <c r="H221" s="36">
        <f t="shared" si="18"/>
        <v>21.337385409730356</v>
      </c>
      <c r="I221" s="36">
        <f>IF(A221="N/A"," ",IF(ISERROR(O221),I209*Inputs!$F$19,O221))</f>
        <v>23.950000762939453</v>
      </c>
      <c r="J221" s="119">
        <f t="shared" si="19"/>
        <v>3.9580000000000002</v>
      </c>
      <c r="L221" s="127">
        <v>36.75</v>
      </c>
      <c r="M221" s="127">
        <v>21</v>
      </c>
      <c r="N221" s="127">
        <v>20.004999160766602</v>
      </c>
      <c r="O221" s="128">
        <v>23.950000762939453</v>
      </c>
      <c r="P221" s="129">
        <v>3.9580000000000002</v>
      </c>
      <c r="S221" s="38">
        <v>43160</v>
      </c>
      <c r="T221" s="33">
        <v>22</v>
      </c>
      <c r="U221" s="33">
        <v>5</v>
      </c>
      <c r="V221" s="33">
        <v>4</v>
      </c>
      <c r="W221" s="33">
        <v>0</v>
      </c>
      <c r="X221" s="33">
        <v>31</v>
      </c>
    </row>
    <row r="222" spans="1:24">
      <c r="A222" s="17">
        <f>Calculations!A220</f>
        <v>43252</v>
      </c>
      <c r="B222" s="35">
        <f>IF(A222="N/A"," ",IF(ISERROR(L222),B210*Inputs!$F$19,L222))</f>
        <v>61.5</v>
      </c>
      <c r="C222" s="145">
        <v>1.5992656271463717</v>
      </c>
      <c r="D222" s="36">
        <f t="shared" si="16"/>
        <v>98.354836069501857</v>
      </c>
      <c r="E222" s="35">
        <f>IF(A222="N/A"," ",IF(ISERROR(M222),E210*Inputs!$F$19,M222))</f>
        <v>26</v>
      </c>
      <c r="F222" s="36">
        <f t="shared" si="17"/>
        <v>41.580906305805662</v>
      </c>
      <c r="G222" s="35">
        <f>IF(A222="N/A"," ",IF(ISERROR(N222),G210*Inputs!$F$19,N222))</f>
        <v>24</v>
      </c>
      <c r="H222" s="36">
        <f t="shared" si="18"/>
        <v>38.382375051512923</v>
      </c>
      <c r="I222" s="36">
        <f>IF(A222="N/A"," ",IF(ISERROR(O222),I210*Inputs!$F$19,O222))</f>
        <v>23.449999809265137</v>
      </c>
      <c r="J222" s="119">
        <f t="shared" si="19"/>
        <v>3.9690000000000003</v>
      </c>
      <c r="L222" s="127">
        <v>61.5</v>
      </c>
      <c r="M222" s="127">
        <v>26</v>
      </c>
      <c r="N222" s="127">
        <v>24</v>
      </c>
      <c r="O222" s="128">
        <v>23.449999809265137</v>
      </c>
      <c r="P222" s="129">
        <v>3.9690000000000003</v>
      </c>
      <c r="S222" s="38">
        <v>43191</v>
      </c>
      <c r="T222" s="33">
        <v>21</v>
      </c>
      <c r="U222" s="33">
        <v>4</v>
      </c>
      <c r="V222" s="33">
        <v>5</v>
      </c>
      <c r="W222" s="33">
        <v>0</v>
      </c>
      <c r="X222" s="33">
        <v>30</v>
      </c>
    </row>
    <row r="223" spans="1:24">
      <c r="A223" s="17">
        <f>Calculations!A221</f>
        <v>43282</v>
      </c>
      <c r="B223" s="35">
        <f>IF(A223="N/A"," ",IF(ISERROR(L223),B211*Inputs!$F$19,L223))</f>
        <v>114</v>
      </c>
      <c r="C223" s="145">
        <v>1.7235214342356737</v>
      </c>
      <c r="D223" s="36">
        <f t="shared" si="16"/>
        <v>196.4814435028668</v>
      </c>
      <c r="E223" s="35">
        <f>IF(A223="N/A"," ",IF(ISERROR(M223),E211*Inputs!$F$19,M223))</f>
        <v>35</v>
      </c>
      <c r="F223" s="36">
        <f t="shared" si="17"/>
        <v>60.32325019824858</v>
      </c>
      <c r="G223" s="35">
        <f>IF(A223="N/A"," ",IF(ISERROR(N223),G211*Inputs!$F$19,N223))</f>
        <v>30.999998092651367</v>
      </c>
      <c r="H223" s="36">
        <f t="shared" si="18"/>
        <v>53.429161173949637</v>
      </c>
      <c r="I223" s="36">
        <f>IF(A223="N/A"," ",IF(ISERROR(O223),I211*Inputs!$F$19,O223))</f>
        <v>24.350000381469727</v>
      </c>
      <c r="J223" s="119">
        <f t="shared" si="19"/>
        <v>3.9750000000000001</v>
      </c>
      <c r="L223" s="127">
        <v>114</v>
      </c>
      <c r="M223" s="127">
        <v>35</v>
      </c>
      <c r="N223" s="127">
        <v>30.999998092651367</v>
      </c>
      <c r="O223" s="128">
        <v>24.350000381469727</v>
      </c>
      <c r="P223" s="129">
        <v>3.9750000000000001</v>
      </c>
      <c r="S223" s="38">
        <v>43221</v>
      </c>
      <c r="T223" s="33">
        <v>22</v>
      </c>
      <c r="U223" s="33">
        <v>4</v>
      </c>
      <c r="V223" s="33">
        <v>4</v>
      </c>
      <c r="W223" s="33">
        <v>1</v>
      </c>
      <c r="X223" s="33">
        <v>31</v>
      </c>
    </row>
    <row r="224" spans="1:24">
      <c r="A224" s="17">
        <f>Calculations!A222</f>
        <v>43313</v>
      </c>
      <c r="B224" s="35">
        <f>IF(A224="N/A"," ",IF(ISERROR(L224),B212*Inputs!$F$19,L224))</f>
        <v>114</v>
      </c>
      <c r="C224" s="145">
        <v>1.7235214342356737</v>
      </c>
      <c r="D224" s="36">
        <f t="shared" si="16"/>
        <v>196.4814435028668</v>
      </c>
      <c r="E224" s="35">
        <f>IF(A224="N/A"," ",IF(ISERROR(M224),E212*Inputs!$F$19,M224))</f>
        <v>35.000003814697266</v>
      </c>
      <c r="F224" s="36">
        <f t="shared" si="17"/>
        <v>60.323256772961081</v>
      </c>
      <c r="G224" s="35">
        <f>IF(A224="N/A"," ",IF(ISERROR(N224),G212*Inputs!$F$19,N224))</f>
        <v>31</v>
      </c>
      <c r="H224" s="36">
        <f t="shared" si="18"/>
        <v>53.429164461305888</v>
      </c>
      <c r="I224" s="36">
        <f>IF(A224="N/A"," ",IF(ISERROR(O224),I212*Inputs!$F$19,O224))</f>
        <v>24.350000381469727</v>
      </c>
      <c r="J224" s="119">
        <f t="shared" si="19"/>
        <v>3.9830000000000001</v>
      </c>
      <c r="L224" s="127">
        <v>114</v>
      </c>
      <c r="M224" s="127">
        <v>35.000003814697266</v>
      </c>
      <c r="N224" s="127">
        <v>31</v>
      </c>
      <c r="O224" s="128">
        <v>24.350000381469727</v>
      </c>
      <c r="P224" s="129">
        <v>3.9830000000000001</v>
      </c>
      <c r="S224" s="38">
        <v>43252</v>
      </c>
      <c r="T224" s="33">
        <v>21</v>
      </c>
      <c r="U224" s="33">
        <v>5</v>
      </c>
      <c r="V224" s="33">
        <v>4</v>
      </c>
      <c r="W224" s="33">
        <v>0</v>
      </c>
      <c r="X224" s="33">
        <v>30</v>
      </c>
    </row>
    <row r="225" spans="1:24">
      <c r="A225" s="17">
        <f>Calculations!A223</f>
        <v>43344</v>
      </c>
      <c r="B225" s="35">
        <f>IF(A225="N/A"," ",IF(ISERROR(L225),B213*Inputs!$F$19,L225))</f>
        <v>38.5</v>
      </c>
      <c r="C225" s="145">
        <v>1.3512500000000001</v>
      </c>
      <c r="D225" s="36">
        <f t="shared" si="16"/>
        <v>52.023125</v>
      </c>
      <c r="E225" s="35">
        <f>IF(A225="N/A"," ",IF(ISERROR(M225),E213*Inputs!$F$19,M225))</f>
        <v>25</v>
      </c>
      <c r="F225" s="36">
        <f t="shared" si="17"/>
        <v>33.78125</v>
      </c>
      <c r="G225" s="35">
        <f>IF(A225="N/A"," ",IF(ISERROR(N225),G213*Inputs!$F$19,N225))</f>
        <v>24</v>
      </c>
      <c r="H225" s="36">
        <f t="shared" si="18"/>
        <v>32.43</v>
      </c>
      <c r="I225" s="36">
        <f>IF(A225="N/A"," ",IF(ISERROR(O225),I213*Inputs!$F$19,O225))</f>
        <v>24</v>
      </c>
      <c r="J225" s="119">
        <f t="shared" si="19"/>
        <v>3.9860000000000002</v>
      </c>
      <c r="L225" s="127" t="e">
        <v>#N/A</v>
      </c>
      <c r="M225" s="127" t="e">
        <v>#N/A</v>
      </c>
      <c r="N225" s="127" t="e">
        <v>#N/A</v>
      </c>
      <c r="O225" s="128" t="e">
        <v>#N/A</v>
      </c>
      <c r="P225" s="129">
        <v>3.9860000000000002</v>
      </c>
      <c r="S225" s="38">
        <v>43282</v>
      </c>
      <c r="T225" s="33">
        <v>21</v>
      </c>
      <c r="U225" s="33">
        <v>4</v>
      </c>
      <c r="V225" s="33">
        <v>5</v>
      </c>
      <c r="W225" s="33">
        <v>1</v>
      </c>
      <c r="X225" s="33">
        <v>31</v>
      </c>
    </row>
    <row r="226" spans="1:24">
      <c r="A226" s="17">
        <f>Calculations!A224</f>
        <v>43374</v>
      </c>
      <c r="B226" s="35">
        <f>IF(A226="N/A"," ",IF(ISERROR(L226),B214*Inputs!$F$19,L226))</f>
        <v>31.299997329711914</v>
      </c>
      <c r="C226" s="145">
        <v>0.98875000000000002</v>
      </c>
      <c r="D226" s="36">
        <f t="shared" si="16"/>
        <v>30.947872359752655</v>
      </c>
      <c r="E226" s="35">
        <f>IF(A226="N/A"," ",IF(ISERROR(M226),E214*Inputs!$F$19,M226))</f>
        <v>19.996000289916992</v>
      </c>
      <c r="F226" s="36">
        <f t="shared" si="17"/>
        <v>19.771045286655426</v>
      </c>
      <c r="G226" s="35">
        <f>IF(A226="N/A"," ",IF(ISERROR(N226),G214*Inputs!$F$19,N226))</f>
        <v>18.996500015258789</v>
      </c>
      <c r="H226" s="36">
        <f t="shared" si="18"/>
        <v>18.782789390087128</v>
      </c>
      <c r="I226" s="36">
        <f>IF(A226="N/A"," ",IF(ISERROR(O226),I214*Inputs!$F$19,O226))</f>
        <v>25.400001525878906</v>
      </c>
      <c r="J226" s="119">
        <f t="shared" si="19"/>
        <v>4.0199999999999996</v>
      </c>
      <c r="L226" s="127" t="e">
        <v>#N/A</v>
      </c>
      <c r="M226" s="127" t="e">
        <v>#N/A</v>
      </c>
      <c r="N226" s="127" t="e">
        <v>#N/A</v>
      </c>
      <c r="O226" s="128" t="e">
        <v>#N/A</v>
      </c>
      <c r="P226" s="129">
        <v>4.0199999999999996</v>
      </c>
      <c r="S226" s="38">
        <v>43313</v>
      </c>
      <c r="T226" s="33">
        <v>23</v>
      </c>
      <c r="U226" s="33">
        <v>4</v>
      </c>
      <c r="V226" s="33">
        <v>4</v>
      </c>
      <c r="W226" s="33">
        <v>0</v>
      </c>
      <c r="X226" s="33">
        <v>31</v>
      </c>
    </row>
    <row r="227" spans="1:24">
      <c r="A227" s="17">
        <f>Calculations!A225</f>
        <v>43405</v>
      </c>
      <c r="B227" s="35">
        <f>IF(A227="N/A"," ",IF(ISERROR(L227),B215*Inputs!$F$19,L227))</f>
        <v>31.179998397827148</v>
      </c>
      <c r="C227" s="145">
        <v>1.016875</v>
      </c>
      <c r="D227" s="36">
        <f t="shared" si="16"/>
        <v>31.70616087079048</v>
      </c>
      <c r="E227" s="35">
        <f>IF(A227="N/A"," ",IF(ISERROR(M227),E215*Inputs!$F$19,M227))</f>
        <v>20</v>
      </c>
      <c r="F227" s="36">
        <f t="shared" si="17"/>
        <v>20.337499999999999</v>
      </c>
      <c r="G227" s="35">
        <f>IF(A227="N/A"," ",IF(ISERROR(N227),G215*Inputs!$F$19,N227))</f>
        <v>19</v>
      </c>
      <c r="H227" s="36">
        <f t="shared" si="18"/>
        <v>19.320625</v>
      </c>
      <c r="I227" s="36">
        <f>IF(A227="N/A"," ",IF(ISERROR(O227),I215*Inputs!$F$19,O227))</f>
        <v>25.799999237060547</v>
      </c>
      <c r="J227" s="119">
        <f t="shared" si="19"/>
        <v>4.1579999999999995</v>
      </c>
      <c r="L227" s="127" t="e">
        <v>#N/A</v>
      </c>
      <c r="M227" s="127" t="e">
        <v>#N/A</v>
      </c>
      <c r="N227" s="127" t="e">
        <v>#N/A</v>
      </c>
      <c r="O227" s="128" t="e">
        <v>#N/A</v>
      </c>
      <c r="P227" s="129">
        <v>4.1579999999999995</v>
      </c>
      <c r="S227" s="38">
        <v>43344</v>
      </c>
      <c r="T227" s="33">
        <v>19</v>
      </c>
      <c r="U227" s="33">
        <v>5</v>
      </c>
      <c r="V227" s="33">
        <v>5</v>
      </c>
      <c r="W227" s="33">
        <v>1</v>
      </c>
      <c r="X227" s="33">
        <v>30</v>
      </c>
    </row>
    <row r="228" spans="1:24">
      <c r="A228" s="17">
        <f>Calculations!A226</f>
        <v>43435</v>
      </c>
      <c r="B228" s="35">
        <f>IF(A228="N/A"," ",IF(ISERROR(L228),B216*Inputs!$F$19,L228))</f>
        <v>31.649997711181641</v>
      </c>
      <c r="C228" s="145">
        <v>0.99375000000000002</v>
      </c>
      <c r="D228" s="36">
        <f t="shared" si="16"/>
        <v>31.452185225486755</v>
      </c>
      <c r="E228" s="35">
        <f>IF(A228="N/A"," ",IF(ISERROR(M228),E216*Inputs!$F$19,M228))</f>
        <v>20</v>
      </c>
      <c r="F228" s="36">
        <f t="shared" si="17"/>
        <v>19.875</v>
      </c>
      <c r="G228" s="35">
        <f>IF(A228="N/A"," ",IF(ISERROR(N228),G216*Inputs!$F$19,N228))</f>
        <v>19</v>
      </c>
      <c r="H228" s="36">
        <f t="shared" si="18"/>
        <v>18.881250000000001</v>
      </c>
      <c r="I228" s="36">
        <f>IF(A228="N/A"," ",IF(ISERROR(O228),I216*Inputs!$F$19,O228))</f>
        <v>25.950000762939453</v>
      </c>
      <c r="J228" s="119">
        <f t="shared" si="19"/>
        <v>4.2839999999999998</v>
      </c>
      <c r="L228" s="127" t="e">
        <v>#N/A</v>
      </c>
      <c r="M228" s="127" t="e">
        <v>#N/A</v>
      </c>
      <c r="N228" s="127" t="e">
        <v>#N/A</v>
      </c>
      <c r="O228" s="128" t="e">
        <v>#N/A</v>
      </c>
      <c r="P228" s="129">
        <v>4.2839999999999998</v>
      </c>
      <c r="S228" s="38">
        <v>43374</v>
      </c>
      <c r="T228" s="33">
        <v>23</v>
      </c>
      <c r="U228" s="33">
        <v>4</v>
      </c>
      <c r="V228" s="33">
        <v>4</v>
      </c>
      <c r="W228" s="33">
        <v>0</v>
      </c>
      <c r="X228" s="33">
        <v>31</v>
      </c>
    </row>
    <row r="229" spans="1:24">
      <c r="A229" s="17">
        <f>Calculations!A227</f>
        <v>43466</v>
      </c>
      <c r="B229" s="35">
        <f>IF(A229="N/A"," ",IF(ISERROR(L229),B217*Inputs!$F$19,L229))</f>
        <v>35.899999618530273</v>
      </c>
      <c r="C229" s="145">
        <v>0.95625000000000004</v>
      </c>
      <c r="D229" s="36">
        <f t="shared" si="16"/>
        <v>34.329374635219573</v>
      </c>
      <c r="E229" s="35">
        <f>IF(A229="N/A"," ",IF(ISERROR(M229),E217*Inputs!$F$19,M229))</f>
        <v>22</v>
      </c>
      <c r="F229" s="36">
        <f t="shared" si="17"/>
        <v>21.037500000000001</v>
      </c>
      <c r="G229" s="35">
        <f>IF(A229="N/A"," ",IF(ISERROR(N229),G217*Inputs!$F$19,N229))</f>
        <v>21</v>
      </c>
      <c r="H229" s="36">
        <f t="shared" si="18"/>
        <v>20.081250000000001</v>
      </c>
      <c r="I229" s="36">
        <f>IF(A229="N/A"," ",IF(ISERROR(O229),I217*Inputs!$F$19,O229))</f>
        <v>26.200000762939453</v>
      </c>
      <c r="J229" s="119">
        <f t="shared" si="19"/>
        <v>4.4050000000000002</v>
      </c>
      <c r="L229" s="127" t="e">
        <v>#N/A</v>
      </c>
      <c r="M229" s="127" t="e">
        <v>#N/A</v>
      </c>
      <c r="N229" s="127" t="e">
        <v>#N/A</v>
      </c>
      <c r="O229" s="128" t="e">
        <v>#N/A</v>
      </c>
      <c r="P229" s="129">
        <v>4.4050000000000002</v>
      </c>
      <c r="S229" s="38">
        <v>43405</v>
      </c>
      <c r="T229" s="33">
        <v>21</v>
      </c>
      <c r="U229" s="33">
        <v>4</v>
      </c>
      <c r="V229" s="33">
        <v>4</v>
      </c>
      <c r="W229" s="33">
        <v>1</v>
      </c>
      <c r="X229" s="33">
        <v>30</v>
      </c>
    </row>
    <row r="230" spans="1:24">
      <c r="A230" s="17">
        <f>Calculations!A228</f>
        <v>43497</v>
      </c>
      <c r="B230" s="35">
        <f>IF(A230="N/A"," ",IF(ISERROR(L230),B218*Inputs!$F$19,L230))</f>
        <v>36</v>
      </c>
      <c r="C230" s="145">
        <v>0.95625000000000004</v>
      </c>
      <c r="D230" s="36">
        <f t="shared" si="16"/>
        <v>34.425000000000004</v>
      </c>
      <c r="E230" s="35">
        <f>IF(A230="N/A"," ",IF(ISERROR(M230),E218*Inputs!$F$19,M230))</f>
        <v>21.996000289916992</v>
      </c>
      <c r="F230" s="36">
        <f t="shared" si="17"/>
        <v>21.033675277233126</v>
      </c>
      <c r="G230" s="35">
        <f>IF(A230="N/A"," ",IF(ISERROR(N230),G218*Inputs!$F$19,N230))</f>
        <v>20.996501922607422</v>
      </c>
      <c r="H230" s="36">
        <f t="shared" si="18"/>
        <v>20.077904963493349</v>
      </c>
      <c r="I230" s="36">
        <f>IF(A230="N/A"," ",IF(ISERROR(O230),I218*Inputs!$F$19,O230))</f>
        <v>24.5</v>
      </c>
      <c r="J230" s="119">
        <f t="shared" si="19"/>
        <v>4.2869999999999999</v>
      </c>
      <c r="L230" s="127" t="e">
        <v>#N/A</v>
      </c>
      <c r="M230" s="127" t="e">
        <v>#N/A</v>
      </c>
      <c r="N230" s="127" t="e">
        <v>#N/A</v>
      </c>
      <c r="O230" s="128" t="e">
        <v>#N/A</v>
      </c>
      <c r="P230" s="129">
        <v>4.2869999999999999</v>
      </c>
      <c r="S230" s="38">
        <v>43435</v>
      </c>
      <c r="T230" s="33">
        <v>20</v>
      </c>
      <c r="U230" s="33">
        <v>5</v>
      </c>
      <c r="V230" s="33">
        <v>5</v>
      </c>
      <c r="W230" s="33">
        <v>1</v>
      </c>
      <c r="X230" s="33">
        <v>31</v>
      </c>
    </row>
    <row r="231" spans="1:24">
      <c r="A231" s="17">
        <f>Calculations!A229</f>
        <v>43525</v>
      </c>
      <c r="B231" s="35">
        <f>IF(A231="N/A"," ",IF(ISERROR(L231),B219*Inputs!$F$19,L231))</f>
        <v>31.5</v>
      </c>
      <c r="C231" s="145">
        <v>0.97109826589595394</v>
      </c>
      <c r="D231" s="36">
        <f t="shared" si="16"/>
        <v>30.589595375722549</v>
      </c>
      <c r="E231" s="35">
        <f>IF(A231="N/A"," ",IF(ISERROR(M231),E219*Inputs!$F$19,M231))</f>
        <v>20</v>
      </c>
      <c r="F231" s="36">
        <f t="shared" si="17"/>
        <v>19.421965317919078</v>
      </c>
      <c r="G231" s="35">
        <f>IF(A231="N/A"," ",IF(ISERROR(N231),G219*Inputs!$F$19,N231))</f>
        <v>19</v>
      </c>
      <c r="H231" s="36">
        <f t="shared" si="18"/>
        <v>18.450867052023124</v>
      </c>
      <c r="I231" s="36">
        <f>IF(A231="N/A"," ",IF(ISERROR(O231),I219*Inputs!$F$19,O231))</f>
        <v>24.900001525878906</v>
      </c>
      <c r="J231" s="119">
        <f t="shared" si="19"/>
        <v>4.2054999999999998</v>
      </c>
      <c r="L231" s="127" t="e">
        <v>#N/A</v>
      </c>
      <c r="M231" s="127" t="e">
        <v>#N/A</v>
      </c>
      <c r="N231" s="127" t="e">
        <v>#N/A</v>
      </c>
      <c r="O231" s="128" t="e">
        <v>#N/A</v>
      </c>
      <c r="P231" s="129">
        <v>4.2054999999999998</v>
      </c>
      <c r="S231" s="38">
        <v>43466</v>
      </c>
      <c r="T231" s="33">
        <v>22</v>
      </c>
      <c r="U231" s="33">
        <v>4</v>
      </c>
      <c r="V231" s="33">
        <v>4</v>
      </c>
      <c r="W231" s="33">
        <v>1</v>
      </c>
      <c r="X231" s="33">
        <v>31</v>
      </c>
    </row>
    <row r="232" spans="1:24">
      <c r="A232" s="17">
        <f>Calculations!A230</f>
        <v>43556</v>
      </c>
      <c r="B232" s="35">
        <f>IF(A232="N/A"," ",IF(ISERROR(L232),B220*Inputs!$F$19,L232))</f>
        <v>32.25</v>
      </c>
      <c r="C232" s="145">
        <v>0.98875000000000002</v>
      </c>
      <c r="D232" s="36">
        <f t="shared" si="16"/>
        <v>31.8871875</v>
      </c>
      <c r="E232" s="35">
        <f>IF(A232="N/A"," ",IF(ISERROR(M232),E220*Inputs!$F$19,M232))</f>
        <v>20</v>
      </c>
      <c r="F232" s="36">
        <f t="shared" si="17"/>
        <v>19.774999999999999</v>
      </c>
      <c r="G232" s="35">
        <f>IF(A232="N/A"," ",IF(ISERROR(N232),G220*Inputs!$F$19,N232))</f>
        <v>18.995000839233398</v>
      </c>
      <c r="H232" s="36">
        <f t="shared" si="18"/>
        <v>18.781307079792022</v>
      </c>
      <c r="I232" s="36">
        <f>IF(A232="N/A"," ",IF(ISERROR(O232),I220*Inputs!$F$19,O232))</f>
        <v>24.100000381469727</v>
      </c>
      <c r="J232" s="119">
        <f t="shared" si="19"/>
        <v>4.1094999999999997</v>
      </c>
      <c r="L232" s="127" t="e">
        <v>#N/A</v>
      </c>
      <c r="M232" s="127" t="e">
        <v>#N/A</v>
      </c>
      <c r="N232" s="127" t="e">
        <v>#N/A</v>
      </c>
      <c r="O232" s="128" t="e">
        <v>#N/A</v>
      </c>
      <c r="P232" s="129">
        <v>4.1094999999999997</v>
      </c>
      <c r="S232" s="38">
        <v>43497</v>
      </c>
      <c r="T232" s="33">
        <v>20</v>
      </c>
      <c r="U232" s="33">
        <v>4</v>
      </c>
      <c r="V232" s="33">
        <v>4</v>
      </c>
      <c r="W232" s="33">
        <v>0</v>
      </c>
      <c r="X232" s="33">
        <v>28</v>
      </c>
    </row>
    <row r="233" spans="1:24">
      <c r="A233" s="17">
        <f>Calculations!A231</f>
        <v>43586</v>
      </c>
      <c r="B233" s="35">
        <f>IF(A233="N/A"," ",IF(ISERROR(L233),B221*Inputs!$F$19,L233))</f>
        <v>36.75</v>
      </c>
      <c r="C233" s="145">
        <v>1.0666026645768025</v>
      </c>
      <c r="D233" s="36">
        <f t="shared" si="16"/>
        <v>39.197647923197493</v>
      </c>
      <c r="E233" s="35">
        <f>IF(A233="N/A"," ",IF(ISERROR(M233),E221*Inputs!$F$19,M233))</f>
        <v>21</v>
      </c>
      <c r="F233" s="36">
        <f t="shared" si="17"/>
        <v>22.398655956112854</v>
      </c>
      <c r="G233" s="35">
        <f>IF(A233="N/A"," ",IF(ISERROR(N233),G221*Inputs!$F$19,N233))</f>
        <v>20.004999160766602</v>
      </c>
      <c r="H233" s="36">
        <f t="shared" si="18"/>
        <v>21.337385409730356</v>
      </c>
      <c r="I233" s="36">
        <f>IF(A233="N/A"," ",IF(ISERROR(O233),I221*Inputs!$F$19,O233))</f>
        <v>23.950000762939453</v>
      </c>
      <c r="J233" s="119">
        <f t="shared" si="19"/>
        <v>4.0905000000000005</v>
      </c>
      <c r="L233" s="127" t="e">
        <v>#N/A</v>
      </c>
      <c r="M233" s="127" t="e">
        <v>#N/A</v>
      </c>
      <c r="N233" s="127" t="e">
        <v>#N/A</v>
      </c>
      <c r="O233" s="128" t="e">
        <v>#N/A</v>
      </c>
      <c r="P233" s="129">
        <v>4.0905000000000005</v>
      </c>
      <c r="S233" s="38">
        <v>43525</v>
      </c>
      <c r="T233" s="33">
        <v>21</v>
      </c>
      <c r="U233" s="33">
        <v>5</v>
      </c>
      <c r="V233" s="33">
        <v>5</v>
      </c>
      <c r="W233" s="33">
        <v>0</v>
      </c>
      <c r="X233" s="33">
        <v>31</v>
      </c>
    </row>
    <row r="234" spans="1:24">
      <c r="A234" s="17">
        <f>Calculations!A232</f>
        <v>43617</v>
      </c>
      <c r="B234" s="35">
        <f>IF(A234="N/A"," ",IF(ISERROR(L234),B222*Inputs!$F$19,L234))</f>
        <v>61.5</v>
      </c>
      <c r="C234" s="145">
        <v>1.5992656271463717</v>
      </c>
      <c r="D234" s="36">
        <f t="shared" si="16"/>
        <v>98.354836069501857</v>
      </c>
      <c r="E234" s="35">
        <f>IF(A234="N/A"," ",IF(ISERROR(M234),E222*Inputs!$F$19,M234))</f>
        <v>26</v>
      </c>
      <c r="F234" s="36">
        <f t="shared" si="17"/>
        <v>41.580906305805662</v>
      </c>
      <c r="G234" s="35">
        <f>IF(A234="N/A"," ",IF(ISERROR(N234),G222*Inputs!$F$19,N234))</f>
        <v>24</v>
      </c>
      <c r="H234" s="36">
        <f t="shared" si="18"/>
        <v>38.382375051512923</v>
      </c>
      <c r="I234" s="36">
        <f>IF(A234="N/A"," ",IF(ISERROR(O234),I222*Inputs!$F$19,O234))</f>
        <v>23.449999809265137</v>
      </c>
      <c r="J234" s="119">
        <f t="shared" si="19"/>
        <v>4.1014999999999997</v>
      </c>
      <c r="L234" s="127" t="e">
        <v>#N/A</v>
      </c>
      <c r="M234" s="127" t="e">
        <v>#N/A</v>
      </c>
      <c r="N234" s="127" t="e">
        <v>#N/A</v>
      </c>
      <c r="O234" s="128" t="e">
        <v>#N/A</v>
      </c>
      <c r="P234" s="129">
        <v>4.1014999999999997</v>
      </c>
      <c r="S234" s="38">
        <v>43556</v>
      </c>
      <c r="T234" s="33">
        <v>22</v>
      </c>
      <c r="U234" s="33">
        <v>4</v>
      </c>
      <c r="V234" s="33">
        <v>4</v>
      </c>
      <c r="W234" s="33">
        <v>0</v>
      </c>
      <c r="X234" s="33">
        <v>30</v>
      </c>
    </row>
    <row r="235" spans="1:24">
      <c r="A235" s="17">
        <f>Calculations!A233</f>
        <v>43647</v>
      </c>
      <c r="B235" s="35">
        <f>IF(A235="N/A"," ",IF(ISERROR(L235),B223*Inputs!$F$19,L235))</f>
        <v>114</v>
      </c>
      <c r="C235" s="145">
        <v>1.7235214342356737</v>
      </c>
      <c r="D235" s="36">
        <f t="shared" si="16"/>
        <v>196.4814435028668</v>
      </c>
      <c r="E235" s="35">
        <f>IF(A235="N/A"," ",IF(ISERROR(M235),E223*Inputs!$F$19,M235))</f>
        <v>35</v>
      </c>
      <c r="F235" s="36">
        <f t="shared" si="17"/>
        <v>60.32325019824858</v>
      </c>
      <c r="G235" s="35">
        <f>IF(A235="N/A"," ",IF(ISERROR(N235),G223*Inputs!$F$19,N235))</f>
        <v>30.999998092651367</v>
      </c>
      <c r="H235" s="36">
        <f t="shared" si="18"/>
        <v>53.429161173949637</v>
      </c>
      <c r="I235" s="36">
        <f>IF(A235="N/A"," ",IF(ISERROR(O235),I223*Inputs!$F$19,O235))</f>
        <v>24.350000381469727</v>
      </c>
      <c r="J235" s="119">
        <f t="shared" si="19"/>
        <v>4.1074999999999999</v>
      </c>
      <c r="L235" s="127" t="e">
        <v>#N/A</v>
      </c>
      <c r="M235" s="127" t="e">
        <v>#N/A</v>
      </c>
      <c r="N235" s="127" t="e">
        <v>#N/A</v>
      </c>
      <c r="O235" s="128" t="e">
        <v>#N/A</v>
      </c>
      <c r="P235" s="129">
        <v>4.1074999999999999</v>
      </c>
      <c r="S235" s="38">
        <v>43586</v>
      </c>
      <c r="T235" s="33">
        <v>22</v>
      </c>
      <c r="U235" s="33">
        <v>4</v>
      </c>
      <c r="V235" s="33">
        <v>4</v>
      </c>
      <c r="W235" s="33">
        <v>1</v>
      </c>
      <c r="X235" s="33">
        <v>31</v>
      </c>
    </row>
    <row r="236" spans="1:24">
      <c r="A236" s="17">
        <f>Calculations!A234</f>
        <v>43678</v>
      </c>
      <c r="B236" s="35">
        <f>IF(A236="N/A"," ",IF(ISERROR(L236),B224*Inputs!$F$19,L236))</f>
        <v>114</v>
      </c>
      <c r="C236" s="145">
        <v>1.7235214342356737</v>
      </c>
      <c r="D236" s="36">
        <f t="shared" si="16"/>
        <v>196.4814435028668</v>
      </c>
      <c r="E236" s="35">
        <f>IF(A236="N/A"," ",IF(ISERROR(M236),E224*Inputs!$F$19,M236))</f>
        <v>35.000003814697266</v>
      </c>
      <c r="F236" s="36">
        <f t="shared" si="17"/>
        <v>60.323256772961081</v>
      </c>
      <c r="G236" s="35">
        <f>IF(A236="N/A"," ",IF(ISERROR(N236),G224*Inputs!$F$19,N236))</f>
        <v>31</v>
      </c>
      <c r="H236" s="36">
        <f t="shared" si="18"/>
        <v>53.429164461305888</v>
      </c>
      <c r="I236" s="36">
        <f>IF(A236="N/A"," ",IF(ISERROR(O236),I224*Inputs!$F$19,O236))</f>
        <v>24.350000381469727</v>
      </c>
      <c r="J236" s="119">
        <f t="shared" si="19"/>
        <v>4.1154999999999999</v>
      </c>
      <c r="L236" s="127" t="e">
        <v>#N/A</v>
      </c>
      <c r="M236" s="127" t="e">
        <v>#N/A</v>
      </c>
      <c r="N236" s="127" t="e">
        <v>#N/A</v>
      </c>
      <c r="O236" s="128" t="e">
        <v>#N/A</v>
      </c>
      <c r="P236" s="129">
        <v>4.1154999999999999</v>
      </c>
      <c r="S236" s="38">
        <v>43617</v>
      </c>
      <c r="T236" s="33">
        <v>20</v>
      </c>
      <c r="U236" s="33">
        <v>5</v>
      </c>
      <c r="V236" s="33">
        <v>5</v>
      </c>
      <c r="W236" s="33">
        <v>0</v>
      </c>
      <c r="X236" s="33">
        <v>30</v>
      </c>
    </row>
    <row r="237" spans="1:24">
      <c r="A237" s="17">
        <f>Calculations!A235</f>
        <v>43709</v>
      </c>
      <c r="B237" s="35">
        <f>IF(A237="N/A"," ",IF(ISERROR(L237),B225*Inputs!$F$19,L237))</f>
        <v>38.5</v>
      </c>
      <c r="C237" s="145">
        <v>1.3512500000000001</v>
      </c>
      <c r="D237" s="36">
        <f t="shared" si="16"/>
        <v>52.023125</v>
      </c>
      <c r="E237" s="35">
        <f>IF(A237="N/A"," ",IF(ISERROR(M237),E225*Inputs!$F$19,M237))</f>
        <v>25</v>
      </c>
      <c r="F237" s="36">
        <f t="shared" si="17"/>
        <v>33.78125</v>
      </c>
      <c r="G237" s="35">
        <f>IF(A237="N/A"," ",IF(ISERROR(N237),G225*Inputs!$F$19,N237))</f>
        <v>24</v>
      </c>
      <c r="H237" s="36">
        <f t="shared" si="18"/>
        <v>32.43</v>
      </c>
      <c r="I237" s="36">
        <f>IF(A237="N/A"," ",IF(ISERROR(O237),I225*Inputs!$F$19,O237))</f>
        <v>24</v>
      </c>
      <c r="J237" s="119">
        <f t="shared" si="19"/>
        <v>4.1185</v>
      </c>
      <c r="L237" s="127" t="e">
        <v>#N/A</v>
      </c>
      <c r="M237" s="127" t="e">
        <v>#N/A</v>
      </c>
      <c r="N237" s="127" t="e">
        <v>#N/A</v>
      </c>
      <c r="O237" s="128" t="e">
        <v>#N/A</v>
      </c>
      <c r="P237" s="129">
        <v>4.1185</v>
      </c>
      <c r="S237" s="38">
        <v>43647</v>
      </c>
      <c r="T237" s="33">
        <v>22</v>
      </c>
      <c r="U237" s="33">
        <v>4</v>
      </c>
      <c r="V237" s="33">
        <v>4</v>
      </c>
      <c r="W237" s="33">
        <v>1</v>
      </c>
      <c r="X237" s="33">
        <v>31</v>
      </c>
    </row>
    <row r="238" spans="1:24">
      <c r="A238" s="17">
        <f>Calculations!A236</f>
        <v>43739</v>
      </c>
      <c r="B238" s="35">
        <f>IF(A238="N/A"," ",IF(ISERROR(L238),B226*Inputs!$F$19,L238))</f>
        <v>31.299997329711914</v>
      </c>
      <c r="C238" s="145">
        <v>0.98875000000000002</v>
      </c>
      <c r="D238" s="36">
        <f t="shared" si="16"/>
        <v>30.947872359752655</v>
      </c>
      <c r="E238" s="35">
        <f>IF(A238="N/A"," ",IF(ISERROR(M238),E226*Inputs!$F$19,M238))</f>
        <v>19.996000289916992</v>
      </c>
      <c r="F238" s="36">
        <f t="shared" si="17"/>
        <v>19.771045286655426</v>
      </c>
      <c r="G238" s="35">
        <f>IF(A238="N/A"," ",IF(ISERROR(N238),G226*Inputs!$F$19,N238))</f>
        <v>18.996500015258789</v>
      </c>
      <c r="H238" s="36">
        <f t="shared" si="18"/>
        <v>18.782789390087128</v>
      </c>
      <c r="I238" s="36">
        <f>IF(A238="N/A"," ",IF(ISERROR(O238),I226*Inputs!$F$19,O238))</f>
        <v>25.400001525878906</v>
      </c>
      <c r="J238" s="119">
        <f t="shared" si="19"/>
        <v>4.1524999999999999</v>
      </c>
      <c r="L238" s="127" t="e">
        <v>#N/A</v>
      </c>
      <c r="M238" s="127" t="e">
        <v>#N/A</v>
      </c>
      <c r="N238" s="127" t="e">
        <v>#N/A</v>
      </c>
      <c r="O238" s="128" t="e">
        <v>#N/A</v>
      </c>
      <c r="P238" s="129">
        <v>4.1524999999999999</v>
      </c>
      <c r="S238" s="38">
        <v>43678</v>
      </c>
      <c r="T238" s="33">
        <v>22</v>
      </c>
      <c r="U238" s="33">
        <v>5</v>
      </c>
      <c r="V238" s="33">
        <v>4</v>
      </c>
      <c r="W238" s="33">
        <v>0</v>
      </c>
      <c r="X238" s="33">
        <v>31</v>
      </c>
    </row>
    <row r="239" spans="1:24">
      <c r="A239" s="17">
        <f>Calculations!A237</f>
        <v>43770</v>
      </c>
      <c r="B239" s="35">
        <f>IF(A239="N/A"," ",IF(ISERROR(L239),B227*Inputs!$F$19,L239))</f>
        <v>31.179998397827148</v>
      </c>
      <c r="C239" s="145">
        <v>1.016875</v>
      </c>
      <c r="D239" s="36">
        <f t="shared" si="16"/>
        <v>31.70616087079048</v>
      </c>
      <c r="E239" s="35">
        <f>IF(A239="N/A"," ",IF(ISERROR(M239),E227*Inputs!$F$19,M239))</f>
        <v>20</v>
      </c>
      <c r="F239" s="36">
        <f t="shared" si="17"/>
        <v>20.337499999999999</v>
      </c>
      <c r="G239" s="35">
        <f>IF(A239="N/A"," ",IF(ISERROR(N239),G227*Inputs!$F$19,N239))</f>
        <v>19</v>
      </c>
      <c r="H239" s="36">
        <f t="shared" si="18"/>
        <v>19.320625</v>
      </c>
      <c r="I239" s="36">
        <f>IF(A239="N/A"," ",IF(ISERROR(O239),I227*Inputs!$F$19,O239))</f>
        <v>25.799999237060547</v>
      </c>
      <c r="J239" s="119">
        <f t="shared" si="19"/>
        <v>4.2904999999999998</v>
      </c>
      <c r="L239" s="127" t="e">
        <v>#N/A</v>
      </c>
      <c r="M239" s="127" t="e">
        <v>#N/A</v>
      </c>
      <c r="N239" s="127" t="e">
        <v>#N/A</v>
      </c>
      <c r="O239" s="128" t="e">
        <v>#N/A</v>
      </c>
      <c r="P239" s="129">
        <v>4.2904999999999998</v>
      </c>
      <c r="S239" s="38">
        <v>43709</v>
      </c>
      <c r="T239" s="33">
        <v>20</v>
      </c>
      <c r="U239" s="33">
        <v>4</v>
      </c>
      <c r="V239" s="33">
        <v>5</v>
      </c>
      <c r="W239" s="33">
        <v>1</v>
      </c>
      <c r="X239" s="33">
        <v>30</v>
      </c>
    </row>
    <row r="240" spans="1:24">
      <c r="A240" s="17">
        <f>Calculations!A238</f>
        <v>43800</v>
      </c>
      <c r="B240" s="35">
        <f>IF(A240="N/A"," ",IF(ISERROR(L240),B228*Inputs!$F$19,L240))</f>
        <v>31.649997711181641</v>
      </c>
      <c r="C240" s="145">
        <v>0.99375000000000002</v>
      </c>
      <c r="D240" s="36">
        <f t="shared" si="16"/>
        <v>31.452185225486755</v>
      </c>
      <c r="E240" s="35">
        <f>IF(A240="N/A"," ",IF(ISERROR(M240),E228*Inputs!$F$19,M240))</f>
        <v>20</v>
      </c>
      <c r="F240" s="36">
        <f t="shared" si="17"/>
        <v>19.875</v>
      </c>
      <c r="G240" s="35">
        <f>IF(A240="N/A"," ",IF(ISERROR(N240),G228*Inputs!$F$19,N240))</f>
        <v>19</v>
      </c>
      <c r="H240" s="36">
        <f t="shared" si="18"/>
        <v>18.881250000000001</v>
      </c>
      <c r="I240" s="36">
        <f>IF(A240="N/A"," ",IF(ISERROR(O240),I228*Inputs!$F$19,O240))</f>
        <v>25.950000762939453</v>
      </c>
      <c r="J240" s="119">
        <f t="shared" si="19"/>
        <v>4.4165000000000001</v>
      </c>
      <c r="L240" s="127" t="e">
        <v>#N/A</v>
      </c>
      <c r="M240" s="127" t="e">
        <v>#N/A</v>
      </c>
      <c r="N240" s="127" t="e">
        <v>#N/A</v>
      </c>
      <c r="O240" s="128" t="e">
        <v>#N/A</v>
      </c>
      <c r="P240" s="129">
        <v>4.4165000000000001</v>
      </c>
      <c r="S240" s="38">
        <v>43739</v>
      </c>
      <c r="T240" s="33">
        <v>23</v>
      </c>
      <c r="U240" s="33">
        <v>4</v>
      </c>
      <c r="V240" s="33">
        <v>4</v>
      </c>
      <c r="W240" s="33">
        <v>0</v>
      </c>
      <c r="X240" s="33">
        <v>31</v>
      </c>
    </row>
    <row r="241" spans="1:24">
      <c r="A241" s="17">
        <f>Calculations!A239</f>
        <v>43831</v>
      </c>
      <c r="B241" s="35">
        <f>IF(A241="N/A"," ",IF(ISERROR(L241),B229*Inputs!$F$19,L241))</f>
        <v>35.899999618530273</v>
      </c>
      <c r="C241" s="145">
        <v>0.95625000000000004</v>
      </c>
      <c r="D241" s="36">
        <f t="shared" si="16"/>
        <v>34.329374635219573</v>
      </c>
      <c r="E241" s="35">
        <f>IF(A241="N/A"," ",IF(ISERROR(M241),E229*Inputs!$F$19,M241))</f>
        <v>22</v>
      </c>
      <c r="F241" s="36">
        <f t="shared" si="17"/>
        <v>21.037500000000001</v>
      </c>
      <c r="G241" s="35">
        <f>IF(A241="N/A"," ",IF(ISERROR(N241),G229*Inputs!$F$19,N241))</f>
        <v>21</v>
      </c>
      <c r="H241" s="36">
        <f t="shared" si="18"/>
        <v>20.081250000000001</v>
      </c>
      <c r="I241" s="36">
        <f>IF(A241="N/A"," ",IF(ISERROR(O241),I229*Inputs!$F$19,O241))</f>
        <v>26.200000762939453</v>
      </c>
      <c r="J241" s="119">
        <f t="shared" si="19"/>
        <v>4.5425000000000004</v>
      </c>
      <c r="L241" s="127" t="e">
        <v>#N/A</v>
      </c>
      <c r="M241" s="127" t="e">
        <v>#N/A</v>
      </c>
      <c r="N241" s="127" t="e">
        <v>#N/A</v>
      </c>
      <c r="O241" s="128" t="e">
        <v>#N/A</v>
      </c>
      <c r="P241" s="129">
        <v>4.5425000000000004</v>
      </c>
      <c r="S241" s="38">
        <v>43770</v>
      </c>
      <c r="T241" s="33">
        <v>20</v>
      </c>
      <c r="U241" s="33">
        <v>5</v>
      </c>
      <c r="V241" s="33">
        <v>4</v>
      </c>
      <c r="W241" s="33">
        <v>1</v>
      </c>
      <c r="X241" s="33">
        <v>30</v>
      </c>
    </row>
    <row r="242" spans="1:24">
      <c r="A242" s="17">
        <f>Calculations!A240</f>
        <v>43862</v>
      </c>
      <c r="B242" s="35">
        <f>IF(A242="N/A"," ",IF(ISERROR(L242),B230*Inputs!$F$19,L242))</f>
        <v>36</v>
      </c>
      <c r="C242" s="145">
        <v>0.95625000000000004</v>
      </c>
      <c r="D242" s="36">
        <f t="shared" si="16"/>
        <v>34.425000000000004</v>
      </c>
      <c r="E242" s="35">
        <f>IF(A242="N/A"," ",IF(ISERROR(M242),E230*Inputs!$F$19,M242))</f>
        <v>21.996000289916992</v>
      </c>
      <c r="F242" s="36">
        <f t="shared" si="17"/>
        <v>21.033675277233126</v>
      </c>
      <c r="G242" s="35">
        <f>IF(A242="N/A"," ",IF(ISERROR(N242),G230*Inputs!$F$19,N242))</f>
        <v>20.996501922607422</v>
      </c>
      <c r="H242" s="36">
        <f t="shared" si="18"/>
        <v>20.077904963493349</v>
      </c>
      <c r="I242" s="36">
        <f>IF(A242="N/A"," ",IF(ISERROR(O242),I230*Inputs!$F$19,O242))</f>
        <v>24.5</v>
      </c>
      <c r="J242" s="119">
        <f t="shared" si="19"/>
        <v>4.4244999999999992</v>
      </c>
      <c r="L242" s="127" t="e">
        <v>#N/A</v>
      </c>
      <c r="M242" s="127" t="e">
        <v>#N/A</v>
      </c>
      <c r="N242" s="127" t="e">
        <v>#N/A</v>
      </c>
      <c r="O242" s="128" t="e">
        <v>#N/A</v>
      </c>
      <c r="P242" s="129">
        <v>4.4244999999999992</v>
      </c>
      <c r="S242" s="38">
        <v>43800</v>
      </c>
      <c r="T242" s="33">
        <v>21</v>
      </c>
      <c r="U242" s="33">
        <v>4</v>
      </c>
      <c r="V242" s="33">
        <v>5</v>
      </c>
      <c r="W242" s="33">
        <v>1</v>
      </c>
      <c r="X242" s="33">
        <v>31</v>
      </c>
    </row>
    <row r="243" spans="1:24">
      <c r="A243" s="17">
        <f>Calculations!A241</f>
        <v>43891</v>
      </c>
      <c r="B243" s="35">
        <f>IF(A243="N/A"," ",IF(ISERROR(L243),B231*Inputs!$F$19,L243))</f>
        <v>31.5</v>
      </c>
      <c r="C243" s="145">
        <v>0.97109826589595394</v>
      </c>
      <c r="D243" s="36">
        <f t="shared" si="16"/>
        <v>30.589595375722549</v>
      </c>
      <c r="E243" s="35">
        <f>IF(A243="N/A"," ",IF(ISERROR(M243),E231*Inputs!$F$19,M243))</f>
        <v>20</v>
      </c>
      <c r="F243" s="36">
        <f t="shared" si="17"/>
        <v>19.421965317919078</v>
      </c>
      <c r="G243" s="35">
        <f>IF(A243="N/A"," ",IF(ISERROR(N243),G231*Inputs!$F$19,N243))</f>
        <v>19</v>
      </c>
      <c r="H243" s="36">
        <f t="shared" si="18"/>
        <v>18.450867052023124</v>
      </c>
      <c r="I243" s="36">
        <f>IF(A243="N/A"," ",IF(ISERROR(O243),I231*Inputs!$F$19,O243))</f>
        <v>24.900001525878906</v>
      </c>
      <c r="J243" s="119">
        <f t="shared" si="19"/>
        <v>4.343</v>
      </c>
      <c r="L243" s="127" t="e">
        <v>#N/A</v>
      </c>
      <c r="M243" s="127" t="e">
        <v>#N/A</v>
      </c>
      <c r="N243" s="127" t="e">
        <v>#N/A</v>
      </c>
      <c r="O243" s="128" t="e">
        <v>#N/A</v>
      </c>
      <c r="P243" s="129">
        <v>4.343</v>
      </c>
      <c r="S243" s="38">
        <v>43831</v>
      </c>
      <c r="T243" s="33">
        <v>22</v>
      </c>
      <c r="U243" s="33">
        <v>4</v>
      </c>
      <c r="V243" s="33">
        <v>4</v>
      </c>
      <c r="W243" s="33">
        <v>1</v>
      </c>
      <c r="X243" s="33">
        <v>31</v>
      </c>
    </row>
    <row r="244" spans="1:24">
      <c r="A244" s="17">
        <f>Calculations!A242</f>
        <v>43922</v>
      </c>
      <c r="B244" s="35">
        <f>IF(A244="N/A"," ",IF(ISERROR(L244),B232*Inputs!$F$19,L244))</f>
        <v>32.25</v>
      </c>
      <c r="C244" s="145">
        <v>0.98875000000000002</v>
      </c>
      <c r="D244" s="36">
        <f t="shared" si="16"/>
        <v>31.8871875</v>
      </c>
      <c r="E244" s="35">
        <f>IF(A244="N/A"," ",IF(ISERROR(M244),E232*Inputs!$F$19,M244))</f>
        <v>20</v>
      </c>
      <c r="F244" s="36">
        <f t="shared" si="17"/>
        <v>19.774999999999999</v>
      </c>
      <c r="G244" s="35">
        <f>IF(A244="N/A"," ",IF(ISERROR(N244),G232*Inputs!$F$19,N244))</f>
        <v>18.995000839233398</v>
      </c>
      <c r="H244" s="36">
        <f t="shared" si="18"/>
        <v>18.781307079792022</v>
      </c>
      <c r="I244" s="36">
        <f>IF(A244="N/A"," ",IF(ISERROR(O244),I232*Inputs!$F$19,O244))</f>
        <v>24.100000381469727</v>
      </c>
      <c r="J244" s="119">
        <f t="shared" si="19"/>
        <v>4.2469999999999999</v>
      </c>
      <c r="L244" s="127" t="e">
        <v>#N/A</v>
      </c>
      <c r="M244" s="127" t="e">
        <v>#N/A</v>
      </c>
      <c r="N244" s="127" t="e">
        <v>#N/A</v>
      </c>
      <c r="O244" s="128" t="e">
        <v>#N/A</v>
      </c>
      <c r="P244" s="129">
        <v>4.2469999999999999</v>
      </c>
      <c r="S244" s="38">
        <v>43862</v>
      </c>
      <c r="T244" s="33">
        <v>20</v>
      </c>
      <c r="U244" s="33">
        <v>5</v>
      </c>
      <c r="V244" s="33">
        <v>4</v>
      </c>
      <c r="W244" s="33">
        <v>0</v>
      </c>
      <c r="X244" s="33">
        <v>29</v>
      </c>
    </row>
    <row r="245" spans="1:24">
      <c r="A245" s="17">
        <f>Calculations!A243</f>
        <v>43952</v>
      </c>
      <c r="B245" s="35">
        <f>IF(A245="N/A"," ",IF(ISERROR(L245),B233*Inputs!$F$19,L245))</f>
        <v>36.75</v>
      </c>
      <c r="C245" s="145">
        <v>1.0666026645768025</v>
      </c>
      <c r="D245" s="36">
        <f t="shared" si="16"/>
        <v>39.197647923197493</v>
      </c>
      <c r="E245" s="35">
        <f>IF(A245="N/A"," ",IF(ISERROR(M245),E233*Inputs!$F$19,M245))</f>
        <v>21</v>
      </c>
      <c r="F245" s="36">
        <f t="shared" si="17"/>
        <v>22.398655956112854</v>
      </c>
      <c r="G245" s="35">
        <f>IF(A245="N/A"," ",IF(ISERROR(N245),G233*Inputs!$F$19,N245))</f>
        <v>20.004999160766602</v>
      </c>
      <c r="H245" s="36">
        <f t="shared" si="18"/>
        <v>21.337385409730356</v>
      </c>
      <c r="I245" s="36">
        <f>IF(A245="N/A"," ",IF(ISERROR(O245),I233*Inputs!$F$19,O245))</f>
        <v>23.950000762939453</v>
      </c>
      <c r="J245" s="119">
        <f t="shared" si="19"/>
        <v>4.2279999999999998</v>
      </c>
      <c r="L245" s="127" t="e">
        <v>#N/A</v>
      </c>
      <c r="M245" s="127" t="e">
        <v>#N/A</v>
      </c>
      <c r="N245" s="127" t="e">
        <v>#N/A</v>
      </c>
      <c r="O245" s="128" t="e">
        <v>#N/A</v>
      </c>
      <c r="P245" s="129">
        <v>4.2279999999999998</v>
      </c>
      <c r="S245" s="38">
        <v>43891</v>
      </c>
      <c r="T245" s="33">
        <v>22</v>
      </c>
      <c r="U245" s="33">
        <v>4</v>
      </c>
      <c r="V245" s="33">
        <v>5</v>
      </c>
      <c r="W245" s="33">
        <v>0</v>
      </c>
      <c r="X245" s="33">
        <v>31</v>
      </c>
    </row>
    <row r="246" spans="1:24">
      <c r="A246" s="17">
        <f>Calculations!A244</f>
        <v>43983</v>
      </c>
      <c r="B246" s="35">
        <f>IF(A246="N/A"," ",IF(ISERROR(L246),B234*Inputs!$F$19,L246))</f>
        <v>61.5</v>
      </c>
      <c r="C246" s="145">
        <v>1.5992656271463717</v>
      </c>
      <c r="D246" s="36">
        <f t="shared" si="16"/>
        <v>98.354836069501857</v>
      </c>
      <c r="E246" s="35">
        <f>IF(A246="N/A"," ",IF(ISERROR(M246),E234*Inputs!$F$19,M246))</f>
        <v>26</v>
      </c>
      <c r="F246" s="36">
        <f t="shared" si="17"/>
        <v>41.580906305805662</v>
      </c>
      <c r="G246" s="35">
        <f>IF(A246="N/A"," ",IF(ISERROR(N246),G234*Inputs!$F$19,N246))</f>
        <v>24</v>
      </c>
      <c r="H246" s="36">
        <f t="shared" si="18"/>
        <v>38.382375051512923</v>
      </c>
      <c r="I246" s="36">
        <f>IF(A246="N/A"," ",IF(ISERROR(O246),I234*Inputs!$F$19,O246))</f>
        <v>23.449999809265137</v>
      </c>
      <c r="J246" s="119">
        <f t="shared" si="19"/>
        <v>4.2389999999999999</v>
      </c>
      <c r="L246" s="127" t="e">
        <v>#N/A</v>
      </c>
      <c r="M246" s="127" t="e">
        <v>#N/A</v>
      </c>
      <c r="N246" s="127" t="e">
        <v>#N/A</v>
      </c>
      <c r="O246" s="128" t="e">
        <v>#N/A</v>
      </c>
      <c r="P246" s="129">
        <v>4.2389999999999999</v>
      </c>
      <c r="S246" s="38">
        <v>43922</v>
      </c>
      <c r="T246" s="33">
        <v>22</v>
      </c>
      <c r="U246" s="33">
        <v>4</v>
      </c>
      <c r="V246" s="33">
        <v>4</v>
      </c>
      <c r="W246" s="33">
        <v>0</v>
      </c>
      <c r="X246" s="33">
        <v>30</v>
      </c>
    </row>
    <row r="247" spans="1:24">
      <c r="A247" s="17">
        <f>Calculations!A245</f>
        <v>44013</v>
      </c>
      <c r="B247" s="35">
        <f>IF(A247="N/A"," ",IF(ISERROR(L247),B235*Inputs!$F$19,L247))</f>
        <v>114</v>
      </c>
      <c r="C247" s="145">
        <v>1.7235214342356737</v>
      </c>
      <c r="D247" s="36">
        <f t="shared" si="16"/>
        <v>196.4814435028668</v>
      </c>
      <c r="E247" s="35">
        <f>IF(A247="N/A"," ",IF(ISERROR(M247),E235*Inputs!$F$19,M247))</f>
        <v>35</v>
      </c>
      <c r="F247" s="36">
        <f t="shared" si="17"/>
        <v>60.32325019824858</v>
      </c>
      <c r="G247" s="35">
        <f>IF(A247="N/A"," ",IF(ISERROR(N247),G235*Inputs!$F$19,N247))</f>
        <v>30.999998092651367</v>
      </c>
      <c r="H247" s="36">
        <f t="shared" si="18"/>
        <v>53.429161173949637</v>
      </c>
      <c r="I247" s="36">
        <f>IF(A247="N/A"," ",IF(ISERROR(O247),I235*Inputs!$F$19,O247))</f>
        <v>24.350000381469727</v>
      </c>
      <c r="J247" s="119">
        <f t="shared" si="19"/>
        <v>4.2450000000000001</v>
      </c>
      <c r="L247" s="127" t="e">
        <v>#N/A</v>
      </c>
      <c r="M247" s="127" t="e">
        <v>#N/A</v>
      </c>
      <c r="N247" s="127" t="e">
        <v>#N/A</v>
      </c>
      <c r="O247" s="128" t="e">
        <v>#N/A</v>
      </c>
      <c r="P247" s="129">
        <v>4.2450000000000001</v>
      </c>
      <c r="S247" s="38">
        <v>43952</v>
      </c>
      <c r="T247" s="33">
        <v>20</v>
      </c>
      <c r="U247" s="33">
        <v>5</v>
      </c>
      <c r="V247" s="33">
        <v>5</v>
      </c>
      <c r="W247" s="33">
        <v>1</v>
      </c>
      <c r="X247" s="33">
        <v>31</v>
      </c>
    </row>
    <row r="248" spans="1:24">
      <c r="A248" s="17">
        <f>Calculations!A246</f>
        <v>44044</v>
      </c>
      <c r="B248" s="35">
        <f>IF(A248="N/A"," ",IF(ISERROR(L248),B236*Inputs!$F$19,L248))</f>
        <v>114</v>
      </c>
      <c r="C248" s="145">
        <v>1.7235214342356737</v>
      </c>
      <c r="D248" s="36">
        <f t="shared" si="16"/>
        <v>196.4814435028668</v>
      </c>
      <c r="E248" s="35">
        <f>IF(A248="N/A"," ",IF(ISERROR(M248),E236*Inputs!$F$19,M248))</f>
        <v>35.000003814697266</v>
      </c>
      <c r="F248" s="36">
        <f t="shared" si="17"/>
        <v>60.323256772961081</v>
      </c>
      <c r="G248" s="35">
        <f>IF(A248="N/A"," ",IF(ISERROR(N248),G236*Inputs!$F$19,N248))</f>
        <v>31</v>
      </c>
      <c r="H248" s="36">
        <f t="shared" si="18"/>
        <v>53.429164461305888</v>
      </c>
      <c r="I248" s="36">
        <f>IF(A248="N/A"," ",IF(ISERROR(O248),I236*Inputs!$F$19,O248))</f>
        <v>24.350000381469727</v>
      </c>
      <c r="J248" s="119">
        <f t="shared" si="19"/>
        <v>4.2530000000000001</v>
      </c>
      <c r="L248" s="127" t="e">
        <v>#N/A</v>
      </c>
      <c r="M248" s="127" t="e">
        <v>#N/A</v>
      </c>
      <c r="N248" s="127" t="e">
        <v>#N/A</v>
      </c>
      <c r="O248" s="128" t="e">
        <v>#N/A</v>
      </c>
      <c r="P248" s="129">
        <v>4.2530000000000001</v>
      </c>
      <c r="S248" s="38">
        <v>43983</v>
      </c>
      <c r="T248" s="33">
        <v>22</v>
      </c>
      <c r="U248" s="33">
        <v>4</v>
      </c>
      <c r="V248" s="33">
        <v>4</v>
      </c>
      <c r="W248" s="33">
        <v>0</v>
      </c>
      <c r="X248" s="33">
        <v>30</v>
      </c>
    </row>
    <row r="249" spans="1:24">
      <c r="A249" s="17">
        <f>Calculations!A247</f>
        <v>44075</v>
      </c>
      <c r="B249" s="35">
        <f>IF(A249="N/A"," ",IF(ISERROR(L249),B237*Inputs!$F$19,L249))</f>
        <v>38.5</v>
      </c>
      <c r="C249" s="145">
        <v>1.3512500000000001</v>
      </c>
      <c r="D249" s="36">
        <f t="shared" si="16"/>
        <v>52.023125</v>
      </c>
      <c r="E249" s="35">
        <f>IF(A249="N/A"," ",IF(ISERROR(M249),E237*Inputs!$F$19,M249))</f>
        <v>25</v>
      </c>
      <c r="F249" s="36">
        <f t="shared" si="17"/>
        <v>33.78125</v>
      </c>
      <c r="G249" s="35">
        <f>IF(A249="N/A"," ",IF(ISERROR(N249),G237*Inputs!$F$19,N249))</f>
        <v>24</v>
      </c>
      <c r="H249" s="36">
        <f t="shared" si="18"/>
        <v>32.43</v>
      </c>
      <c r="I249" s="36">
        <f>IF(A249="N/A"," ",IF(ISERROR(O249),I237*Inputs!$F$19,O249))</f>
        <v>24</v>
      </c>
      <c r="J249" s="119">
        <f t="shared" si="19"/>
        <v>4.2560000000000002</v>
      </c>
      <c r="L249" s="127" t="e">
        <v>#N/A</v>
      </c>
      <c r="M249" s="127" t="e">
        <v>#N/A</v>
      </c>
      <c r="N249" s="127" t="e">
        <v>#N/A</v>
      </c>
      <c r="O249" s="128" t="e">
        <v>#N/A</v>
      </c>
      <c r="P249" s="129">
        <v>4.2560000000000002</v>
      </c>
      <c r="S249" s="38">
        <v>44013</v>
      </c>
      <c r="T249" s="33">
        <v>23</v>
      </c>
      <c r="U249" s="33">
        <v>3</v>
      </c>
      <c r="V249" s="33">
        <v>4</v>
      </c>
      <c r="W249" s="33">
        <v>1</v>
      </c>
      <c r="X249" s="33">
        <v>31</v>
      </c>
    </row>
    <row r="250" spans="1:24">
      <c r="A250" s="17">
        <f>Calculations!A248</f>
        <v>44105</v>
      </c>
      <c r="B250" s="35">
        <f>IF(A250="N/A"," ",IF(ISERROR(L250),B238*Inputs!$F$19,L250))</f>
        <v>31.299997329711914</v>
      </c>
      <c r="C250" s="145">
        <v>0.98875000000000002</v>
      </c>
      <c r="D250" s="36">
        <f t="shared" si="16"/>
        <v>30.947872359752655</v>
      </c>
      <c r="E250" s="35">
        <f>IF(A250="N/A"," ",IF(ISERROR(M250),E238*Inputs!$F$19,M250))</f>
        <v>19.996000289916992</v>
      </c>
      <c r="F250" s="36">
        <f t="shared" si="17"/>
        <v>19.771045286655426</v>
      </c>
      <c r="G250" s="35">
        <f>IF(A250="N/A"," ",IF(ISERROR(N250),G238*Inputs!$F$19,N250))</f>
        <v>18.996500015258789</v>
      </c>
      <c r="H250" s="36">
        <f t="shared" si="18"/>
        <v>18.782789390087128</v>
      </c>
      <c r="I250" s="36">
        <f>IF(A250="N/A"," ",IF(ISERROR(O250),I238*Inputs!$F$19,O250))</f>
        <v>25.400001525878906</v>
      </c>
      <c r="J250" s="119">
        <f t="shared" si="19"/>
        <v>4.29</v>
      </c>
      <c r="L250" s="127" t="e">
        <v>#N/A</v>
      </c>
      <c r="M250" s="127" t="e">
        <v>#N/A</v>
      </c>
      <c r="N250" s="127" t="e">
        <v>#N/A</v>
      </c>
      <c r="O250" s="128" t="e">
        <v>#N/A</v>
      </c>
      <c r="P250" s="129">
        <v>4.29</v>
      </c>
      <c r="S250" s="38">
        <v>44044</v>
      </c>
      <c r="T250" s="33">
        <v>21</v>
      </c>
      <c r="U250" s="33">
        <v>5</v>
      </c>
      <c r="V250" s="33">
        <v>5</v>
      </c>
      <c r="W250" s="33">
        <v>0</v>
      </c>
      <c r="X250" s="33">
        <v>31</v>
      </c>
    </row>
    <row r="251" spans="1:24">
      <c r="A251" s="17">
        <f>Calculations!A249</f>
        <v>44136</v>
      </c>
      <c r="B251" s="35">
        <f>IF(A251="N/A"," ",IF(ISERROR(L251),B239*Inputs!$F$19,L251))</f>
        <v>31.179998397827148</v>
      </c>
      <c r="C251" s="145">
        <v>1.016875</v>
      </c>
      <c r="D251" s="36">
        <f t="shared" si="16"/>
        <v>31.70616087079048</v>
      </c>
      <c r="E251" s="35">
        <f>IF(A251="N/A"," ",IF(ISERROR(M251),E239*Inputs!$F$19,M251))</f>
        <v>20</v>
      </c>
      <c r="F251" s="36">
        <f t="shared" si="17"/>
        <v>20.337499999999999</v>
      </c>
      <c r="G251" s="35">
        <f>IF(A251="N/A"," ",IF(ISERROR(N251),G239*Inputs!$F$19,N251))</f>
        <v>19</v>
      </c>
      <c r="H251" s="36">
        <f t="shared" si="18"/>
        <v>19.320625</v>
      </c>
      <c r="I251" s="36">
        <f>IF(A251="N/A"," ",IF(ISERROR(O251),I239*Inputs!$F$19,O251))</f>
        <v>25.799999237060547</v>
      </c>
      <c r="J251" s="119">
        <f t="shared" si="19"/>
        <v>4.4279999999999999</v>
      </c>
      <c r="L251" s="127" t="e">
        <v>#N/A</v>
      </c>
      <c r="M251" s="127" t="e">
        <v>#N/A</v>
      </c>
      <c r="N251" s="127" t="e">
        <v>#N/A</v>
      </c>
      <c r="O251" s="128" t="e">
        <v>#N/A</v>
      </c>
      <c r="P251" s="129">
        <v>4.4279999999999999</v>
      </c>
      <c r="S251" s="38">
        <v>44075</v>
      </c>
      <c r="T251" s="33">
        <v>21</v>
      </c>
      <c r="U251" s="33">
        <v>4</v>
      </c>
      <c r="V251" s="33">
        <v>4</v>
      </c>
      <c r="W251" s="33">
        <v>1</v>
      </c>
      <c r="X251" s="33">
        <v>30</v>
      </c>
    </row>
    <row r="252" spans="1:24">
      <c r="A252" s="17">
        <f>Calculations!A250</f>
        <v>44166</v>
      </c>
      <c r="B252" s="35">
        <f>IF(A252="N/A"," ",IF(ISERROR(L252),B240*Inputs!$F$19,L252))</f>
        <v>31.649997711181641</v>
      </c>
      <c r="C252" s="145">
        <v>0.99375000000000002</v>
      </c>
      <c r="D252" s="36">
        <f t="shared" si="16"/>
        <v>31.452185225486755</v>
      </c>
      <c r="E252" s="35">
        <f>IF(A252="N/A"," ",IF(ISERROR(M252),E240*Inputs!$F$19,M252))</f>
        <v>20</v>
      </c>
      <c r="F252" s="36">
        <f t="shared" si="17"/>
        <v>19.875</v>
      </c>
      <c r="G252" s="35">
        <f>IF(A252="N/A"," ",IF(ISERROR(N252),G240*Inputs!$F$19,N252))</f>
        <v>19</v>
      </c>
      <c r="H252" s="36">
        <f t="shared" si="18"/>
        <v>18.881250000000001</v>
      </c>
      <c r="I252" s="36">
        <f>IF(A252="N/A"," ",IF(ISERROR(O252),I240*Inputs!$F$19,O252))</f>
        <v>25.950000762939453</v>
      </c>
      <c r="J252" s="119">
        <f t="shared" si="19"/>
        <v>4.5540000000000003</v>
      </c>
      <c r="L252" s="127" t="e">
        <v>#N/A</v>
      </c>
      <c r="M252" s="127" t="e">
        <v>#N/A</v>
      </c>
      <c r="N252" s="127" t="e">
        <v>#N/A</v>
      </c>
      <c r="O252" s="128" t="e">
        <v>#N/A</v>
      </c>
      <c r="P252" s="129">
        <v>4.5540000000000003</v>
      </c>
      <c r="S252" s="38">
        <v>44105</v>
      </c>
      <c r="T252" s="33">
        <v>22</v>
      </c>
      <c r="U252" s="33">
        <v>5</v>
      </c>
      <c r="V252" s="33">
        <v>4</v>
      </c>
      <c r="W252" s="33">
        <v>0</v>
      </c>
      <c r="X252" s="33">
        <v>31</v>
      </c>
    </row>
    <row r="253" spans="1:24">
      <c r="A253" s="17">
        <f>Calculations!A251</f>
        <v>44197</v>
      </c>
      <c r="B253" s="35">
        <f>IF(A253="N/A"," ",IF(ISERROR(L253),B241*Inputs!$F$19,L253))</f>
        <v>35.899999618530273</v>
      </c>
      <c r="C253" s="145">
        <v>0.95625000000000004</v>
      </c>
      <c r="D253" s="36">
        <f t="shared" ref="D253:D258" si="20">IF(A253="N/A"," ",C253*B253)</f>
        <v>34.329374635219573</v>
      </c>
      <c r="E253" s="35">
        <f>IF(A253="N/A"," ",IF(ISERROR(M253),E241*Inputs!$F$19,M253))</f>
        <v>22</v>
      </c>
      <c r="F253" s="36">
        <f t="shared" ref="F253:F258" si="21">IF(A253="N/A"," ",E253*C253)</f>
        <v>21.037500000000001</v>
      </c>
      <c r="G253" s="35">
        <f>IF(A253="N/A"," ",IF(ISERROR(N253),G241*Inputs!$F$19,N253))</f>
        <v>21</v>
      </c>
      <c r="H253" s="36">
        <f t="shared" ref="H253:H258" si="22">IF(A253="N/A"," ",G253*C253)</f>
        <v>20.081250000000001</v>
      </c>
      <c r="I253" s="36">
        <f>IF(A253="N/A"," ",IF(ISERROR(O253),I241*Inputs!$F$19,O253))</f>
        <v>26.200000762939453</v>
      </c>
      <c r="J253" s="119">
        <f t="shared" ref="J253:J258" si="23">IF(A253="N/A"," ",P253)</f>
        <v>4.6849999999999996</v>
      </c>
      <c r="L253" s="127" t="e">
        <v>#N/A</v>
      </c>
      <c r="M253" s="127" t="e">
        <v>#N/A</v>
      </c>
      <c r="N253" s="127" t="e">
        <v>#N/A</v>
      </c>
      <c r="O253" s="128" t="e">
        <v>#N/A</v>
      </c>
      <c r="P253" s="129">
        <v>4.6849999999999996</v>
      </c>
      <c r="S253" s="38">
        <v>44136</v>
      </c>
      <c r="T253" s="33">
        <v>20</v>
      </c>
      <c r="U253" s="33">
        <v>4</v>
      </c>
      <c r="V253" s="33">
        <v>5</v>
      </c>
      <c r="W253" s="33">
        <v>1</v>
      </c>
      <c r="X253" s="33">
        <v>30</v>
      </c>
    </row>
    <row r="254" spans="1:24">
      <c r="A254" s="17">
        <f>Calculations!A252</f>
        <v>44228</v>
      </c>
      <c r="B254" s="35">
        <f>IF(A254="N/A"," ",IF(ISERROR(L254),B242*Inputs!$F$19,L254))</f>
        <v>36</v>
      </c>
      <c r="C254" s="145">
        <v>0.95625000000000004</v>
      </c>
      <c r="D254" s="36">
        <f t="shared" si="20"/>
        <v>34.425000000000004</v>
      </c>
      <c r="E254" s="35">
        <f>IF(A254="N/A"," ",IF(ISERROR(M254),E242*Inputs!$F$19,M254))</f>
        <v>21.996000289916992</v>
      </c>
      <c r="F254" s="36">
        <f t="shared" si="21"/>
        <v>21.033675277233126</v>
      </c>
      <c r="G254" s="35">
        <f>IF(A254="N/A"," ",IF(ISERROR(N254),G242*Inputs!$F$19,N254))</f>
        <v>20.996501922607422</v>
      </c>
      <c r="H254" s="36">
        <f t="shared" si="22"/>
        <v>20.077904963493349</v>
      </c>
      <c r="I254" s="36">
        <f>IF(A254="N/A"," ",IF(ISERROR(O254),I242*Inputs!$F$19,O254))</f>
        <v>24.5</v>
      </c>
      <c r="J254" s="119">
        <f t="shared" si="23"/>
        <v>4.5669999999999993</v>
      </c>
      <c r="L254" s="127" t="e">
        <v>#N/A</v>
      </c>
      <c r="M254" s="127" t="e">
        <v>#N/A</v>
      </c>
      <c r="N254" s="127" t="e">
        <v>#N/A</v>
      </c>
      <c r="O254" s="128" t="e">
        <v>#N/A</v>
      </c>
      <c r="P254" s="129">
        <v>4.5669999999999993</v>
      </c>
      <c r="S254" s="38">
        <v>44166</v>
      </c>
      <c r="T254" s="33">
        <v>22</v>
      </c>
      <c r="U254" s="33">
        <v>4</v>
      </c>
      <c r="V254" s="33">
        <v>4</v>
      </c>
      <c r="W254" s="33">
        <v>1</v>
      </c>
      <c r="X254" s="33">
        <v>31</v>
      </c>
    </row>
    <row r="255" spans="1:24">
      <c r="A255" s="17">
        <f>Calculations!A253</f>
        <v>44256</v>
      </c>
      <c r="B255" s="35">
        <f>IF(A255="N/A"," ",IF(ISERROR(L255),B243*Inputs!$F$19,L255))</f>
        <v>31.5</v>
      </c>
      <c r="C255" s="145">
        <v>0.97109826589595394</v>
      </c>
      <c r="D255" s="36">
        <f t="shared" si="20"/>
        <v>30.589595375722549</v>
      </c>
      <c r="E255" s="35">
        <f>IF(A255="N/A"," ",IF(ISERROR(M255),E243*Inputs!$F$19,M255))</f>
        <v>20</v>
      </c>
      <c r="F255" s="36">
        <f t="shared" si="21"/>
        <v>19.421965317919078</v>
      </c>
      <c r="G255" s="35">
        <f>IF(A255="N/A"," ",IF(ISERROR(N255),G243*Inputs!$F$19,N255))</f>
        <v>19</v>
      </c>
      <c r="H255" s="36">
        <f t="shared" si="22"/>
        <v>18.450867052023124</v>
      </c>
      <c r="I255" s="36">
        <f>IF(A255="N/A"," ",IF(ISERROR(O255),I243*Inputs!$F$19,O255))</f>
        <v>24.900001525878906</v>
      </c>
      <c r="J255" s="119">
        <f t="shared" si="23"/>
        <v>4.4855</v>
      </c>
      <c r="L255" s="127" t="e">
        <v>#N/A</v>
      </c>
      <c r="M255" s="127" t="e">
        <v>#N/A</v>
      </c>
      <c r="N255" s="127" t="e">
        <v>#N/A</v>
      </c>
      <c r="O255" s="128" t="e">
        <v>#N/A</v>
      </c>
      <c r="P255" s="129">
        <v>4.4855</v>
      </c>
      <c r="S255" s="38">
        <v>44197</v>
      </c>
      <c r="T255" s="33">
        <v>22</v>
      </c>
      <c r="U255" s="33">
        <v>4</v>
      </c>
      <c r="V255" s="33">
        <v>4</v>
      </c>
      <c r="W255" s="33">
        <v>1</v>
      </c>
      <c r="X255" s="33">
        <v>31</v>
      </c>
    </row>
    <row r="256" spans="1:24">
      <c r="A256" s="17">
        <f>Calculations!A254</f>
        <v>44287</v>
      </c>
      <c r="B256" s="35">
        <f>IF(A256="N/A"," ",IF(ISERROR(L256),B244*Inputs!$F$19,L256))</f>
        <v>32.25</v>
      </c>
      <c r="C256" s="145">
        <v>0.98875000000000002</v>
      </c>
      <c r="D256" s="36">
        <f t="shared" si="20"/>
        <v>31.8871875</v>
      </c>
      <c r="E256" s="35">
        <f>IF(A256="N/A"," ",IF(ISERROR(M256),E244*Inputs!$F$19,M256))</f>
        <v>20</v>
      </c>
      <c r="F256" s="36">
        <f t="shared" si="21"/>
        <v>19.774999999999999</v>
      </c>
      <c r="G256" s="35">
        <f>IF(A256="N/A"," ",IF(ISERROR(N256),G244*Inputs!$F$19,N256))</f>
        <v>18.995000839233398</v>
      </c>
      <c r="H256" s="36">
        <f t="shared" si="22"/>
        <v>18.781307079792022</v>
      </c>
      <c r="I256" s="36">
        <f>IF(A256="N/A"," ",IF(ISERROR(O256),I244*Inputs!$F$19,O256))</f>
        <v>24.100000381469727</v>
      </c>
      <c r="J256" s="119">
        <f t="shared" si="23"/>
        <v>4.3895</v>
      </c>
      <c r="L256" s="127" t="e">
        <v>#N/A</v>
      </c>
      <c r="M256" s="127" t="e">
        <v>#N/A</v>
      </c>
      <c r="N256" s="127" t="e">
        <v>#N/A</v>
      </c>
      <c r="O256" s="128" t="e">
        <v>#N/A</v>
      </c>
      <c r="P256" s="129">
        <v>4.3895</v>
      </c>
      <c r="S256" s="38">
        <v>44228</v>
      </c>
      <c r="T256" s="33">
        <v>20</v>
      </c>
      <c r="U256" s="33">
        <v>5</v>
      </c>
      <c r="V256" s="33">
        <v>4</v>
      </c>
      <c r="W256" s="33">
        <v>0</v>
      </c>
      <c r="X256" s="33">
        <v>29</v>
      </c>
    </row>
    <row r="257" spans="1:24">
      <c r="A257" s="17">
        <f>Calculations!A255</f>
        <v>44317</v>
      </c>
      <c r="B257" s="35">
        <f>IF(A257="N/A"," ",IF(ISERROR(L257),B245*Inputs!$F$19,L257))</f>
        <v>36.75</v>
      </c>
      <c r="C257" s="145">
        <v>1.0666026645768025</v>
      </c>
      <c r="D257" s="36">
        <f t="shared" si="20"/>
        <v>39.197647923197493</v>
      </c>
      <c r="E257" s="35">
        <f>IF(A257="N/A"," ",IF(ISERROR(M257),E245*Inputs!$F$19,M257))</f>
        <v>21</v>
      </c>
      <c r="F257" s="36">
        <f t="shared" si="21"/>
        <v>22.398655956112854</v>
      </c>
      <c r="G257" s="35">
        <f>IF(A257="N/A"," ",IF(ISERROR(N257),G245*Inputs!$F$19,N257))</f>
        <v>20.004999160766602</v>
      </c>
      <c r="H257" s="36">
        <f t="shared" si="22"/>
        <v>21.337385409730356</v>
      </c>
      <c r="I257" s="36">
        <f>IF(A257="N/A"," ",IF(ISERROR(O257),I245*Inputs!$F$19,O257))</f>
        <v>23.950000762939453</v>
      </c>
      <c r="J257" s="119">
        <f t="shared" si="23"/>
        <v>4.3704999999999998</v>
      </c>
      <c r="L257" s="127" t="e">
        <v>#N/A</v>
      </c>
      <c r="M257" s="127" t="e">
        <v>#N/A</v>
      </c>
      <c r="N257" s="127" t="e">
        <v>#N/A</v>
      </c>
      <c r="O257" s="128" t="e">
        <v>#N/A</v>
      </c>
      <c r="P257" s="129">
        <v>4.3704999999999998</v>
      </c>
      <c r="S257" s="38">
        <v>44256</v>
      </c>
      <c r="T257" s="33">
        <v>22</v>
      </c>
      <c r="U257" s="33">
        <v>4</v>
      </c>
      <c r="V257" s="33">
        <v>5</v>
      </c>
      <c r="W257" s="33">
        <v>0</v>
      </c>
      <c r="X257" s="33">
        <v>31</v>
      </c>
    </row>
    <row r="258" spans="1:24">
      <c r="A258" s="17">
        <f>Calculations!A256</f>
        <v>44348</v>
      </c>
      <c r="B258" s="35">
        <f>IF(A258="N/A"," ",IF(ISERROR(L258),B246*Inputs!$F$19,L258))</f>
        <v>61.5</v>
      </c>
      <c r="C258" s="145">
        <v>1.5992656271463717</v>
      </c>
      <c r="D258" s="36">
        <f t="shared" si="20"/>
        <v>98.354836069501857</v>
      </c>
      <c r="E258" s="35">
        <f>IF(A258="N/A"," ",IF(ISERROR(M258),E246*Inputs!$F$19,M258))</f>
        <v>26</v>
      </c>
      <c r="F258" s="36">
        <f t="shared" si="21"/>
        <v>41.580906305805662</v>
      </c>
      <c r="G258" s="35">
        <f>IF(A258="N/A"," ",IF(ISERROR(N258),G246*Inputs!$F$19,N258))</f>
        <v>24</v>
      </c>
      <c r="H258" s="36">
        <f t="shared" si="22"/>
        <v>38.382375051512923</v>
      </c>
      <c r="I258" s="36">
        <f>IF(A258="N/A"," ",IF(ISERROR(O258),I246*Inputs!$F$19,O258))</f>
        <v>23.449999809265137</v>
      </c>
      <c r="J258" s="119">
        <f t="shared" si="23"/>
        <v>4.3704999999999998</v>
      </c>
      <c r="L258" s="127" t="e">
        <v>#N/A</v>
      </c>
      <c r="M258" s="127" t="e">
        <v>#N/A</v>
      </c>
      <c r="N258" s="127" t="e">
        <v>#N/A</v>
      </c>
      <c r="O258" s="128" t="e">
        <v>#N/A</v>
      </c>
      <c r="P258" s="129">
        <v>4.3704999999999998</v>
      </c>
      <c r="S258" s="38">
        <v>44287</v>
      </c>
      <c r="T258" s="33">
        <v>22</v>
      </c>
      <c r="U258" s="33">
        <v>4</v>
      </c>
      <c r="V258" s="33">
        <v>4</v>
      </c>
      <c r="W258" s="33">
        <v>0</v>
      </c>
      <c r="X258" s="33">
        <v>30</v>
      </c>
    </row>
    <row r="259" spans="1:24">
      <c r="A259" s="17">
        <f>Calculations!A257</f>
        <v>44378</v>
      </c>
      <c r="B259" s="35">
        <f>IF(A259="N/A"," ",IF(ISERROR(L259),B247*Inputs!$F$19,L259))</f>
        <v>114</v>
      </c>
      <c r="C259" s="145">
        <v>1</v>
      </c>
      <c r="D259" s="36">
        <f t="shared" ref="D259:D322" si="24">IF(A259="N/A"," ",C259*B259)</f>
        <v>114</v>
      </c>
      <c r="E259" s="35">
        <f>IF(A259="N/A"," ",IF(ISERROR(M259),E247*Inputs!$F$19,M259))</f>
        <v>35</v>
      </c>
      <c r="F259" s="36">
        <f t="shared" ref="F259:F322" si="25">IF(A259="N/A"," ",E259*C259)</f>
        <v>35</v>
      </c>
      <c r="G259" s="35">
        <f>IF(A259="N/A"," ",IF(ISERROR(N259),G247*Inputs!$F$19,N259))</f>
        <v>30.999998092651367</v>
      </c>
      <c r="H259" s="36">
        <f t="shared" ref="H259:H322" si="26">IF(A259="N/A"," ",G259*C259)</f>
        <v>30.999998092651367</v>
      </c>
      <c r="I259" s="36">
        <f>IF(A259="N/A"," ",IF(ISERROR(O259),I247*Inputs!$F$19,O259))</f>
        <v>24.350000381469727</v>
      </c>
      <c r="J259" s="119">
        <f t="shared" ref="J259:J322" si="27">IF(A259="N/A"," ",P259)</f>
        <v>4.3704999999999998</v>
      </c>
      <c r="L259" s="127" t="e">
        <v>#N/A</v>
      </c>
      <c r="M259" s="127" t="e">
        <v>#N/A</v>
      </c>
      <c r="N259" s="127" t="e">
        <v>#N/A</v>
      </c>
      <c r="O259" s="128" t="e">
        <v>#N/A</v>
      </c>
      <c r="P259" s="129">
        <v>4.3704999999999998</v>
      </c>
      <c r="S259" s="38">
        <v>44317</v>
      </c>
      <c r="T259" s="33">
        <v>20</v>
      </c>
      <c r="U259" s="33">
        <v>5</v>
      </c>
      <c r="V259" s="33">
        <v>5</v>
      </c>
      <c r="W259" s="33">
        <v>1</v>
      </c>
      <c r="X259" s="33">
        <v>31</v>
      </c>
    </row>
    <row r="260" spans="1:24">
      <c r="A260" s="17">
        <f>Calculations!A258</f>
        <v>44409</v>
      </c>
      <c r="B260" s="35">
        <f>IF(A260="N/A"," ",IF(ISERROR(L260),B248*Inputs!$F$19,L260))</f>
        <v>114</v>
      </c>
      <c r="C260" s="145">
        <v>1</v>
      </c>
      <c r="D260" s="36">
        <f t="shared" si="24"/>
        <v>114</v>
      </c>
      <c r="E260" s="35">
        <f>IF(A260="N/A"," ",IF(ISERROR(M260),E248*Inputs!$F$19,M260))</f>
        <v>35.000003814697266</v>
      </c>
      <c r="F260" s="36">
        <f t="shared" si="25"/>
        <v>35.000003814697266</v>
      </c>
      <c r="G260" s="35">
        <f>IF(A260="N/A"," ",IF(ISERROR(N260),G248*Inputs!$F$19,N260))</f>
        <v>31</v>
      </c>
      <c r="H260" s="36">
        <f t="shared" si="26"/>
        <v>31</v>
      </c>
      <c r="I260" s="36">
        <f>IF(A260="N/A"," ",IF(ISERROR(O260),I248*Inputs!$F$19,O260))</f>
        <v>24.350000381469727</v>
      </c>
      <c r="J260" s="119">
        <f t="shared" si="27"/>
        <v>4.3704999999999998</v>
      </c>
      <c r="L260" s="127" t="e">
        <v>#N/A</v>
      </c>
      <c r="M260" s="127" t="e">
        <v>#N/A</v>
      </c>
      <c r="N260" s="127" t="e">
        <v>#N/A</v>
      </c>
      <c r="O260" s="128" t="e">
        <v>#N/A</v>
      </c>
      <c r="P260" s="129">
        <v>4.3704999999999998</v>
      </c>
      <c r="S260" s="38">
        <v>44348</v>
      </c>
      <c r="T260" s="33">
        <v>22</v>
      </c>
      <c r="U260" s="33">
        <v>4</v>
      </c>
      <c r="V260" s="33">
        <v>4</v>
      </c>
      <c r="W260" s="33">
        <v>0</v>
      </c>
      <c r="X260" s="33">
        <v>30</v>
      </c>
    </row>
    <row r="261" spans="1:24">
      <c r="A261" s="17">
        <f>Calculations!A259</f>
        <v>44440</v>
      </c>
      <c r="B261" s="35">
        <f>IF(A261="N/A"," ",IF(ISERROR(L261),B249*Inputs!$F$19,L261))</f>
        <v>38.5</v>
      </c>
      <c r="C261" s="145">
        <v>1</v>
      </c>
      <c r="D261" s="36">
        <f t="shared" si="24"/>
        <v>38.5</v>
      </c>
      <c r="E261" s="35">
        <f>IF(A261="N/A"," ",IF(ISERROR(M261),E249*Inputs!$F$19,M261))</f>
        <v>25</v>
      </c>
      <c r="F261" s="36">
        <f t="shared" si="25"/>
        <v>25</v>
      </c>
      <c r="G261" s="35">
        <f>IF(A261="N/A"," ",IF(ISERROR(N261),G249*Inputs!$F$19,N261))</f>
        <v>24</v>
      </c>
      <c r="H261" s="36">
        <f t="shared" si="26"/>
        <v>24</v>
      </c>
      <c r="I261" s="36">
        <f>IF(A261="N/A"," ",IF(ISERROR(O261),I249*Inputs!$F$19,O261))</f>
        <v>24</v>
      </c>
      <c r="J261" s="119">
        <f t="shared" si="27"/>
        <v>4.3704999999999998</v>
      </c>
      <c r="L261" s="127" t="e">
        <v>#N/A</v>
      </c>
      <c r="M261" s="127" t="e">
        <v>#N/A</v>
      </c>
      <c r="N261" s="127" t="e">
        <v>#N/A</v>
      </c>
      <c r="O261" s="128" t="e">
        <v>#N/A</v>
      </c>
      <c r="P261" s="129">
        <v>4.3704999999999998</v>
      </c>
      <c r="S261" s="38">
        <v>44378</v>
      </c>
      <c r="T261" s="33">
        <v>23</v>
      </c>
      <c r="U261" s="33">
        <v>3</v>
      </c>
      <c r="V261" s="33">
        <v>4</v>
      </c>
      <c r="W261" s="33">
        <v>1</v>
      </c>
      <c r="X261" s="33">
        <v>31</v>
      </c>
    </row>
    <row r="262" spans="1:24">
      <c r="A262" s="17">
        <f>Calculations!A260</f>
        <v>44470</v>
      </c>
      <c r="B262" s="35">
        <f>IF(A262="N/A"," ",IF(ISERROR(L262),B250*Inputs!$F$19,L262))</f>
        <v>31.299997329711914</v>
      </c>
      <c r="C262" s="145">
        <v>1</v>
      </c>
      <c r="D262" s="36">
        <f t="shared" si="24"/>
        <v>31.299997329711914</v>
      </c>
      <c r="E262" s="35">
        <f>IF(A262="N/A"," ",IF(ISERROR(M262),E250*Inputs!$F$19,M262))</f>
        <v>19.996000289916992</v>
      </c>
      <c r="F262" s="36">
        <f t="shared" si="25"/>
        <v>19.996000289916992</v>
      </c>
      <c r="G262" s="35">
        <f>IF(A262="N/A"," ",IF(ISERROR(N262),G250*Inputs!$F$19,N262))</f>
        <v>18.996500015258789</v>
      </c>
      <c r="H262" s="36">
        <f t="shared" si="26"/>
        <v>18.996500015258789</v>
      </c>
      <c r="I262" s="36">
        <f>IF(A262="N/A"," ",IF(ISERROR(O262),I250*Inputs!$F$19,O262))</f>
        <v>25.400001525878906</v>
      </c>
      <c r="J262" s="119">
        <f t="shared" si="27"/>
        <v>4.3704999999999998</v>
      </c>
      <c r="L262" s="127" t="e">
        <v>#N/A</v>
      </c>
      <c r="M262" s="127" t="e">
        <v>#N/A</v>
      </c>
      <c r="N262" s="127" t="e">
        <v>#N/A</v>
      </c>
      <c r="O262" s="128" t="e">
        <v>#N/A</v>
      </c>
      <c r="P262" s="129">
        <v>4.3704999999999998</v>
      </c>
      <c r="S262" s="38">
        <v>44409</v>
      </c>
      <c r="T262" s="33">
        <v>21</v>
      </c>
      <c r="U262" s="33">
        <v>5</v>
      </c>
      <c r="V262" s="33">
        <v>5</v>
      </c>
      <c r="W262" s="33">
        <v>0</v>
      </c>
      <c r="X262" s="33">
        <v>31</v>
      </c>
    </row>
    <row r="263" spans="1:24">
      <c r="A263" s="17">
        <f>Calculations!A261</f>
        <v>44501</v>
      </c>
      <c r="B263" s="35">
        <f>IF(A263="N/A"," ",IF(ISERROR(L263),B251*Inputs!$F$19,L263))</f>
        <v>31.179998397827148</v>
      </c>
      <c r="C263" s="145">
        <v>1</v>
      </c>
      <c r="D263" s="36">
        <f t="shared" si="24"/>
        <v>31.179998397827148</v>
      </c>
      <c r="E263" s="35">
        <f>IF(A263="N/A"," ",IF(ISERROR(M263),E251*Inputs!$F$19,M263))</f>
        <v>20</v>
      </c>
      <c r="F263" s="36">
        <f t="shared" si="25"/>
        <v>20</v>
      </c>
      <c r="G263" s="35">
        <f>IF(A263="N/A"," ",IF(ISERROR(N263),G251*Inputs!$F$19,N263))</f>
        <v>19</v>
      </c>
      <c r="H263" s="36">
        <f t="shared" si="26"/>
        <v>19</v>
      </c>
      <c r="I263" s="36">
        <f>IF(A263="N/A"," ",IF(ISERROR(O263),I251*Inputs!$F$19,O263))</f>
        <v>25.799999237060547</v>
      </c>
      <c r="J263" s="119">
        <f t="shared" si="27"/>
        <v>4.3704999999999998</v>
      </c>
      <c r="L263" s="127" t="e">
        <v>#N/A</v>
      </c>
      <c r="M263" s="127" t="e">
        <v>#N/A</v>
      </c>
      <c r="N263" s="127" t="e">
        <v>#N/A</v>
      </c>
      <c r="O263" s="128" t="e">
        <v>#N/A</v>
      </c>
      <c r="P263" s="129">
        <v>4.3704999999999998</v>
      </c>
      <c r="S263" s="38">
        <v>44440</v>
      </c>
      <c r="T263" s="33">
        <v>21</v>
      </c>
      <c r="U263" s="33">
        <v>4</v>
      </c>
      <c r="V263" s="33">
        <v>4</v>
      </c>
      <c r="W263" s="33">
        <v>1</v>
      </c>
      <c r="X263" s="33">
        <v>30</v>
      </c>
    </row>
    <row r="264" spans="1:24">
      <c r="A264" s="17">
        <f>Calculations!A262</f>
        <v>44531</v>
      </c>
      <c r="B264" s="35">
        <f>IF(A264="N/A"," ",IF(ISERROR(L264),B252*Inputs!$F$19,L264))</f>
        <v>31.649997711181641</v>
      </c>
      <c r="C264" s="145">
        <v>1</v>
      </c>
      <c r="D264" s="36">
        <f t="shared" si="24"/>
        <v>31.649997711181641</v>
      </c>
      <c r="E264" s="35">
        <f>IF(A264="N/A"," ",IF(ISERROR(M264),E252*Inputs!$F$19,M264))</f>
        <v>20</v>
      </c>
      <c r="F264" s="36">
        <f t="shared" si="25"/>
        <v>20</v>
      </c>
      <c r="G264" s="35">
        <f>IF(A264="N/A"," ",IF(ISERROR(N264),G252*Inputs!$F$19,N264))</f>
        <v>19</v>
      </c>
      <c r="H264" s="36">
        <f t="shared" si="26"/>
        <v>19</v>
      </c>
      <c r="I264" s="36">
        <f>IF(A264="N/A"," ",IF(ISERROR(O264),I252*Inputs!$F$19,O264))</f>
        <v>25.950000762939453</v>
      </c>
      <c r="J264" s="119">
        <f t="shared" si="27"/>
        <v>4.3704999999999998</v>
      </c>
      <c r="L264" s="127" t="e">
        <v>#N/A</v>
      </c>
      <c r="M264" s="127" t="e">
        <v>#N/A</v>
      </c>
      <c r="N264" s="127" t="e">
        <v>#N/A</v>
      </c>
      <c r="O264" s="128" t="e">
        <v>#N/A</v>
      </c>
      <c r="P264" s="129">
        <v>4.3704999999999998</v>
      </c>
      <c r="S264" s="38">
        <v>44470</v>
      </c>
      <c r="T264" s="33">
        <v>22</v>
      </c>
      <c r="U264" s="33">
        <v>5</v>
      </c>
      <c r="V264" s="33">
        <v>4</v>
      </c>
      <c r="W264" s="33">
        <v>0</v>
      </c>
      <c r="X264" s="33">
        <v>31</v>
      </c>
    </row>
    <row r="265" spans="1:24">
      <c r="A265" s="17">
        <f>Calculations!A263</f>
        <v>44562</v>
      </c>
      <c r="B265" s="35">
        <f>IF(A265="N/A"," ",IF(ISERROR(L265),B253*Inputs!$F$19,L265))</f>
        <v>35.899999618530273</v>
      </c>
      <c r="C265" s="145">
        <v>1</v>
      </c>
      <c r="D265" s="36">
        <f t="shared" si="24"/>
        <v>35.899999618530273</v>
      </c>
      <c r="E265" s="35">
        <f>IF(A265="N/A"," ",IF(ISERROR(M265),E253*Inputs!$F$19,M265))</f>
        <v>22</v>
      </c>
      <c r="F265" s="36">
        <f t="shared" si="25"/>
        <v>22</v>
      </c>
      <c r="G265" s="35">
        <f>IF(A265="N/A"," ",IF(ISERROR(N265),G253*Inputs!$F$19,N265))</f>
        <v>21</v>
      </c>
      <c r="H265" s="36">
        <f t="shared" si="26"/>
        <v>21</v>
      </c>
      <c r="I265" s="36">
        <f>IF(A265="N/A"," ",IF(ISERROR(O265),I253*Inputs!$F$19,O265))</f>
        <v>26.200000762939453</v>
      </c>
      <c r="J265" s="119">
        <f t="shared" si="27"/>
        <v>4.3704999999999998</v>
      </c>
      <c r="L265" s="127" t="e">
        <v>#N/A</v>
      </c>
      <c r="M265" s="127" t="e">
        <v>#N/A</v>
      </c>
      <c r="N265" s="127" t="e">
        <v>#N/A</v>
      </c>
      <c r="O265" s="128" t="e">
        <v>#N/A</v>
      </c>
      <c r="P265" s="129">
        <v>4.3704999999999998</v>
      </c>
      <c r="S265" s="38">
        <v>44501</v>
      </c>
      <c r="T265" s="33">
        <v>20</v>
      </c>
      <c r="U265" s="33">
        <v>4</v>
      </c>
      <c r="V265" s="33">
        <v>5</v>
      </c>
      <c r="W265" s="33">
        <v>1</v>
      </c>
      <c r="X265" s="33">
        <v>30</v>
      </c>
    </row>
    <row r="266" spans="1:24">
      <c r="A266" s="17">
        <f>Calculations!A264</f>
        <v>44593</v>
      </c>
      <c r="B266" s="35">
        <f>IF(A266="N/A"," ",IF(ISERROR(L266),B254*Inputs!$F$19,L266))</f>
        <v>36</v>
      </c>
      <c r="C266" s="145">
        <v>1</v>
      </c>
      <c r="D266" s="36">
        <f t="shared" si="24"/>
        <v>36</v>
      </c>
      <c r="E266" s="35">
        <f>IF(A266="N/A"," ",IF(ISERROR(M266),E254*Inputs!$F$19,M266))</f>
        <v>21.996000289916992</v>
      </c>
      <c r="F266" s="36">
        <f t="shared" si="25"/>
        <v>21.996000289916992</v>
      </c>
      <c r="G266" s="35">
        <f>IF(A266="N/A"," ",IF(ISERROR(N266),G254*Inputs!$F$19,N266))</f>
        <v>20.996501922607422</v>
      </c>
      <c r="H266" s="36">
        <f t="shared" si="26"/>
        <v>20.996501922607422</v>
      </c>
      <c r="I266" s="36">
        <f>IF(A266="N/A"," ",IF(ISERROR(O266),I254*Inputs!$F$19,O266))</f>
        <v>24.5</v>
      </c>
      <c r="J266" s="119">
        <f t="shared" si="27"/>
        <v>4.3704999999999998</v>
      </c>
      <c r="L266" s="127" t="e">
        <v>#N/A</v>
      </c>
      <c r="M266" s="127" t="e">
        <v>#N/A</v>
      </c>
      <c r="N266" s="127" t="e">
        <v>#N/A</v>
      </c>
      <c r="O266" s="128" t="e">
        <v>#N/A</v>
      </c>
      <c r="P266" s="129">
        <v>4.3704999999999998</v>
      </c>
      <c r="S266" s="38">
        <v>44531</v>
      </c>
      <c r="T266" s="33">
        <v>22</v>
      </c>
      <c r="U266" s="33">
        <v>4</v>
      </c>
      <c r="V266" s="33">
        <v>4</v>
      </c>
      <c r="W266" s="33">
        <v>1</v>
      </c>
      <c r="X266" s="33">
        <v>31</v>
      </c>
    </row>
    <row r="267" spans="1:24">
      <c r="A267" s="17">
        <f>Calculations!A265</f>
        <v>44621</v>
      </c>
      <c r="B267" s="35">
        <f>IF(A267="N/A"," ",IF(ISERROR(L267),B255*Inputs!$F$19,L267))</f>
        <v>31.5</v>
      </c>
      <c r="C267" s="145">
        <v>1</v>
      </c>
      <c r="D267" s="36">
        <f t="shared" si="24"/>
        <v>31.5</v>
      </c>
      <c r="E267" s="35">
        <f>IF(A267="N/A"," ",IF(ISERROR(M267),E255*Inputs!$F$19,M267))</f>
        <v>20</v>
      </c>
      <c r="F267" s="36">
        <f t="shared" si="25"/>
        <v>20</v>
      </c>
      <c r="G267" s="35">
        <f>IF(A267="N/A"," ",IF(ISERROR(N267),G255*Inputs!$F$19,N267))</f>
        <v>19</v>
      </c>
      <c r="H267" s="36">
        <f t="shared" si="26"/>
        <v>19</v>
      </c>
      <c r="I267" s="36">
        <f>IF(A267="N/A"," ",IF(ISERROR(O267),I255*Inputs!$F$19,O267))</f>
        <v>24.900001525878906</v>
      </c>
      <c r="J267" s="119">
        <f t="shared" si="27"/>
        <v>4.3704999999999998</v>
      </c>
      <c r="L267" s="127" t="e">
        <v>#N/A</v>
      </c>
      <c r="M267" s="127" t="e">
        <v>#N/A</v>
      </c>
      <c r="N267" s="127" t="e">
        <v>#N/A</v>
      </c>
      <c r="O267" s="128" t="e">
        <v>#N/A</v>
      </c>
      <c r="P267" s="129">
        <v>4.3704999999999998</v>
      </c>
      <c r="S267" s="38">
        <v>44562</v>
      </c>
      <c r="T267" s="33">
        <v>22</v>
      </c>
      <c r="U267" s="33">
        <v>4</v>
      </c>
      <c r="V267" s="33">
        <v>4</v>
      </c>
      <c r="W267" s="33">
        <v>1</v>
      </c>
      <c r="X267" s="33">
        <v>31</v>
      </c>
    </row>
    <row r="268" spans="1:24">
      <c r="A268" s="17">
        <f>Calculations!A266</f>
        <v>44652</v>
      </c>
      <c r="B268" s="35">
        <f>IF(A268="N/A"," ",IF(ISERROR(L268),B256*Inputs!$F$19,L268))</f>
        <v>32.25</v>
      </c>
      <c r="C268" s="145">
        <v>1</v>
      </c>
      <c r="D268" s="36">
        <f t="shared" si="24"/>
        <v>32.25</v>
      </c>
      <c r="E268" s="35">
        <f>IF(A268="N/A"," ",IF(ISERROR(M268),E256*Inputs!$F$19,M268))</f>
        <v>20</v>
      </c>
      <c r="F268" s="36">
        <f t="shared" si="25"/>
        <v>20</v>
      </c>
      <c r="G268" s="35">
        <f>IF(A268="N/A"," ",IF(ISERROR(N268),G256*Inputs!$F$19,N268))</f>
        <v>18.995000839233398</v>
      </c>
      <c r="H268" s="36">
        <f t="shared" si="26"/>
        <v>18.995000839233398</v>
      </c>
      <c r="I268" s="36">
        <f>IF(A268="N/A"," ",IF(ISERROR(O268),I256*Inputs!$F$19,O268))</f>
        <v>24.100000381469727</v>
      </c>
      <c r="J268" s="119">
        <f t="shared" si="27"/>
        <v>4.3704999999999998</v>
      </c>
      <c r="L268" s="127" t="e">
        <v>#N/A</v>
      </c>
      <c r="M268" s="127" t="e">
        <v>#N/A</v>
      </c>
      <c r="N268" s="127" t="e">
        <v>#N/A</v>
      </c>
      <c r="O268" s="128" t="e">
        <v>#N/A</v>
      </c>
      <c r="P268" s="129">
        <v>4.3704999999999998</v>
      </c>
      <c r="S268" s="38">
        <v>44593</v>
      </c>
      <c r="T268" s="33">
        <v>20</v>
      </c>
      <c r="U268" s="33">
        <v>5</v>
      </c>
      <c r="V268" s="33">
        <v>4</v>
      </c>
      <c r="W268" s="33">
        <v>0</v>
      </c>
      <c r="X268" s="33">
        <v>29</v>
      </c>
    </row>
    <row r="269" spans="1:24">
      <c r="A269" s="17">
        <f>Calculations!A267</f>
        <v>44682</v>
      </c>
      <c r="B269" s="35">
        <f>IF(A269="N/A"," ",IF(ISERROR(L269),B257*Inputs!$F$19,L269))</f>
        <v>36.75</v>
      </c>
      <c r="C269" s="145">
        <v>1</v>
      </c>
      <c r="D269" s="36">
        <f t="shared" si="24"/>
        <v>36.75</v>
      </c>
      <c r="E269" s="35">
        <f>IF(A269="N/A"," ",IF(ISERROR(M269),E257*Inputs!$F$19,M269))</f>
        <v>21</v>
      </c>
      <c r="F269" s="36">
        <f t="shared" si="25"/>
        <v>21</v>
      </c>
      <c r="G269" s="35">
        <f>IF(A269="N/A"," ",IF(ISERROR(N269),G257*Inputs!$F$19,N269))</f>
        <v>20.004999160766602</v>
      </c>
      <c r="H269" s="36">
        <f t="shared" si="26"/>
        <v>20.004999160766602</v>
      </c>
      <c r="I269" s="36">
        <f>IF(A269="N/A"," ",IF(ISERROR(O269),I257*Inputs!$F$19,O269))</f>
        <v>23.950000762939453</v>
      </c>
      <c r="J269" s="119">
        <f t="shared" si="27"/>
        <v>4.3704999999999998</v>
      </c>
      <c r="L269" s="127" t="e">
        <v>#N/A</v>
      </c>
      <c r="M269" s="127" t="e">
        <v>#N/A</v>
      </c>
      <c r="N269" s="127" t="e">
        <v>#N/A</v>
      </c>
      <c r="O269" s="128" t="e">
        <v>#N/A</v>
      </c>
      <c r="P269" s="129">
        <v>4.3704999999999998</v>
      </c>
      <c r="S269" s="38">
        <v>44621</v>
      </c>
      <c r="T269" s="33">
        <v>22</v>
      </c>
      <c r="U269" s="33">
        <v>4</v>
      </c>
      <c r="V269" s="33">
        <v>5</v>
      </c>
      <c r="W269" s="33">
        <v>0</v>
      </c>
      <c r="X269" s="33">
        <v>31</v>
      </c>
    </row>
    <row r="270" spans="1:24">
      <c r="A270" s="17">
        <f>Calculations!A268</f>
        <v>44713</v>
      </c>
      <c r="B270" s="35">
        <f>IF(A270="N/A"," ",IF(ISERROR(L270),B258*Inputs!$F$19,L270))</f>
        <v>61.5</v>
      </c>
      <c r="C270" s="145">
        <v>1</v>
      </c>
      <c r="D270" s="36">
        <f t="shared" si="24"/>
        <v>61.5</v>
      </c>
      <c r="E270" s="35">
        <f>IF(A270="N/A"," ",IF(ISERROR(M270),E258*Inputs!$F$19,M270))</f>
        <v>26</v>
      </c>
      <c r="F270" s="36">
        <f t="shared" si="25"/>
        <v>26</v>
      </c>
      <c r="G270" s="35">
        <f>IF(A270="N/A"," ",IF(ISERROR(N270),G258*Inputs!$F$19,N270))</f>
        <v>24</v>
      </c>
      <c r="H270" s="36">
        <f t="shared" si="26"/>
        <v>24</v>
      </c>
      <c r="I270" s="36">
        <f>IF(A270="N/A"," ",IF(ISERROR(O270),I258*Inputs!$F$19,O270))</f>
        <v>23.449999809265137</v>
      </c>
      <c r="J270" s="119">
        <f t="shared" si="27"/>
        <v>4.3704999999999998</v>
      </c>
      <c r="L270" s="127" t="e">
        <v>#N/A</v>
      </c>
      <c r="M270" s="127" t="e">
        <v>#N/A</v>
      </c>
      <c r="N270" s="127" t="e">
        <v>#N/A</v>
      </c>
      <c r="O270" s="128" t="e">
        <v>#N/A</v>
      </c>
      <c r="P270" s="129">
        <v>4.3704999999999998</v>
      </c>
      <c r="S270" s="38">
        <v>44652</v>
      </c>
      <c r="T270" s="33">
        <v>22</v>
      </c>
      <c r="U270" s="33">
        <v>4</v>
      </c>
      <c r="V270" s="33">
        <v>4</v>
      </c>
      <c r="W270" s="33">
        <v>0</v>
      </c>
      <c r="X270" s="33">
        <v>30</v>
      </c>
    </row>
    <row r="271" spans="1:24">
      <c r="A271" s="17">
        <f>Calculations!A269</f>
        <v>44743</v>
      </c>
      <c r="B271" s="35">
        <f>IF(A271="N/A"," ",IF(ISERROR(L271),B259*Inputs!$F$19,L271))</f>
        <v>114</v>
      </c>
      <c r="C271" s="145">
        <v>1</v>
      </c>
      <c r="D271" s="36">
        <f t="shared" si="24"/>
        <v>114</v>
      </c>
      <c r="E271" s="35">
        <f>IF(A271="N/A"," ",IF(ISERROR(M271),E259*Inputs!$F$19,M271))</f>
        <v>35</v>
      </c>
      <c r="F271" s="36">
        <f t="shared" si="25"/>
        <v>35</v>
      </c>
      <c r="G271" s="35">
        <f>IF(A271="N/A"," ",IF(ISERROR(N271),G259*Inputs!$F$19,N271))</f>
        <v>30.999998092651367</v>
      </c>
      <c r="H271" s="36">
        <f t="shared" si="26"/>
        <v>30.999998092651367</v>
      </c>
      <c r="I271" s="36">
        <f>IF(A271="N/A"," ",IF(ISERROR(O271),I259*Inputs!$F$19,O271))</f>
        <v>24.350000381469727</v>
      </c>
      <c r="J271" s="119">
        <f t="shared" si="27"/>
        <v>4.3704999999999998</v>
      </c>
      <c r="L271" s="127" t="e">
        <v>#N/A</v>
      </c>
      <c r="M271" s="127" t="e">
        <v>#N/A</v>
      </c>
      <c r="N271" s="127" t="e">
        <v>#N/A</v>
      </c>
      <c r="O271" s="128" t="e">
        <v>#N/A</v>
      </c>
      <c r="P271" s="129">
        <v>4.3704999999999998</v>
      </c>
      <c r="S271" s="38">
        <v>44682</v>
      </c>
      <c r="T271" s="33">
        <v>20</v>
      </c>
      <c r="U271" s="33">
        <v>5</v>
      </c>
      <c r="V271" s="33">
        <v>5</v>
      </c>
      <c r="W271" s="33">
        <v>1</v>
      </c>
      <c r="X271" s="33">
        <v>31</v>
      </c>
    </row>
    <row r="272" spans="1:24">
      <c r="A272" s="17">
        <f>Calculations!A270</f>
        <v>44774</v>
      </c>
      <c r="B272" s="35">
        <f>IF(A272="N/A"," ",IF(ISERROR(L272),B260*Inputs!$F$19,L272))</f>
        <v>114</v>
      </c>
      <c r="C272" s="145">
        <v>1</v>
      </c>
      <c r="D272" s="36">
        <f t="shared" si="24"/>
        <v>114</v>
      </c>
      <c r="E272" s="35">
        <f>IF(A272="N/A"," ",IF(ISERROR(M272),E260*Inputs!$F$19,M272))</f>
        <v>35.000003814697266</v>
      </c>
      <c r="F272" s="36">
        <f t="shared" si="25"/>
        <v>35.000003814697266</v>
      </c>
      <c r="G272" s="35">
        <f>IF(A272="N/A"," ",IF(ISERROR(N272),G260*Inputs!$F$19,N272))</f>
        <v>31</v>
      </c>
      <c r="H272" s="36">
        <f t="shared" si="26"/>
        <v>31</v>
      </c>
      <c r="I272" s="36">
        <f>IF(A272="N/A"," ",IF(ISERROR(O272),I260*Inputs!$F$19,O272))</f>
        <v>24.350000381469727</v>
      </c>
      <c r="J272" s="119">
        <f t="shared" si="27"/>
        <v>4.3704999999999998</v>
      </c>
      <c r="L272" s="127" t="e">
        <v>#N/A</v>
      </c>
      <c r="M272" s="127" t="e">
        <v>#N/A</v>
      </c>
      <c r="N272" s="127" t="e">
        <v>#N/A</v>
      </c>
      <c r="O272" s="128" t="e">
        <v>#N/A</v>
      </c>
      <c r="P272" s="129">
        <v>4.3704999999999998</v>
      </c>
      <c r="S272" s="38">
        <v>44713</v>
      </c>
      <c r="T272" s="33">
        <v>22</v>
      </c>
      <c r="U272" s="33">
        <v>4</v>
      </c>
      <c r="V272" s="33">
        <v>4</v>
      </c>
      <c r="W272" s="33">
        <v>0</v>
      </c>
      <c r="X272" s="33">
        <v>30</v>
      </c>
    </row>
    <row r="273" spans="1:24">
      <c r="A273" s="17">
        <f>Calculations!A271</f>
        <v>44805</v>
      </c>
      <c r="B273" s="35">
        <f>IF(A273="N/A"," ",IF(ISERROR(L273),B261*Inputs!$F$19,L273))</f>
        <v>38.5</v>
      </c>
      <c r="C273" s="145">
        <v>1</v>
      </c>
      <c r="D273" s="36">
        <f t="shared" si="24"/>
        <v>38.5</v>
      </c>
      <c r="E273" s="35">
        <f>IF(A273="N/A"," ",IF(ISERROR(M273),E261*Inputs!$F$19,M273))</f>
        <v>25</v>
      </c>
      <c r="F273" s="36">
        <f t="shared" si="25"/>
        <v>25</v>
      </c>
      <c r="G273" s="35">
        <f>IF(A273="N/A"," ",IF(ISERROR(N273),G261*Inputs!$F$19,N273))</f>
        <v>24</v>
      </c>
      <c r="H273" s="36">
        <f t="shared" si="26"/>
        <v>24</v>
      </c>
      <c r="I273" s="36">
        <f>IF(A273="N/A"," ",IF(ISERROR(O273),I261*Inputs!$F$19,O273))</f>
        <v>24</v>
      </c>
      <c r="J273" s="119">
        <f t="shared" si="27"/>
        <v>4.3704999999999998</v>
      </c>
      <c r="L273" s="127" t="e">
        <v>#N/A</v>
      </c>
      <c r="M273" s="127" t="e">
        <v>#N/A</v>
      </c>
      <c r="N273" s="127" t="e">
        <v>#N/A</v>
      </c>
      <c r="O273" s="128" t="e">
        <v>#N/A</v>
      </c>
      <c r="P273" s="129">
        <v>4.3704999999999998</v>
      </c>
      <c r="S273" s="38">
        <v>44743</v>
      </c>
      <c r="T273" s="33">
        <v>23</v>
      </c>
      <c r="U273" s="33">
        <v>3</v>
      </c>
      <c r="V273" s="33">
        <v>4</v>
      </c>
      <c r="W273" s="33">
        <v>1</v>
      </c>
      <c r="X273" s="33">
        <v>31</v>
      </c>
    </row>
    <row r="274" spans="1:24">
      <c r="A274" s="17">
        <f>Calculations!A272</f>
        <v>44835</v>
      </c>
      <c r="B274" s="35">
        <f>IF(A274="N/A"," ",IF(ISERROR(L274),B262*Inputs!$F$19,L274))</f>
        <v>31.299997329711914</v>
      </c>
      <c r="C274" s="145">
        <v>1</v>
      </c>
      <c r="D274" s="36">
        <f t="shared" si="24"/>
        <v>31.299997329711914</v>
      </c>
      <c r="E274" s="35">
        <f>IF(A274="N/A"," ",IF(ISERROR(M274),E262*Inputs!$F$19,M274))</f>
        <v>19.996000289916992</v>
      </c>
      <c r="F274" s="36">
        <f t="shared" si="25"/>
        <v>19.996000289916992</v>
      </c>
      <c r="G274" s="35">
        <f>IF(A274="N/A"," ",IF(ISERROR(N274),G262*Inputs!$F$19,N274))</f>
        <v>18.996500015258789</v>
      </c>
      <c r="H274" s="36">
        <f t="shared" si="26"/>
        <v>18.996500015258789</v>
      </c>
      <c r="I274" s="36">
        <f>IF(A274="N/A"," ",IF(ISERROR(O274),I262*Inputs!$F$19,O274))</f>
        <v>25.400001525878906</v>
      </c>
      <c r="J274" s="119">
        <f t="shared" si="27"/>
        <v>4.3704999999999998</v>
      </c>
      <c r="L274" s="127" t="e">
        <v>#N/A</v>
      </c>
      <c r="M274" s="127" t="e">
        <v>#N/A</v>
      </c>
      <c r="N274" s="127" t="e">
        <v>#N/A</v>
      </c>
      <c r="O274" s="128" t="e">
        <v>#N/A</v>
      </c>
      <c r="P274" s="129">
        <v>4.3704999999999998</v>
      </c>
      <c r="S274" s="38">
        <v>44774</v>
      </c>
      <c r="T274" s="33">
        <v>21</v>
      </c>
      <c r="U274" s="33">
        <v>5</v>
      </c>
      <c r="V274" s="33">
        <v>5</v>
      </c>
      <c r="W274" s="33">
        <v>0</v>
      </c>
      <c r="X274" s="33">
        <v>31</v>
      </c>
    </row>
    <row r="275" spans="1:24">
      <c r="A275" s="17">
        <f>Calculations!A273</f>
        <v>44866</v>
      </c>
      <c r="B275" s="35">
        <f>IF(A275="N/A"," ",IF(ISERROR(L275),B263*Inputs!$F$19,L275))</f>
        <v>31.179998397827148</v>
      </c>
      <c r="C275" s="145">
        <v>1</v>
      </c>
      <c r="D275" s="36">
        <f t="shared" si="24"/>
        <v>31.179998397827148</v>
      </c>
      <c r="E275" s="35">
        <f>IF(A275="N/A"," ",IF(ISERROR(M275),E263*Inputs!$F$19,M275))</f>
        <v>20</v>
      </c>
      <c r="F275" s="36">
        <f t="shared" si="25"/>
        <v>20</v>
      </c>
      <c r="G275" s="35">
        <f>IF(A275="N/A"," ",IF(ISERROR(N275),G263*Inputs!$F$19,N275))</f>
        <v>19</v>
      </c>
      <c r="H275" s="36">
        <f t="shared" si="26"/>
        <v>19</v>
      </c>
      <c r="I275" s="36">
        <f>IF(A275="N/A"," ",IF(ISERROR(O275),I263*Inputs!$F$19,O275))</f>
        <v>25.799999237060547</v>
      </c>
      <c r="J275" s="119">
        <f t="shared" si="27"/>
        <v>4.3704999999999998</v>
      </c>
      <c r="L275" s="127" t="e">
        <v>#N/A</v>
      </c>
      <c r="M275" s="127" t="e">
        <v>#N/A</v>
      </c>
      <c r="N275" s="127" t="e">
        <v>#N/A</v>
      </c>
      <c r="O275" s="128" t="e">
        <v>#N/A</v>
      </c>
      <c r="P275" s="129">
        <v>4.3704999999999998</v>
      </c>
      <c r="S275" s="38">
        <v>44805</v>
      </c>
      <c r="T275" s="33">
        <v>21</v>
      </c>
      <c r="U275" s="33">
        <v>4</v>
      </c>
      <c r="V275" s="33">
        <v>4</v>
      </c>
      <c r="W275" s="33">
        <v>1</v>
      </c>
      <c r="X275" s="33">
        <v>30</v>
      </c>
    </row>
    <row r="276" spans="1:24">
      <c r="A276" s="17">
        <f>Calculations!A274</f>
        <v>44896</v>
      </c>
      <c r="B276" s="35">
        <f>IF(A276="N/A"," ",IF(ISERROR(L276),B264*Inputs!$F$19,L276))</f>
        <v>31.649997711181641</v>
      </c>
      <c r="C276" s="145">
        <v>1</v>
      </c>
      <c r="D276" s="36">
        <f t="shared" si="24"/>
        <v>31.649997711181641</v>
      </c>
      <c r="E276" s="35">
        <f>IF(A276="N/A"," ",IF(ISERROR(M276),E264*Inputs!$F$19,M276))</f>
        <v>20</v>
      </c>
      <c r="F276" s="36">
        <f t="shared" si="25"/>
        <v>20</v>
      </c>
      <c r="G276" s="35">
        <f>IF(A276="N/A"," ",IF(ISERROR(N276),G264*Inputs!$F$19,N276))</f>
        <v>19</v>
      </c>
      <c r="H276" s="36">
        <f t="shared" si="26"/>
        <v>19</v>
      </c>
      <c r="I276" s="36">
        <f>IF(A276="N/A"," ",IF(ISERROR(O276),I264*Inputs!$F$19,O276))</f>
        <v>25.950000762939453</v>
      </c>
      <c r="J276" s="119">
        <f t="shared" si="27"/>
        <v>4.3704999999999998</v>
      </c>
      <c r="L276" s="127" t="e">
        <v>#N/A</v>
      </c>
      <c r="M276" s="127" t="e">
        <v>#N/A</v>
      </c>
      <c r="N276" s="127" t="e">
        <v>#N/A</v>
      </c>
      <c r="O276" s="128" t="e">
        <v>#N/A</v>
      </c>
      <c r="P276" s="129">
        <v>4.3704999999999998</v>
      </c>
      <c r="S276" s="38">
        <v>44835</v>
      </c>
      <c r="T276" s="33">
        <v>22</v>
      </c>
      <c r="U276" s="33">
        <v>5</v>
      </c>
      <c r="V276" s="33">
        <v>4</v>
      </c>
      <c r="W276" s="33">
        <v>0</v>
      </c>
      <c r="X276" s="33">
        <v>31</v>
      </c>
    </row>
    <row r="277" spans="1:24">
      <c r="A277" s="17">
        <f>Calculations!A275</f>
        <v>44927</v>
      </c>
      <c r="B277" s="35">
        <f>IF(A277="N/A"," ",IF(ISERROR(L277),B265*Inputs!$F$19,L277))</f>
        <v>35.899999618530273</v>
      </c>
      <c r="C277" s="145">
        <v>1</v>
      </c>
      <c r="D277" s="36">
        <f t="shared" si="24"/>
        <v>35.899999618530273</v>
      </c>
      <c r="E277" s="35">
        <f>IF(A277="N/A"," ",IF(ISERROR(M277),E265*Inputs!$F$19,M277))</f>
        <v>22</v>
      </c>
      <c r="F277" s="36">
        <f t="shared" si="25"/>
        <v>22</v>
      </c>
      <c r="G277" s="35">
        <f>IF(A277="N/A"," ",IF(ISERROR(N277),G265*Inputs!$F$19,N277))</f>
        <v>21</v>
      </c>
      <c r="H277" s="36">
        <f t="shared" si="26"/>
        <v>21</v>
      </c>
      <c r="I277" s="36">
        <f>IF(A277="N/A"," ",IF(ISERROR(O277),I265*Inputs!$F$19,O277))</f>
        <v>26.200000762939453</v>
      </c>
      <c r="J277" s="119">
        <f t="shared" si="27"/>
        <v>4.3704999999999998</v>
      </c>
      <c r="L277" s="127" t="e">
        <v>#N/A</v>
      </c>
      <c r="M277" s="127" t="e">
        <v>#N/A</v>
      </c>
      <c r="N277" s="127" t="e">
        <v>#N/A</v>
      </c>
      <c r="O277" s="128" t="e">
        <v>#N/A</v>
      </c>
      <c r="P277" s="129">
        <v>4.3704999999999998</v>
      </c>
      <c r="S277" s="38">
        <v>44866</v>
      </c>
      <c r="T277" s="33">
        <v>20</v>
      </c>
      <c r="U277" s="33">
        <v>4</v>
      </c>
      <c r="V277" s="33">
        <v>5</v>
      </c>
      <c r="W277" s="33">
        <v>1</v>
      </c>
      <c r="X277" s="33">
        <v>30</v>
      </c>
    </row>
    <row r="278" spans="1:24">
      <c r="A278" s="17">
        <f>Calculations!A276</f>
        <v>44958</v>
      </c>
      <c r="B278" s="35">
        <f>IF(A278="N/A"," ",IF(ISERROR(L278),B266*Inputs!$F$19,L278))</f>
        <v>36</v>
      </c>
      <c r="C278" s="145">
        <v>1</v>
      </c>
      <c r="D278" s="36">
        <f t="shared" si="24"/>
        <v>36</v>
      </c>
      <c r="E278" s="35">
        <f>IF(A278="N/A"," ",IF(ISERROR(M278),E266*Inputs!$F$19,M278))</f>
        <v>21.996000289916992</v>
      </c>
      <c r="F278" s="36">
        <f t="shared" si="25"/>
        <v>21.996000289916992</v>
      </c>
      <c r="G278" s="35">
        <f>IF(A278="N/A"," ",IF(ISERROR(N278),G266*Inputs!$F$19,N278))</f>
        <v>20.996501922607422</v>
      </c>
      <c r="H278" s="36">
        <f t="shared" si="26"/>
        <v>20.996501922607422</v>
      </c>
      <c r="I278" s="36">
        <f>IF(A278="N/A"," ",IF(ISERROR(O278),I266*Inputs!$F$19,O278))</f>
        <v>24.5</v>
      </c>
      <c r="J278" s="119">
        <f t="shared" si="27"/>
        <v>4.3704999999999998</v>
      </c>
      <c r="L278" s="127" t="e">
        <v>#N/A</v>
      </c>
      <c r="M278" s="127" t="e">
        <v>#N/A</v>
      </c>
      <c r="N278" s="127" t="e">
        <v>#N/A</v>
      </c>
      <c r="O278" s="128" t="e">
        <v>#N/A</v>
      </c>
      <c r="P278" s="129">
        <v>4.3704999999999998</v>
      </c>
      <c r="S278" s="38">
        <v>44896</v>
      </c>
      <c r="T278" s="33">
        <v>22</v>
      </c>
      <c r="U278" s="33">
        <v>4</v>
      </c>
      <c r="V278" s="33">
        <v>4</v>
      </c>
      <c r="W278" s="33">
        <v>1</v>
      </c>
      <c r="X278" s="33">
        <v>31</v>
      </c>
    </row>
    <row r="279" spans="1:24">
      <c r="A279" s="17">
        <f>Calculations!A277</f>
        <v>44986</v>
      </c>
      <c r="B279" s="35">
        <f>IF(A279="N/A"," ",IF(ISERROR(L279),B267*Inputs!$F$19,L279))</f>
        <v>31.5</v>
      </c>
      <c r="C279" s="145">
        <v>1</v>
      </c>
      <c r="D279" s="36">
        <f t="shared" si="24"/>
        <v>31.5</v>
      </c>
      <c r="E279" s="35">
        <f>IF(A279="N/A"," ",IF(ISERROR(M279),E267*Inputs!$F$19,M279))</f>
        <v>20</v>
      </c>
      <c r="F279" s="36">
        <f t="shared" si="25"/>
        <v>20</v>
      </c>
      <c r="G279" s="35">
        <f>IF(A279="N/A"," ",IF(ISERROR(N279),G267*Inputs!$F$19,N279))</f>
        <v>19</v>
      </c>
      <c r="H279" s="36">
        <f t="shared" si="26"/>
        <v>19</v>
      </c>
      <c r="I279" s="36">
        <f>IF(A279="N/A"," ",IF(ISERROR(O279),I267*Inputs!$F$19,O279))</f>
        <v>24.900001525878906</v>
      </c>
      <c r="J279" s="119">
        <f t="shared" si="27"/>
        <v>4.3704999999999998</v>
      </c>
      <c r="L279" s="127" t="e">
        <v>#N/A</v>
      </c>
      <c r="M279" s="127" t="e">
        <v>#N/A</v>
      </c>
      <c r="N279" s="127" t="e">
        <v>#N/A</v>
      </c>
      <c r="O279" s="128" t="e">
        <v>#N/A</v>
      </c>
      <c r="P279" s="129">
        <v>4.3704999999999998</v>
      </c>
      <c r="S279" s="38">
        <v>44927</v>
      </c>
      <c r="T279" s="33">
        <v>22</v>
      </c>
      <c r="U279" s="33">
        <v>4</v>
      </c>
      <c r="V279" s="33">
        <v>4</v>
      </c>
      <c r="W279" s="33">
        <v>1</v>
      </c>
      <c r="X279" s="33">
        <v>31</v>
      </c>
    </row>
    <row r="280" spans="1:24">
      <c r="A280" s="17">
        <f>Calculations!A278</f>
        <v>45017</v>
      </c>
      <c r="B280" s="35">
        <f>IF(A280="N/A"," ",IF(ISERROR(L280),B268*Inputs!$F$19,L280))</f>
        <v>32.25</v>
      </c>
      <c r="C280" s="145">
        <v>1</v>
      </c>
      <c r="D280" s="36">
        <f t="shared" si="24"/>
        <v>32.25</v>
      </c>
      <c r="E280" s="35">
        <f>IF(A280="N/A"," ",IF(ISERROR(M280),E268*Inputs!$F$19,M280))</f>
        <v>20</v>
      </c>
      <c r="F280" s="36">
        <f t="shared" si="25"/>
        <v>20</v>
      </c>
      <c r="G280" s="35">
        <f>IF(A280="N/A"," ",IF(ISERROR(N280),G268*Inputs!$F$19,N280))</f>
        <v>18.995000839233398</v>
      </c>
      <c r="H280" s="36">
        <f t="shared" si="26"/>
        <v>18.995000839233398</v>
      </c>
      <c r="I280" s="36">
        <f>IF(A280="N/A"," ",IF(ISERROR(O280),I268*Inputs!$F$19,O280))</f>
        <v>24.100000381469727</v>
      </c>
      <c r="J280" s="119">
        <f t="shared" si="27"/>
        <v>4.3704999999999998</v>
      </c>
      <c r="L280" s="127" t="e">
        <v>#N/A</v>
      </c>
      <c r="M280" s="127" t="e">
        <v>#N/A</v>
      </c>
      <c r="N280" s="127" t="e">
        <v>#N/A</v>
      </c>
      <c r="O280" s="128" t="e">
        <v>#N/A</v>
      </c>
      <c r="P280" s="129">
        <v>4.3704999999999998</v>
      </c>
      <c r="S280" s="38">
        <v>44958</v>
      </c>
      <c r="T280" s="33">
        <v>20</v>
      </c>
      <c r="U280" s="33">
        <v>5</v>
      </c>
      <c r="V280" s="33">
        <v>4</v>
      </c>
      <c r="W280" s="33">
        <v>0</v>
      </c>
      <c r="X280" s="33">
        <v>29</v>
      </c>
    </row>
    <row r="281" spans="1:24">
      <c r="A281" s="17">
        <f>Calculations!A279</f>
        <v>45047</v>
      </c>
      <c r="B281" s="35">
        <f>IF(A281="N/A"," ",IF(ISERROR(L281),B269*Inputs!$F$19,L281))</f>
        <v>36.75</v>
      </c>
      <c r="C281" s="145">
        <v>1</v>
      </c>
      <c r="D281" s="36">
        <f t="shared" si="24"/>
        <v>36.75</v>
      </c>
      <c r="E281" s="35">
        <f>IF(A281="N/A"," ",IF(ISERROR(M281),E269*Inputs!$F$19,M281))</f>
        <v>21</v>
      </c>
      <c r="F281" s="36">
        <f t="shared" si="25"/>
        <v>21</v>
      </c>
      <c r="G281" s="35">
        <f>IF(A281="N/A"," ",IF(ISERROR(N281),G269*Inputs!$F$19,N281))</f>
        <v>20.004999160766602</v>
      </c>
      <c r="H281" s="36">
        <f t="shared" si="26"/>
        <v>20.004999160766602</v>
      </c>
      <c r="I281" s="36">
        <f>IF(A281="N/A"," ",IF(ISERROR(O281),I269*Inputs!$F$19,O281))</f>
        <v>23.950000762939453</v>
      </c>
      <c r="J281" s="119">
        <f t="shared" si="27"/>
        <v>4.3704999999999998</v>
      </c>
      <c r="L281" s="127" t="e">
        <v>#N/A</v>
      </c>
      <c r="M281" s="127" t="e">
        <v>#N/A</v>
      </c>
      <c r="N281" s="127" t="e">
        <v>#N/A</v>
      </c>
      <c r="O281" s="128" t="e">
        <v>#N/A</v>
      </c>
      <c r="P281" s="129">
        <v>4.3704999999999998</v>
      </c>
      <c r="S281" s="38">
        <v>44986</v>
      </c>
      <c r="T281" s="33">
        <v>22</v>
      </c>
      <c r="U281" s="33">
        <v>4</v>
      </c>
      <c r="V281" s="33">
        <v>5</v>
      </c>
      <c r="W281" s="33">
        <v>0</v>
      </c>
      <c r="X281" s="33">
        <v>31</v>
      </c>
    </row>
    <row r="282" spans="1:24">
      <c r="A282" s="17">
        <f>Calculations!A280</f>
        <v>45078</v>
      </c>
      <c r="B282" s="35">
        <f>IF(A282="N/A"," ",IF(ISERROR(L282),B270*Inputs!$F$19,L282))</f>
        <v>61.5</v>
      </c>
      <c r="C282" s="145">
        <v>1</v>
      </c>
      <c r="D282" s="36">
        <f t="shared" si="24"/>
        <v>61.5</v>
      </c>
      <c r="E282" s="35">
        <f>IF(A282="N/A"," ",IF(ISERROR(M282),E270*Inputs!$F$19,M282))</f>
        <v>26</v>
      </c>
      <c r="F282" s="36">
        <f t="shared" si="25"/>
        <v>26</v>
      </c>
      <c r="G282" s="35">
        <f>IF(A282="N/A"," ",IF(ISERROR(N282),G270*Inputs!$F$19,N282))</f>
        <v>24</v>
      </c>
      <c r="H282" s="36">
        <f t="shared" si="26"/>
        <v>24</v>
      </c>
      <c r="I282" s="36">
        <f>IF(A282="N/A"," ",IF(ISERROR(O282),I270*Inputs!$F$19,O282))</f>
        <v>23.449999809265137</v>
      </c>
      <c r="J282" s="119">
        <f t="shared" si="27"/>
        <v>4.3704999999999998</v>
      </c>
      <c r="L282" s="127" t="e">
        <v>#N/A</v>
      </c>
      <c r="M282" s="127" t="e">
        <v>#N/A</v>
      </c>
      <c r="N282" s="127" t="e">
        <v>#N/A</v>
      </c>
      <c r="O282" s="128" t="e">
        <v>#N/A</v>
      </c>
      <c r="P282" s="129">
        <v>4.3704999999999998</v>
      </c>
      <c r="S282" s="38">
        <v>45017</v>
      </c>
      <c r="T282" s="33">
        <v>22</v>
      </c>
      <c r="U282" s="33">
        <v>4</v>
      </c>
      <c r="V282" s="33">
        <v>4</v>
      </c>
      <c r="W282" s="33">
        <v>0</v>
      </c>
      <c r="X282" s="33">
        <v>30</v>
      </c>
    </row>
    <row r="283" spans="1:24">
      <c r="A283" s="17">
        <f>Calculations!A281</f>
        <v>45108</v>
      </c>
      <c r="B283" s="35">
        <f>IF(A283="N/A"," ",IF(ISERROR(L283),B271*Inputs!$F$19,L283))</f>
        <v>114</v>
      </c>
      <c r="C283" s="145">
        <v>1</v>
      </c>
      <c r="D283" s="36">
        <f t="shared" si="24"/>
        <v>114</v>
      </c>
      <c r="E283" s="35">
        <f>IF(A283="N/A"," ",IF(ISERROR(M283),E271*Inputs!$F$19,M283))</f>
        <v>35</v>
      </c>
      <c r="F283" s="36">
        <f t="shared" si="25"/>
        <v>35</v>
      </c>
      <c r="G283" s="35">
        <f>IF(A283="N/A"," ",IF(ISERROR(N283),G271*Inputs!$F$19,N283))</f>
        <v>30.999998092651367</v>
      </c>
      <c r="H283" s="36">
        <f t="shared" si="26"/>
        <v>30.999998092651367</v>
      </c>
      <c r="I283" s="36">
        <f>IF(A283="N/A"," ",IF(ISERROR(O283),I271*Inputs!$F$19,O283))</f>
        <v>24.350000381469727</v>
      </c>
      <c r="J283" s="119">
        <f t="shared" si="27"/>
        <v>4.3704999999999998</v>
      </c>
      <c r="L283" s="127" t="e">
        <v>#N/A</v>
      </c>
      <c r="M283" s="127" t="e">
        <v>#N/A</v>
      </c>
      <c r="N283" s="127" t="e">
        <v>#N/A</v>
      </c>
      <c r="O283" s="128" t="e">
        <v>#N/A</v>
      </c>
      <c r="P283" s="129">
        <v>4.3704999999999998</v>
      </c>
      <c r="S283" s="38">
        <v>45047</v>
      </c>
      <c r="T283" s="33">
        <v>20</v>
      </c>
      <c r="U283" s="33">
        <v>5</v>
      </c>
      <c r="V283" s="33">
        <v>5</v>
      </c>
      <c r="W283" s="33">
        <v>1</v>
      </c>
      <c r="X283" s="33">
        <v>31</v>
      </c>
    </row>
    <row r="284" spans="1:24">
      <c r="A284" s="17">
        <f>Calculations!A282</f>
        <v>45139</v>
      </c>
      <c r="B284" s="35">
        <f>IF(A284="N/A"," ",IF(ISERROR(L284),B272*Inputs!$F$19,L284))</f>
        <v>114</v>
      </c>
      <c r="C284" s="145">
        <v>1</v>
      </c>
      <c r="D284" s="36">
        <f t="shared" si="24"/>
        <v>114</v>
      </c>
      <c r="E284" s="35">
        <f>IF(A284="N/A"," ",IF(ISERROR(M284),E272*Inputs!$F$19,M284))</f>
        <v>35.000003814697266</v>
      </c>
      <c r="F284" s="36">
        <f t="shared" si="25"/>
        <v>35.000003814697266</v>
      </c>
      <c r="G284" s="35">
        <f>IF(A284="N/A"," ",IF(ISERROR(N284),G272*Inputs!$F$19,N284))</f>
        <v>31</v>
      </c>
      <c r="H284" s="36">
        <f t="shared" si="26"/>
        <v>31</v>
      </c>
      <c r="I284" s="36">
        <f>IF(A284="N/A"," ",IF(ISERROR(O284),I272*Inputs!$F$19,O284))</f>
        <v>24.350000381469727</v>
      </c>
      <c r="J284" s="119">
        <f t="shared" si="27"/>
        <v>4.3704999999999998</v>
      </c>
      <c r="L284" s="127" t="e">
        <v>#N/A</v>
      </c>
      <c r="M284" s="127" t="e">
        <v>#N/A</v>
      </c>
      <c r="N284" s="127" t="e">
        <v>#N/A</v>
      </c>
      <c r="O284" s="128" t="e">
        <v>#N/A</v>
      </c>
      <c r="P284" s="129">
        <v>4.3704999999999998</v>
      </c>
      <c r="S284" s="38">
        <v>45078</v>
      </c>
      <c r="T284" s="33">
        <v>22</v>
      </c>
      <c r="U284" s="33">
        <v>4</v>
      </c>
      <c r="V284" s="33">
        <v>4</v>
      </c>
      <c r="W284" s="33">
        <v>0</v>
      </c>
      <c r="X284" s="33">
        <v>30</v>
      </c>
    </row>
    <row r="285" spans="1:24">
      <c r="A285" s="17">
        <f>Calculations!A283</f>
        <v>45170</v>
      </c>
      <c r="B285" s="35">
        <f>IF(A285="N/A"," ",IF(ISERROR(L285),B273*Inputs!$F$19,L285))</f>
        <v>38.5</v>
      </c>
      <c r="C285" s="145">
        <v>1</v>
      </c>
      <c r="D285" s="36">
        <f t="shared" si="24"/>
        <v>38.5</v>
      </c>
      <c r="E285" s="35">
        <f>IF(A285="N/A"," ",IF(ISERROR(M285),E273*Inputs!$F$19,M285))</f>
        <v>25</v>
      </c>
      <c r="F285" s="36">
        <f t="shared" si="25"/>
        <v>25</v>
      </c>
      <c r="G285" s="35">
        <f>IF(A285="N/A"," ",IF(ISERROR(N285),G273*Inputs!$F$19,N285))</f>
        <v>24</v>
      </c>
      <c r="H285" s="36">
        <f t="shared" si="26"/>
        <v>24</v>
      </c>
      <c r="I285" s="36">
        <f>IF(A285="N/A"," ",IF(ISERROR(O285),I273*Inputs!$F$19,O285))</f>
        <v>24</v>
      </c>
      <c r="J285" s="119">
        <f t="shared" si="27"/>
        <v>4.3704999999999998</v>
      </c>
      <c r="L285" s="127" t="e">
        <v>#N/A</v>
      </c>
      <c r="M285" s="127" t="e">
        <v>#N/A</v>
      </c>
      <c r="N285" s="127" t="e">
        <v>#N/A</v>
      </c>
      <c r="O285" s="128" t="e">
        <v>#N/A</v>
      </c>
      <c r="P285" s="129">
        <v>4.3704999999999998</v>
      </c>
      <c r="S285" s="38">
        <v>45108</v>
      </c>
      <c r="T285" s="33">
        <v>23</v>
      </c>
      <c r="U285" s="33">
        <v>3</v>
      </c>
      <c r="V285" s="33">
        <v>4</v>
      </c>
      <c r="W285" s="33">
        <v>1</v>
      </c>
      <c r="X285" s="33">
        <v>31</v>
      </c>
    </row>
    <row r="286" spans="1:24">
      <c r="A286" s="17">
        <f>Calculations!A284</f>
        <v>45200</v>
      </c>
      <c r="B286" s="35">
        <f>IF(A286="N/A"," ",IF(ISERROR(L286),B274*Inputs!$F$19,L286))</f>
        <v>31.299997329711914</v>
      </c>
      <c r="C286" s="145">
        <v>1</v>
      </c>
      <c r="D286" s="36">
        <f t="shared" si="24"/>
        <v>31.299997329711914</v>
      </c>
      <c r="E286" s="35">
        <f>IF(A286="N/A"," ",IF(ISERROR(M286),E274*Inputs!$F$19,M286))</f>
        <v>19.996000289916992</v>
      </c>
      <c r="F286" s="36">
        <f t="shared" si="25"/>
        <v>19.996000289916992</v>
      </c>
      <c r="G286" s="35">
        <f>IF(A286="N/A"," ",IF(ISERROR(N286),G274*Inputs!$F$19,N286))</f>
        <v>18.996500015258789</v>
      </c>
      <c r="H286" s="36">
        <f t="shared" si="26"/>
        <v>18.996500015258789</v>
      </c>
      <c r="I286" s="36">
        <f>IF(A286="N/A"," ",IF(ISERROR(O286),I274*Inputs!$F$19,O286))</f>
        <v>25.400001525878906</v>
      </c>
      <c r="J286" s="119">
        <f t="shared" si="27"/>
        <v>4.3704999999999998</v>
      </c>
      <c r="L286" s="127" t="e">
        <v>#N/A</v>
      </c>
      <c r="M286" s="127" t="e">
        <v>#N/A</v>
      </c>
      <c r="N286" s="127" t="e">
        <v>#N/A</v>
      </c>
      <c r="O286" s="128" t="e">
        <v>#N/A</v>
      </c>
      <c r="P286" s="129">
        <v>4.3704999999999998</v>
      </c>
      <c r="S286" s="38">
        <v>45139</v>
      </c>
      <c r="T286" s="33">
        <v>21</v>
      </c>
      <c r="U286" s="33">
        <v>5</v>
      </c>
      <c r="V286" s="33">
        <v>5</v>
      </c>
      <c r="W286" s="33">
        <v>0</v>
      </c>
      <c r="X286" s="33">
        <v>31</v>
      </c>
    </row>
    <row r="287" spans="1:24">
      <c r="A287" s="17">
        <f>Calculations!A285</f>
        <v>45231</v>
      </c>
      <c r="B287" s="35">
        <f>IF(A287="N/A"," ",IF(ISERROR(L287),B275*Inputs!$F$19,L287))</f>
        <v>31.179998397827148</v>
      </c>
      <c r="C287" s="145">
        <v>1</v>
      </c>
      <c r="D287" s="36">
        <f t="shared" si="24"/>
        <v>31.179998397827148</v>
      </c>
      <c r="E287" s="35">
        <f>IF(A287="N/A"," ",IF(ISERROR(M287),E275*Inputs!$F$19,M287))</f>
        <v>20</v>
      </c>
      <c r="F287" s="36">
        <f t="shared" si="25"/>
        <v>20</v>
      </c>
      <c r="G287" s="35">
        <f>IF(A287="N/A"," ",IF(ISERROR(N287),G275*Inputs!$F$19,N287))</f>
        <v>19</v>
      </c>
      <c r="H287" s="36">
        <f t="shared" si="26"/>
        <v>19</v>
      </c>
      <c r="I287" s="36">
        <f>IF(A287="N/A"," ",IF(ISERROR(O287),I275*Inputs!$F$19,O287))</f>
        <v>25.799999237060547</v>
      </c>
      <c r="J287" s="119">
        <f t="shared" si="27"/>
        <v>4.3704999999999998</v>
      </c>
      <c r="L287" s="127" t="e">
        <v>#N/A</v>
      </c>
      <c r="M287" s="127" t="e">
        <v>#N/A</v>
      </c>
      <c r="N287" s="127" t="e">
        <v>#N/A</v>
      </c>
      <c r="O287" s="128" t="e">
        <v>#N/A</v>
      </c>
      <c r="P287" s="129">
        <v>4.3704999999999998</v>
      </c>
      <c r="S287" s="38">
        <v>45170</v>
      </c>
      <c r="T287" s="33">
        <v>21</v>
      </c>
      <c r="U287" s="33">
        <v>4</v>
      </c>
      <c r="V287" s="33">
        <v>4</v>
      </c>
      <c r="W287" s="33">
        <v>1</v>
      </c>
      <c r="X287" s="33">
        <v>30</v>
      </c>
    </row>
    <row r="288" spans="1:24">
      <c r="A288" s="17">
        <f>Calculations!A286</f>
        <v>45261</v>
      </c>
      <c r="B288" s="35">
        <f>IF(A288="N/A"," ",IF(ISERROR(L288),B276*Inputs!$F$19,L288))</f>
        <v>31.649997711181641</v>
      </c>
      <c r="C288" s="145">
        <v>1</v>
      </c>
      <c r="D288" s="36">
        <f t="shared" si="24"/>
        <v>31.649997711181641</v>
      </c>
      <c r="E288" s="35">
        <f>IF(A288="N/A"," ",IF(ISERROR(M288),E276*Inputs!$F$19,M288))</f>
        <v>20</v>
      </c>
      <c r="F288" s="36">
        <f t="shared" si="25"/>
        <v>20</v>
      </c>
      <c r="G288" s="35">
        <f>IF(A288="N/A"," ",IF(ISERROR(N288),G276*Inputs!$F$19,N288))</f>
        <v>19</v>
      </c>
      <c r="H288" s="36">
        <f t="shared" si="26"/>
        <v>19</v>
      </c>
      <c r="I288" s="36">
        <f>IF(A288="N/A"," ",IF(ISERROR(O288),I276*Inputs!$F$19,O288))</f>
        <v>25.950000762939453</v>
      </c>
      <c r="J288" s="119">
        <f t="shared" si="27"/>
        <v>4.3704999999999998</v>
      </c>
      <c r="L288" s="127" t="e">
        <v>#N/A</v>
      </c>
      <c r="M288" s="127" t="e">
        <v>#N/A</v>
      </c>
      <c r="N288" s="127" t="e">
        <v>#N/A</v>
      </c>
      <c r="O288" s="128" t="e">
        <v>#N/A</v>
      </c>
      <c r="P288" s="129">
        <v>4.3704999999999998</v>
      </c>
      <c r="S288" s="38">
        <v>45200</v>
      </c>
      <c r="T288" s="33">
        <v>22</v>
      </c>
      <c r="U288" s="33">
        <v>5</v>
      </c>
      <c r="V288" s="33">
        <v>4</v>
      </c>
      <c r="W288" s="33">
        <v>0</v>
      </c>
      <c r="X288" s="33">
        <v>31</v>
      </c>
    </row>
    <row r="289" spans="1:24">
      <c r="A289" s="17">
        <f>Calculations!A287</f>
        <v>45292</v>
      </c>
      <c r="B289" s="35">
        <f>IF(A289="N/A"," ",IF(ISERROR(L289),B277*Inputs!$F$19,L289))</f>
        <v>35.899999618530273</v>
      </c>
      <c r="C289" s="145">
        <v>1</v>
      </c>
      <c r="D289" s="36">
        <f t="shared" si="24"/>
        <v>35.899999618530273</v>
      </c>
      <c r="E289" s="35">
        <f>IF(A289="N/A"," ",IF(ISERROR(M289),E277*Inputs!$F$19,M289))</f>
        <v>22</v>
      </c>
      <c r="F289" s="36">
        <f t="shared" si="25"/>
        <v>22</v>
      </c>
      <c r="G289" s="35">
        <f>IF(A289="N/A"," ",IF(ISERROR(N289),G277*Inputs!$F$19,N289))</f>
        <v>21</v>
      </c>
      <c r="H289" s="36">
        <f t="shared" si="26"/>
        <v>21</v>
      </c>
      <c r="I289" s="36">
        <f>IF(A289="N/A"," ",IF(ISERROR(O289),I277*Inputs!$F$19,O289))</f>
        <v>26.200000762939453</v>
      </c>
      <c r="J289" s="119">
        <f t="shared" si="27"/>
        <v>4.3704999999999998</v>
      </c>
      <c r="L289" s="127" t="e">
        <v>#N/A</v>
      </c>
      <c r="M289" s="127" t="e">
        <v>#N/A</v>
      </c>
      <c r="N289" s="127" t="e">
        <v>#N/A</v>
      </c>
      <c r="O289" s="128" t="e">
        <v>#N/A</v>
      </c>
      <c r="P289" s="129">
        <v>4.3704999999999998</v>
      </c>
      <c r="S289" s="38">
        <v>45231</v>
      </c>
      <c r="T289" s="33">
        <v>20</v>
      </c>
      <c r="U289" s="33">
        <v>4</v>
      </c>
      <c r="V289" s="33">
        <v>5</v>
      </c>
      <c r="W289" s="33">
        <v>1</v>
      </c>
      <c r="X289" s="33">
        <v>30</v>
      </c>
    </row>
    <row r="290" spans="1:24">
      <c r="A290" s="17">
        <f>Calculations!A288</f>
        <v>45323</v>
      </c>
      <c r="B290" s="35">
        <f>IF(A290="N/A"," ",IF(ISERROR(L290),B278*Inputs!$F$19,L290))</f>
        <v>36</v>
      </c>
      <c r="C290" s="145">
        <v>1</v>
      </c>
      <c r="D290" s="36">
        <f t="shared" si="24"/>
        <v>36</v>
      </c>
      <c r="E290" s="35">
        <f>IF(A290="N/A"," ",IF(ISERROR(M290),E278*Inputs!$F$19,M290))</f>
        <v>21.996000289916992</v>
      </c>
      <c r="F290" s="36">
        <f t="shared" si="25"/>
        <v>21.996000289916992</v>
      </c>
      <c r="G290" s="35">
        <f>IF(A290="N/A"," ",IF(ISERROR(N290),G278*Inputs!$F$19,N290))</f>
        <v>20.996501922607422</v>
      </c>
      <c r="H290" s="36">
        <f t="shared" si="26"/>
        <v>20.996501922607422</v>
      </c>
      <c r="I290" s="36">
        <f>IF(A290="N/A"," ",IF(ISERROR(O290),I278*Inputs!$F$19,O290))</f>
        <v>24.5</v>
      </c>
      <c r="J290" s="119">
        <f t="shared" si="27"/>
        <v>4.3704999999999998</v>
      </c>
      <c r="L290" s="127" t="e">
        <v>#N/A</v>
      </c>
      <c r="M290" s="127" t="e">
        <v>#N/A</v>
      </c>
      <c r="N290" s="127" t="e">
        <v>#N/A</v>
      </c>
      <c r="O290" s="128" t="e">
        <v>#N/A</v>
      </c>
      <c r="P290" s="129">
        <v>4.3704999999999998</v>
      </c>
      <c r="S290" s="38">
        <v>45261</v>
      </c>
      <c r="T290" s="33">
        <v>22</v>
      </c>
      <c r="U290" s="33">
        <v>4</v>
      </c>
      <c r="V290" s="33">
        <v>4</v>
      </c>
      <c r="W290" s="33">
        <v>1</v>
      </c>
      <c r="X290" s="33">
        <v>31</v>
      </c>
    </row>
    <row r="291" spans="1:24">
      <c r="A291" s="17">
        <f>Calculations!A289</f>
        <v>45352</v>
      </c>
      <c r="B291" s="35">
        <f>IF(A291="N/A"," ",IF(ISERROR(L291),B279*Inputs!$F$19,L291))</f>
        <v>31.5</v>
      </c>
      <c r="C291" s="145">
        <v>1</v>
      </c>
      <c r="D291" s="36">
        <f t="shared" si="24"/>
        <v>31.5</v>
      </c>
      <c r="E291" s="35">
        <f>IF(A291="N/A"," ",IF(ISERROR(M291),E279*Inputs!$F$19,M291))</f>
        <v>20</v>
      </c>
      <c r="F291" s="36">
        <f t="shared" si="25"/>
        <v>20</v>
      </c>
      <c r="G291" s="35">
        <f>IF(A291="N/A"," ",IF(ISERROR(N291),G279*Inputs!$F$19,N291))</f>
        <v>19</v>
      </c>
      <c r="H291" s="36">
        <f t="shared" si="26"/>
        <v>19</v>
      </c>
      <c r="I291" s="36">
        <f>IF(A291="N/A"," ",IF(ISERROR(O291),I279*Inputs!$F$19,O291))</f>
        <v>24.900001525878906</v>
      </c>
      <c r="J291" s="119">
        <f t="shared" si="27"/>
        <v>4.3704999999999998</v>
      </c>
      <c r="L291" s="127" t="e">
        <v>#N/A</v>
      </c>
      <c r="M291" s="127" t="e">
        <v>#N/A</v>
      </c>
      <c r="N291" s="127" t="e">
        <v>#N/A</v>
      </c>
      <c r="O291" s="128" t="e">
        <v>#N/A</v>
      </c>
      <c r="P291" s="129">
        <v>4.3704999999999998</v>
      </c>
      <c r="S291" s="38">
        <v>45292</v>
      </c>
      <c r="T291" s="33">
        <v>22</v>
      </c>
      <c r="U291" s="33">
        <v>4</v>
      </c>
      <c r="V291" s="33">
        <v>4</v>
      </c>
      <c r="W291" s="33">
        <v>1</v>
      </c>
      <c r="X291" s="33">
        <v>31</v>
      </c>
    </row>
    <row r="292" spans="1:24">
      <c r="A292" s="17">
        <f>Calculations!A290</f>
        <v>45383</v>
      </c>
      <c r="B292" s="35">
        <f>IF(A292="N/A"," ",IF(ISERROR(L292),B280*Inputs!$F$19,L292))</f>
        <v>32.25</v>
      </c>
      <c r="C292" s="145">
        <v>1</v>
      </c>
      <c r="D292" s="36">
        <f t="shared" si="24"/>
        <v>32.25</v>
      </c>
      <c r="E292" s="35">
        <f>IF(A292="N/A"," ",IF(ISERROR(M292),E280*Inputs!$F$19,M292))</f>
        <v>20</v>
      </c>
      <c r="F292" s="36">
        <f t="shared" si="25"/>
        <v>20</v>
      </c>
      <c r="G292" s="35">
        <f>IF(A292="N/A"," ",IF(ISERROR(N292),G280*Inputs!$F$19,N292))</f>
        <v>18.995000839233398</v>
      </c>
      <c r="H292" s="36">
        <f t="shared" si="26"/>
        <v>18.995000839233398</v>
      </c>
      <c r="I292" s="36">
        <f>IF(A292="N/A"," ",IF(ISERROR(O292),I280*Inputs!$F$19,O292))</f>
        <v>24.100000381469727</v>
      </c>
      <c r="J292" s="119">
        <f t="shared" si="27"/>
        <v>4.3704999999999998</v>
      </c>
      <c r="L292" s="127" t="e">
        <v>#N/A</v>
      </c>
      <c r="M292" s="127" t="e">
        <v>#N/A</v>
      </c>
      <c r="N292" s="127" t="e">
        <v>#N/A</v>
      </c>
      <c r="O292" s="128" t="e">
        <v>#N/A</v>
      </c>
      <c r="P292" s="129">
        <v>4.3704999999999998</v>
      </c>
      <c r="S292" s="38">
        <v>45323</v>
      </c>
      <c r="T292" s="33">
        <v>20</v>
      </c>
      <c r="U292" s="33">
        <v>5</v>
      </c>
      <c r="V292" s="33">
        <v>4</v>
      </c>
      <c r="W292" s="33">
        <v>0</v>
      </c>
      <c r="X292" s="33">
        <v>29</v>
      </c>
    </row>
    <row r="293" spans="1:24">
      <c r="A293" s="17">
        <f>Calculations!A291</f>
        <v>45413</v>
      </c>
      <c r="B293" s="35">
        <f>IF(A293="N/A"," ",IF(ISERROR(L293),B281*Inputs!$F$19,L293))</f>
        <v>36.75</v>
      </c>
      <c r="C293" s="145">
        <v>1</v>
      </c>
      <c r="D293" s="36">
        <f t="shared" si="24"/>
        <v>36.75</v>
      </c>
      <c r="E293" s="35">
        <f>IF(A293="N/A"," ",IF(ISERROR(M293),E281*Inputs!$F$19,M293))</f>
        <v>21</v>
      </c>
      <c r="F293" s="36">
        <f t="shared" si="25"/>
        <v>21</v>
      </c>
      <c r="G293" s="35">
        <f>IF(A293="N/A"," ",IF(ISERROR(N293),G281*Inputs!$F$19,N293))</f>
        <v>20.004999160766602</v>
      </c>
      <c r="H293" s="36">
        <f t="shared" si="26"/>
        <v>20.004999160766602</v>
      </c>
      <c r="I293" s="36">
        <f>IF(A293="N/A"," ",IF(ISERROR(O293),I281*Inputs!$F$19,O293))</f>
        <v>23.950000762939453</v>
      </c>
      <c r="J293" s="119">
        <f t="shared" si="27"/>
        <v>4.3704999999999998</v>
      </c>
      <c r="L293" s="127" t="e">
        <v>#N/A</v>
      </c>
      <c r="M293" s="127" t="e">
        <v>#N/A</v>
      </c>
      <c r="N293" s="127" t="e">
        <v>#N/A</v>
      </c>
      <c r="O293" s="128" t="e">
        <v>#N/A</v>
      </c>
      <c r="P293" s="129">
        <v>4.3704999999999998</v>
      </c>
      <c r="S293" s="38">
        <v>45352</v>
      </c>
      <c r="T293" s="33">
        <v>22</v>
      </c>
      <c r="U293" s="33">
        <v>4</v>
      </c>
      <c r="V293" s="33">
        <v>5</v>
      </c>
      <c r="W293" s="33">
        <v>0</v>
      </c>
      <c r="X293" s="33">
        <v>31</v>
      </c>
    </row>
    <row r="294" spans="1:24">
      <c r="A294" s="17">
        <f>Calculations!A292</f>
        <v>45444</v>
      </c>
      <c r="B294" s="35">
        <f>IF(A294="N/A"," ",IF(ISERROR(L294),B282*Inputs!$F$19,L294))</f>
        <v>61.5</v>
      </c>
      <c r="C294" s="145">
        <v>1</v>
      </c>
      <c r="D294" s="36">
        <f t="shared" si="24"/>
        <v>61.5</v>
      </c>
      <c r="E294" s="35">
        <f>IF(A294="N/A"," ",IF(ISERROR(M294),E282*Inputs!$F$19,M294))</f>
        <v>26</v>
      </c>
      <c r="F294" s="36">
        <f t="shared" si="25"/>
        <v>26</v>
      </c>
      <c r="G294" s="35">
        <f>IF(A294="N/A"," ",IF(ISERROR(N294),G282*Inputs!$F$19,N294))</f>
        <v>24</v>
      </c>
      <c r="H294" s="36">
        <f t="shared" si="26"/>
        <v>24</v>
      </c>
      <c r="I294" s="36">
        <f>IF(A294="N/A"," ",IF(ISERROR(O294),I282*Inputs!$F$19,O294))</f>
        <v>23.449999809265137</v>
      </c>
      <c r="J294" s="119">
        <f t="shared" si="27"/>
        <v>4.3704999999999998</v>
      </c>
      <c r="L294" s="127" t="e">
        <v>#N/A</v>
      </c>
      <c r="M294" s="127" t="e">
        <v>#N/A</v>
      </c>
      <c r="N294" s="127" t="e">
        <v>#N/A</v>
      </c>
      <c r="O294" s="128" t="e">
        <v>#N/A</v>
      </c>
      <c r="P294" s="129">
        <v>4.3704999999999998</v>
      </c>
      <c r="S294" s="38">
        <v>45383</v>
      </c>
      <c r="T294" s="33">
        <v>22</v>
      </c>
      <c r="U294" s="33">
        <v>4</v>
      </c>
      <c r="V294" s="33">
        <v>4</v>
      </c>
      <c r="W294" s="33">
        <v>0</v>
      </c>
      <c r="X294" s="33">
        <v>30</v>
      </c>
    </row>
    <row r="295" spans="1:24">
      <c r="A295" s="17">
        <f>Calculations!A293</f>
        <v>45474</v>
      </c>
      <c r="B295" s="35">
        <f>IF(A295="N/A"," ",IF(ISERROR(L295),B283*Inputs!$F$19,L295))</f>
        <v>114</v>
      </c>
      <c r="C295" s="145">
        <v>1</v>
      </c>
      <c r="D295" s="36">
        <f t="shared" si="24"/>
        <v>114</v>
      </c>
      <c r="E295" s="35">
        <f>IF(A295="N/A"," ",IF(ISERROR(M295),E283*Inputs!$F$19,M295))</f>
        <v>35</v>
      </c>
      <c r="F295" s="36">
        <f t="shared" si="25"/>
        <v>35</v>
      </c>
      <c r="G295" s="35">
        <f>IF(A295="N/A"," ",IF(ISERROR(N295),G283*Inputs!$F$19,N295))</f>
        <v>30.999998092651367</v>
      </c>
      <c r="H295" s="36">
        <f t="shared" si="26"/>
        <v>30.999998092651367</v>
      </c>
      <c r="I295" s="36">
        <f>IF(A295="N/A"," ",IF(ISERROR(O295),I283*Inputs!$F$19,O295))</f>
        <v>24.350000381469727</v>
      </c>
      <c r="J295" s="119">
        <f t="shared" si="27"/>
        <v>4.3704999999999998</v>
      </c>
      <c r="L295" s="127" t="e">
        <v>#N/A</v>
      </c>
      <c r="M295" s="127" t="e">
        <v>#N/A</v>
      </c>
      <c r="N295" s="127" t="e">
        <v>#N/A</v>
      </c>
      <c r="O295" s="128" t="e">
        <v>#N/A</v>
      </c>
      <c r="P295" s="129">
        <v>4.3704999999999998</v>
      </c>
      <c r="S295" s="38">
        <v>45413</v>
      </c>
      <c r="T295" s="33">
        <v>20</v>
      </c>
      <c r="U295" s="33">
        <v>5</v>
      </c>
      <c r="V295" s="33">
        <v>5</v>
      </c>
      <c r="W295" s="33">
        <v>1</v>
      </c>
      <c r="X295" s="33">
        <v>31</v>
      </c>
    </row>
    <row r="296" spans="1:24">
      <c r="A296" s="17">
        <f>Calculations!A294</f>
        <v>45505</v>
      </c>
      <c r="B296" s="35">
        <f>IF(A296="N/A"," ",IF(ISERROR(L296),B284*Inputs!$F$19,L296))</f>
        <v>114</v>
      </c>
      <c r="C296" s="145">
        <v>1</v>
      </c>
      <c r="D296" s="36">
        <f t="shared" si="24"/>
        <v>114</v>
      </c>
      <c r="E296" s="35">
        <f>IF(A296="N/A"," ",IF(ISERROR(M296),E284*Inputs!$F$19,M296))</f>
        <v>35.000003814697266</v>
      </c>
      <c r="F296" s="36">
        <f t="shared" si="25"/>
        <v>35.000003814697266</v>
      </c>
      <c r="G296" s="35">
        <f>IF(A296="N/A"," ",IF(ISERROR(N296),G284*Inputs!$F$19,N296))</f>
        <v>31</v>
      </c>
      <c r="H296" s="36">
        <f t="shared" si="26"/>
        <v>31</v>
      </c>
      <c r="I296" s="36">
        <f>IF(A296="N/A"," ",IF(ISERROR(O296),I284*Inputs!$F$19,O296))</f>
        <v>24.350000381469727</v>
      </c>
      <c r="J296" s="119">
        <f t="shared" si="27"/>
        <v>4.3704999999999998</v>
      </c>
      <c r="L296" s="127" t="e">
        <v>#N/A</v>
      </c>
      <c r="M296" s="127" t="e">
        <v>#N/A</v>
      </c>
      <c r="N296" s="127" t="e">
        <v>#N/A</v>
      </c>
      <c r="O296" s="128" t="e">
        <v>#N/A</v>
      </c>
      <c r="P296" s="129">
        <v>4.3704999999999998</v>
      </c>
      <c r="S296" s="38">
        <v>45444</v>
      </c>
      <c r="T296" s="33">
        <v>22</v>
      </c>
      <c r="U296" s="33">
        <v>4</v>
      </c>
      <c r="V296" s="33">
        <v>4</v>
      </c>
      <c r="W296" s="33">
        <v>0</v>
      </c>
      <c r="X296" s="33">
        <v>30</v>
      </c>
    </row>
    <row r="297" spans="1:24">
      <c r="A297" s="17">
        <f>Calculations!A295</f>
        <v>45536</v>
      </c>
      <c r="B297" s="35">
        <f>IF(A297="N/A"," ",IF(ISERROR(L297),B285*Inputs!$F$19,L297))</f>
        <v>38.5</v>
      </c>
      <c r="C297" s="145">
        <v>1</v>
      </c>
      <c r="D297" s="36">
        <f t="shared" si="24"/>
        <v>38.5</v>
      </c>
      <c r="E297" s="35">
        <f>IF(A297="N/A"," ",IF(ISERROR(M297),E285*Inputs!$F$19,M297))</f>
        <v>25</v>
      </c>
      <c r="F297" s="36">
        <f t="shared" si="25"/>
        <v>25</v>
      </c>
      <c r="G297" s="35">
        <f>IF(A297="N/A"," ",IF(ISERROR(N297),G285*Inputs!$F$19,N297))</f>
        <v>24</v>
      </c>
      <c r="H297" s="36">
        <f t="shared" si="26"/>
        <v>24</v>
      </c>
      <c r="I297" s="36">
        <f>IF(A297="N/A"," ",IF(ISERROR(O297),I285*Inputs!$F$19,O297))</f>
        <v>24</v>
      </c>
      <c r="J297" s="119">
        <f t="shared" si="27"/>
        <v>4.3704999999999998</v>
      </c>
      <c r="L297" s="127" t="e">
        <v>#N/A</v>
      </c>
      <c r="M297" s="127" t="e">
        <v>#N/A</v>
      </c>
      <c r="N297" s="127" t="e">
        <v>#N/A</v>
      </c>
      <c r="O297" s="128" t="e">
        <v>#N/A</v>
      </c>
      <c r="P297" s="129">
        <v>4.3704999999999998</v>
      </c>
      <c r="S297" s="38">
        <v>45474</v>
      </c>
      <c r="T297" s="33">
        <v>23</v>
      </c>
      <c r="U297" s="33">
        <v>3</v>
      </c>
      <c r="V297" s="33">
        <v>4</v>
      </c>
      <c r="W297" s="33">
        <v>1</v>
      </c>
      <c r="X297" s="33">
        <v>31</v>
      </c>
    </row>
    <row r="298" spans="1:24">
      <c r="A298" s="17">
        <f>Calculations!A296</f>
        <v>45566</v>
      </c>
      <c r="B298" s="35">
        <f>IF(A298="N/A"," ",IF(ISERROR(L298),B286*Inputs!$F$19,L298))</f>
        <v>31.299997329711914</v>
      </c>
      <c r="C298" s="145">
        <v>1</v>
      </c>
      <c r="D298" s="36">
        <f t="shared" si="24"/>
        <v>31.299997329711914</v>
      </c>
      <c r="E298" s="35">
        <f>IF(A298="N/A"," ",IF(ISERROR(M298),E286*Inputs!$F$19,M298))</f>
        <v>19.996000289916992</v>
      </c>
      <c r="F298" s="36">
        <f t="shared" si="25"/>
        <v>19.996000289916992</v>
      </c>
      <c r="G298" s="35">
        <f>IF(A298="N/A"," ",IF(ISERROR(N298),G286*Inputs!$F$19,N298))</f>
        <v>18.996500015258789</v>
      </c>
      <c r="H298" s="36">
        <f t="shared" si="26"/>
        <v>18.996500015258789</v>
      </c>
      <c r="I298" s="36">
        <f>IF(A298="N/A"," ",IF(ISERROR(O298),I286*Inputs!$F$19,O298))</f>
        <v>25.400001525878906</v>
      </c>
      <c r="J298" s="119">
        <f t="shared" si="27"/>
        <v>4.3704999999999998</v>
      </c>
      <c r="L298" s="127" t="e">
        <v>#N/A</v>
      </c>
      <c r="M298" s="127" t="e">
        <v>#N/A</v>
      </c>
      <c r="N298" s="127" t="e">
        <v>#N/A</v>
      </c>
      <c r="O298" s="128" t="e">
        <v>#N/A</v>
      </c>
      <c r="P298" s="129">
        <v>4.3704999999999998</v>
      </c>
      <c r="S298" s="38">
        <v>45505</v>
      </c>
      <c r="T298" s="33">
        <v>21</v>
      </c>
      <c r="U298" s="33">
        <v>5</v>
      </c>
      <c r="V298" s="33">
        <v>5</v>
      </c>
      <c r="W298" s="33">
        <v>0</v>
      </c>
      <c r="X298" s="33">
        <v>31</v>
      </c>
    </row>
    <row r="299" spans="1:24">
      <c r="A299" s="17">
        <f>Calculations!A297</f>
        <v>45597</v>
      </c>
      <c r="B299" s="35">
        <f>IF(A299="N/A"," ",IF(ISERROR(L299),B287*Inputs!$F$19,L299))</f>
        <v>31.179998397827148</v>
      </c>
      <c r="C299" s="145">
        <v>1</v>
      </c>
      <c r="D299" s="36">
        <f t="shared" si="24"/>
        <v>31.179998397827148</v>
      </c>
      <c r="E299" s="35">
        <f>IF(A299="N/A"," ",IF(ISERROR(M299),E287*Inputs!$F$19,M299))</f>
        <v>20</v>
      </c>
      <c r="F299" s="36">
        <f t="shared" si="25"/>
        <v>20</v>
      </c>
      <c r="G299" s="35">
        <f>IF(A299="N/A"," ",IF(ISERROR(N299),G287*Inputs!$F$19,N299))</f>
        <v>19</v>
      </c>
      <c r="H299" s="36">
        <f t="shared" si="26"/>
        <v>19</v>
      </c>
      <c r="I299" s="36">
        <f>IF(A299="N/A"," ",IF(ISERROR(O299),I287*Inputs!$F$19,O299))</f>
        <v>25.799999237060547</v>
      </c>
      <c r="J299" s="119">
        <f t="shared" si="27"/>
        <v>4.3704999999999998</v>
      </c>
      <c r="L299" s="127" t="e">
        <v>#N/A</v>
      </c>
      <c r="M299" s="127" t="e">
        <v>#N/A</v>
      </c>
      <c r="N299" s="127" t="e">
        <v>#N/A</v>
      </c>
      <c r="O299" s="128" t="e">
        <v>#N/A</v>
      </c>
      <c r="P299" s="129">
        <v>4.3704999999999998</v>
      </c>
      <c r="S299" s="38">
        <v>45536</v>
      </c>
      <c r="T299" s="33">
        <v>21</v>
      </c>
      <c r="U299" s="33">
        <v>4</v>
      </c>
      <c r="V299" s="33">
        <v>4</v>
      </c>
      <c r="W299" s="33">
        <v>1</v>
      </c>
      <c r="X299" s="33">
        <v>30</v>
      </c>
    </row>
    <row r="300" spans="1:24">
      <c r="A300" s="17">
        <f>Calculations!A298</f>
        <v>45627</v>
      </c>
      <c r="B300" s="35">
        <f>IF(A300="N/A"," ",IF(ISERROR(L300),B288*Inputs!$F$19,L300))</f>
        <v>31.649997711181641</v>
      </c>
      <c r="C300" s="145">
        <v>1</v>
      </c>
      <c r="D300" s="36">
        <f t="shared" si="24"/>
        <v>31.649997711181641</v>
      </c>
      <c r="E300" s="35">
        <f>IF(A300="N/A"," ",IF(ISERROR(M300),E288*Inputs!$F$19,M300))</f>
        <v>20</v>
      </c>
      <c r="F300" s="36">
        <f t="shared" si="25"/>
        <v>20</v>
      </c>
      <c r="G300" s="35">
        <f>IF(A300="N/A"," ",IF(ISERROR(N300),G288*Inputs!$F$19,N300))</f>
        <v>19</v>
      </c>
      <c r="H300" s="36">
        <f t="shared" si="26"/>
        <v>19</v>
      </c>
      <c r="I300" s="36">
        <f>IF(A300="N/A"," ",IF(ISERROR(O300),I288*Inputs!$F$19,O300))</f>
        <v>25.950000762939453</v>
      </c>
      <c r="J300" s="119">
        <f t="shared" si="27"/>
        <v>4.3704999999999998</v>
      </c>
      <c r="L300" s="127" t="e">
        <v>#N/A</v>
      </c>
      <c r="M300" s="127" t="e">
        <v>#N/A</v>
      </c>
      <c r="N300" s="127" t="e">
        <v>#N/A</v>
      </c>
      <c r="O300" s="128" t="e">
        <v>#N/A</v>
      </c>
      <c r="P300" s="129">
        <v>4.3704999999999998</v>
      </c>
      <c r="S300" s="38">
        <v>45566</v>
      </c>
      <c r="T300" s="33">
        <v>22</v>
      </c>
      <c r="U300" s="33">
        <v>5</v>
      </c>
      <c r="V300" s="33">
        <v>4</v>
      </c>
      <c r="W300" s="33">
        <v>0</v>
      </c>
      <c r="X300" s="33">
        <v>31</v>
      </c>
    </row>
    <row r="301" spans="1:24">
      <c r="A301" s="17">
        <f>Calculations!A299</f>
        <v>45658</v>
      </c>
      <c r="B301" s="35">
        <f>IF(A301="N/A"," ",IF(ISERROR(L301),B289*Inputs!$F$19,L301))</f>
        <v>35.899999618530273</v>
      </c>
      <c r="C301" s="145">
        <v>1</v>
      </c>
      <c r="D301" s="36">
        <f t="shared" si="24"/>
        <v>35.899999618530273</v>
      </c>
      <c r="E301" s="35">
        <f>IF(A301="N/A"," ",IF(ISERROR(M301),E289*Inputs!$F$19,M301))</f>
        <v>22</v>
      </c>
      <c r="F301" s="36">
        <f t="shared" si="25"/>
        <v>22</v>
      </c>
      <c r="G301" s="35">
        <f>IF(A301="N/A"," ",IF(ISERROR(N301),G289*Inputs!$F$19,N301))</f>
        <v>21</v>
      </c>
      <c r="H301" s="36">
        <f t="shared" si="26"/>
        <v>21</v>
      </c>
      <c r="I301" s="36">
        <f>IF(A301="N/A"," ",IF(ISERROR(O301),I289*Inputs!$F$19,O301))</f>
        <v>26.200000762939453</v>
      </c>
      <c r="J301" s="119">
        <f t="shared" si="27"/>
        <v>4.3704999999999998</v>
      </c>
      <c r="L301" s="127" t="e">
        <v>#N/A</v>
      </c>
      <c r="M301" s="127" t="e">
        <v>#N/A</v>
      </c>
      <c r="N301" s="127" t="e">
        <v>#N/A</v>
      </c>
      <c r="O301" s="128" t="e">
        <v>#N/A</v>
      </c>
      <c r="P301" s="129">
        <v>4.3704999999999998</v>
      </c>
      <c r="S301" s="38">
        <v>45597</v>
      </c>
      <c r="T301" s="33">
        <v>20</v>
      </c>
      <c r="U301" s="33">
        <v>4</v>
      </c>
      <c r="V301" s="33">
        <v>5</v>
      </c>
      <c r="W301" s="33">
        <v>1</v>
      </c>
      <c r="X301" s="33">
        <v>30</v>
      </c>
    </row>
    <row r="302" spans="1:24">
      <c r="A302" s="17">
        <f>Calculations!A300</f>
        <v>45689</v>
      </c>
      <c r="B302" s="35">
        <f>IF(A302="N/A"," ",IF(ISERROR(L302),B290*Inputs!$F$19,L302))</f>
        <v>36</v>
      </c>
      <c r="C302" s="145">
        <v>1</v>
      </c>
      <c r="D302" s="36">
        <f t="shared" si="24"/>
        <v>36</v>
      </c>
      <c r="E302" s="35">
        <f>IF(A302="N/A"," ",IF(ISERROR(M302),E290*Inputs!$F$19,M302))</f>
        <v>21.996000289916992</v>
      </c>
      <c r="F302" s="36">
        <f t="shared" si="25"/>
        <v>21.996000289916992</v>
      </c>
      <c r="G302" s="35">
        <f>IF(A302="N/A"," ",IF(ISERROR(N302),G290*Inputs!$F$19,N302))</f>
        <v>20.996501922607422</v>
      </c>
      <c r="H302" s="36">
        <f t="shared" si="26"/>
        <v>20.996501922607422</v>
      </c>
      <c r="I302" s="36">
        <f>IF(A302="N/A"," ",IF(ISERROR(O302),I290*Inputs!$F$19,O302))</f>
        <v>24.5</v>
      </c>
      <c r="J302" s="119">
        <f t="shared" si="27"/>
        <v>4.3704999999999998</v>
      </c>
      <c r="L302" s="127" t="e">
        <v>#N/A</v>
      </c>
      <c r="M302" s="127" t="e">
        <v>#N/A</v>
      </c>
      <c r="N302" s="127" t="e">
        <v>#N/A</v>
      </c>
      <c r="O302" s="128" t="e">
        <v>#N/A</v>
      </c>
      <c r="P302" s="129">
        <v>4.3704999999999998</v>
      </c>
      <c r="S302" s="38">
        <v>45627</v>
      </c>
      <c r="T302" s="33">
        <v>22</v>
      </c>
      <c r="U302" s="33">
        <v>4</v>
      </c>
      <c r="V302" s="33">
        <v>4</v>
      </c>
      <c r="W302" s="33">
        <v>1</v>
      </c>
      <c r="X302" s="33">
        <v>31</v>
      </c>
    </row>
    <row r="303" spans="1:24">
      <c r="A303" s="17">
        <f>Calculations!A301</f>
        <v>45717</v>
      </c>
      <c r="B303" s="35">
        <f>IF(A303="N/A"," ",IF(ISERROR(L303),B291*Inputs!$F$19,L303))</f>
        <v>31.5</v>
      </c>
      <c r="C303" s="145">
        <v>1</v>
      </c>
      <c r="D303" s="36">
        <f t="shared" si="24"/>
        <v>31.5</v>
      </c>
      <c r="E303" s="35">
        <f>IF(A303="N/A"," ",IF(ISERROR(M303),E291*Inputs!$F$19,M303))</f>
        <v>20</v>
      </c>
      <c r="F303" s="36">
        <f t="shared" si="25"/>
        <v>20</v>
      </c>
      <c r="G303" s="35">
        <f>IF(A303="N/A"," ",IF(ISERROR(N303),G291*Inputs!$F$19,N303))</f>
        <v>19</v>
      </c>
      <c r="H303" s="36">
        <f t="shared" si="26"/>
        <v>19</v>
      </c>
      <c r="I303" s="36">
        <f>IF(A303="N/A"," ",IF(ISERROR(O303),I291*Inputs!$F$19,O303))</f>
        <v>24.900001525878906</v>
      </c>
      <c r="J303" s="119">
        <f t="shared" si="27"/>
        <v>4.3704999999999998</v>
      </c>
      <c r="L303" s="127" t="e">
        <v>#N/A</v>
      </c>
      <c r="M303" s="127" t="e">
        <v>#N/A</v>
      </c>
      <c r="N303" s="127" t="e">
        <v>#N/A</v>
      </c>
      <c r="O303" s="128" t="e">
        <v>#N/A</v>
      </c>
      <c r="P303" s="129">
        <v>4.3704999999999998</v>
      </c>
      <c r="S303" s="38">
        <v>45658</v>
      </c>
      <c r="T303" s="33">
        <v>22</v>
      </c>
      <c r="U303" s="33">
        <v>4</v>
      </c>
      <c r="V303" s="33">
        <v>4</v>
      </c>
      <c r="W303" s="33">
        <v>1</v>
      </c>
      <c r="X303" s="33">
        <v>31</v>
      </c>
    </row>
    <row r="304" spans="1:24">
      <c r="A304" s="17">
        <f>Calculations!A302</f>
        <v>45748</v>
      </c>
      <c r="B304" s="35">
        <f>IF(A304="N/A"," ",IF(ISERROR(L304),B292*Inputs!$F$19,L304))</f>
        <v>32.25</v>
      </c>
      <c r="C304" s="145">
        <v>1</v>
      </c>
      <c r="D304" s="36">
        <f t="shared" si="24"/>
        <v>32.25</v>
      </c>
      <c r="E304" s="35">
        <f>IF(A304="N/A"," ",IF(ISERROR(M304),E292*Inputs!$F$19,M304))</f>
        <v>20</v>
      </c>
      <c r="F304" s="36">
        <f t="shared" si="25"/>
        <v>20</v>
      </c>
      <c r="G304" s="35">
        <f>IF(A304="N/A"," ",IF(ISERROR(N304),G292*Inputs!$F$19,N304))</f>
        <v>18.995000839233398</v>
      </c>
      <c r="H304" s="36">
        <f t="shared" si="26"/>
        <v>18.995000839233398</v>
      </c>
      <c r="I304" s="36">
        <f>IF(A304="N/A"," ",IF(ISERROR(O304),I292*Inputs!$F$19,O304))</f>
        <v>24.100000381469727</v>
      </c>
      <c r="J304" s="119">
        <f t="shared" si="27"/>
        <v>4.3704999999999998</v>
      </c>
      <c r="L304" s="127" t="e">
        <v>#N/A</v>
      </c>
      <c r="M304" s="127" t="e">
        <v>#N/A</v>
      </c>
      <c r="N304" s="127" t="e">
        <v>#N/A</v>
      </c>
      <c r="O304" s="128" t="e">
        <v>#N/A</v>
      </c>
      <c r="P304" s="129">
        <v>4.3704999999999998</v>
      </c>
      <c r="S304" s="38">
        <v>45689</v>
      </c>
      <c r="T304" s="33">
        <v>20</v>
      </c>
      <c r="U304" s="33">
        <v>5</v>
      </c>
      <c r="V304" s="33">
        <v>4</v>
      </c>
      <c r="W304" s="33">
        <v>0</v>
      </c>
      <c r="X304" s="33">
        <v>29</v>
      </c>
    </row>
    <row r="305" spans="1:24">
      <c r="A305" s="17">
        <f>Calculations!A303</f>
        <v>45778</v>
      </c>
      <c r="B305" s="35">
        <f>IF(A305="N/A"," ",IF(ISERROR(L305),B293*Inputs!$F$19,L305))</f>
        <v>36.75</v>
      </c>
      <c r="C305" s="145">
        <v>1</v>
      </c>
      <c r="D305" s="36">
        <f t="shared" si="24"/>
        <v>36.75</v>
      </c>
      <c r="E305" s="35">
        <f>IF(A305="N/A"," ",IF(ISERROR(M305),E293*Inputs!$F$19,M305))</f>
        <v>21</v>
      </c>
      <c r="F305" s="36">
        <f t="shared" si="25"/>
        <v>21</v>
      </c>
      <c r="G305" s="35">
        <f>IF(A305="N/A"," ",IF(ISERROR(N305),G293*Inputs!$F$19,N305))</f>
        <v>20.004999160766602</v>
      </c>
      <c r="H305" s="36">
        <f t="shared" si="26"/>
        <v>20.004999160766602</v>
      </c>
      <c r="I305" s="36">
        <f>IF(A305="N/A"," ",IF(ISERROR(O305),I293*Inputs!$F$19,O305))</f>
        <v>23.950000762939453</v>
      </c>
      <c r="J305" s="119">
        <f t="shared" si="27"/>
        <v>4.3704999999999998</v>
      </c>
      <c r="L305" s="127" t="e">
        <v>#N/A</v>
      </c>
      <c r="M305" s="127" t="e">
        <v>#N/A</v>
      </c>
      <c r="N305" s="127" t="e">
        <v>#N/A</v>
      </c>
      <c r="O305" s="128" t="e">
        <v>#N/A</v>
      </c>
      <c r="P305" s="129">
        <v>4.3704999999999998</v>
      </c>
      <c r="S305" s="38">
        <v>45717</v>
      </c>
      <c r="T305" s="33">
        <v>22</v>
      </c>
      <c r="U305" s="33">
        <v>4</v>
      </c>
      <c r="V305" s="33">
        <v>5</v>
      </c>
      <c r="W305" s="33">
        <v>0</v>
      </c>
      <c r="X305" s="33">
        <v>31</v>
      </c>
    </row>
    <row r="306" spans="1:24">
      <c r="A306" s="17">
        <f>Calculations!A304</f>
        <v>45809</v>
      </c>
      <c r="B306" s="35">
        <f>IF(A306="N/A"," ",IF(ISERROR(L306),B294*Inputs!$F$19,L306))</f>
        <v>61.5</v>
      </c>
      <c r="C306" s="145">
        <v>1</v>
      </c>
      <c r="D306" s="36">
        <f t="shared" si="24"/>
        <v>61.5</v>
      </c>
      <c r="E306" s="35">
        <f>IF(A306="N/A"," ",IF(ISERROR(M306),E294*Inputs!$F$19,M306))</f>
        <v>26</v>
      </c>
      <c r="F306" s="36">
        <f t="shared" si="25"/>
        <v>26</v>
      </c>
      <c r="G306" s="35">
        <f>IF(A306="N/A"," ",IF(ISERROR(N306),G294*Inputs!$F$19,N306))</f>
        <v>24</v>
      </c>
      <c r="H306" s="36">
        <f t="shared" si="26"/>
        <v>24</v>
      </c>
      <c r="I306" s="36">
        <f>IF(A306="N/A"," ",IF(ISERROR(O306),I294*Inputs!$F$19,O306))</f>
        <v>23.449999809265137</v>
      </c>
      <c r="J306" s="119">
        <f t="shared" si="27"/>
        <v>4.3704999999999998</v>
      </c>
      <c r="L306" s="127" t="e">
        <v>#N/A</v>
      </c>
      <c r="M306" s="127" t="e">
        <v>#N/A</v>
      </c>
      <c r="N306" s="127" t="e">
        <v>#N/A</v>
      </c>
      <c r="O306" s="128" t="e">
        <v>#N/A</v>
      </c>
      <c r="P306" s="129">
        <v>4.3704999999999998</v>
      </c>
      <c r="S306" s="38">
        <v>45748</v>
      </c>
      <c r="T306" s="33">
        <v>22</v>
      </c>
      <c r="U306" s="33">
        <v>4</v>
      </c>
      <c r="V306" s="33">
        <v>4</v>
      </c>
      <c r="W306" s="33">
        <v>0</v>
      </c>
      <c r="X306" s="33">
        <v>30</v>
      </c>
    </row>
    <row r="307" spans="1:24">
      <c r="A307" s="17">
        <f>Calculations!A305</f>
        <v>45839</v>
      </c>
      <c r="B307" s="35">
        <f>IF(A307="N/A"," ",IF(ISERROR(L307),B295*Inputs!$F$19,L307))</f>
        <v>114</v>
      </c>
      <c r="C307" s="145">
        <v>1</v>
      </c>
      <c r="D307" s="36">
        <f t="shared" si="24"/>
        <v>114</v>
      </c>
      <c r="E307" s="35">
        <f>IF(A307="N/A"," ",IF(ISERROR(M307),E295*Inputs!$F$19,M307))</f>
        <v>35</v>
      </c>
      <c r="F307" s="36">
        <f t="shared" si="25"/>
        <v>35</v>
      </c>
      <c r="G307" s="35">
        <f>IF(A307="N/A"," ",IF(ISERROR(N307),G295*Inputs!$F$19,N307))</f>
        <v>30.999998092651367</v>
      </c>
      <c r="H307" s="36">
        <f t="shared" si="26"/>
        <v>30.999998092651367</v>
      </c>
      <c r="I307" s="36">
        <f>IF(A307="N/A"," ",IF(ISERROR(O307),I295*Inputs!$F$19,O307))</f>
        <v>24.350000381469727</v>
      </c>
      <c r="J307" s="119">
        <f t="shared" si="27"/>
        <v>4.3704999999999998</v>
      </c>
      <c r="L307" s="127" t="e">
        <v>#N/A</v>
      </c>
      <c r="M307" s="127" t="e">
        <v>#N/A</v>
      </c>
      <c r="N307" s="127" t="e">
        <v>#N/A</v>
      </c>
      <c r="O307" s="128" t="e">
        <v>#N/A</v>
      </c>
      <c r="P307" s="129">
        <v>4.3704999999999998</v>
      </c>
      <c r="S307" s="38">
        <v>45778</v>
      </c>
      <c r="T307" s="33">
        <v>20</v>
      </c>
      <c r="U307" s="33">
        <v>5</v>
      </c>
      <c r="V307" s="33">
        <v>5</v>
      </c>
      <c r="W307" s="33">
        <v>1</v>
      </c>
      <c r="X307" s="33">
        <v>31</v>
      </c>
    </row>
    <row r="308" spans="1:24">
      <c r="A308" s="17">
        <f>Calculations!A306</f>
        <v>45870</v>
      </c>
      <c r="B308" s="35">
        <f>IF(A308="N/A"," ",IF(ISERROR(L308),B296*Inputs!$F$19,L308))</f>
        <v>114</v>
      </c>
      <c r="C308" s="145">
        <v>1</v>
      </c>
      <c r="D308" s="36">
        <f t="shared" si="24"/>
        <v>114</v>
      </c>
      <c r="E308" s="35">
        <f>IF(A308="N/A"," ",IF(ISERROR(M308),E296*Inputs!$F$19,M308))</f>
        <v>35.000003814697266</v>
      </c>
      <c r="F308" s="36">
        <f t="shared" si="25"/>
        <v>35.000003814697266</v>
      </c>
      <c r="G308" s="35">
        <f>IF(A308="N/A"," ",IF(ISERROR(N308),G296*Inputs!$F$19,N308))</f>
        <v>31</v>
      </c>
      <c r="H308" s="36">
        <f t="shared" si="26"/>
        <v>31</v>
      </c>
      <c r="I308" s="36">
        <f>IF(A308="N/A"," ",IF(ISERROR(O308),I296*Inputs!$F$19,O308))</f>
        <v>24.350000381469727</v>
      </c>
      <c r="J308" s="119">
        <f t="shared" si="27"/>
        <v>4.3704999999999998</v>
      </c>
      <c r="L308" s="127" t="e">
        <v>#N/A</v>
      </c>
      <c r="M308" s="127" t="e">
        <v>#N/A</v>
      </c>
      <c r="N308" s="127" t="e">
        <v>#N/A</v>
      </c>
      <c r="O308" s="128" t="e">
        <v>#N/A</v>
      </c>
      <c r="P308" s="129">
        <v>4.3704999999999998</v>
      </c>
      <c r="S308" s="38">
        <v>45809</v>
      </c>
      <c r="T308" s="33">
        <v>22</v>
      </c>
      <c r="U308" s="33">
        <v>4</v>
      </c>
      <c r="V308" s="33">
        <v>4</v>
      </c>
      <c r="W308" s="33">
        <v>0</v>
      </c>
      <c r="X308" s="33">
        <v>30</v>
      </c>
    </row>
    <row r="309" spans="1:24">
      <c r="A309" s="17">
        <f>Calculations!A307</f>
        <v>45901</v>
      </c>
      <c r="B309" s="35">
        <f>IF(A309="N/A"," ",IF(ISERROR(L309),B297*Inputs!$F$19,L309))</f>
        <v>38.5</v>
      </c>
      <c r="C309" s="145">
        <v>1</v>
      </c>
      <c r="D309" s="36">
        <f t="shared" si="24"/>
        <v>38.5</v>
      </c>
      <c r="E309" s="35">
        <f>IF(A309="N/A"," ",IF(ISERROR(M309),E297*Inputs!$F$19,M309))</f>
        <v>25</v>
      </c>
      <c r="F309" s="36">
        <f t="shared" si="25"/>
        <v>25</v>
      </c>
      <c r="G309" s="35">
        <f>IF(A309="N/A"," ",IF(ISERROR(N309),G297*Inputs!$F$19,N309))</f>
        <v>24</v>
      </c>
      <c r="H309" s="36">
        <f t="shared" si="26"/>
        <v>24</v>
      </c>
      <c r="I309" s="36">
        <f>IF(A309="N/A"," ",IF(ISERROR(O309),I297*Inputs!$F$19,O309))</f>
        <v>24</v>
      </c>
      <c r="J309" s="119">
        <f t="shared" si="27"/>
        <v>4.3704999999999998</v>
      </c>
      <c r="L309" s="127" t="e">
        <v>#N/A</v>
      </c>
      <c r="M309" s="127" t="e">
        <v>#N/A</v>
      </c>
      <c r="N309" s="127" t="e">
        <v>#N/A</v>
      </c>
      <c r="O309" s="128" t="e">
        <v>#N/A</v>
      </c>
      <c r="P309" s="129">
        <v>4.3704999999999998</v>
      </c>
      <c r="S309" s="38">
        <v>45839</v>
      </c>
      <c r="T309" s="33">
        <v>23</v>
      </c>
      <c r="U309" s="33">
        <v>3</v>
      </c>
      <c r="V309" s="33">
        <v>4</v>
      </c>
      <c r="W309" s="33">
        <v>1</v>
      </c>
      <c r="X309" s="33">
        <v>31</v>
      </c>
    </row>
    <row r="310" spans="1:24">
      <c r="A310" s="17">
        <f>Calculations!A308</f>
        <v>45931</v>
      </c>
      <c r="B310" s="35">
        <f>IF(A310="N/A"," ",IF(ISERROR(L310),B298*Inputs!$F$19,L310))</f>
        <v>31.299997329711914</v>
      </c>
      <c r="C310" s="145">
        <v>1</v>
      </c>
      <c r="D310" s="36">
        <f t="shared" si="24"/>
        <v>31.299997329711914</v>
      </c>
      <c r="E310" s="35">
        <f>IF(A310="N/A"," ",IF(ISERROR(M310),E298*Inputs!$F$19,M310))</f>
        <v>19.996000289916992</v>
      </c>
      <c r="F310" s="36">
        <f t="shared" si="25"/>
        <v>19.996000289916992</v>
      </c>
      <c r="G310" s="35">
        <f>IF(A310="N/A"," ",IF(ISERROR(N310),G298*Inputs!$F$19,N310))</f>
        <v>18.996500015258789</v>
      </c>
      <c r="H310" s="36">
        <f t="shared" si="26"/>
        <v>18.996500015258789</v>
      </c>
      <c r="I310" s="36">
        <f>IF(A310="N/A"," ",IF(ISERROR(O310),I298*Inputs!$F$19,O310))</f>
        <v>25.400001525878906</v>
      </c>
      <c r="J310" s="119">
        <f t="shared" si="27"/>
        <v>4.3704999999999998</v>
      </c>
      <c r="L310" s="127" t="e">
        <v>#N/A</v>
      </c>
      <c r="M310" s="127" t="e">
        <v>#N/A</v>
      </c>
      <c r="N310" s="127" t="e">
        <v>#N/A</v>
      </c>
      <c r="O310" s="128" t="e">
        <v>#N/A</v>
      </c>
      <c r="P310" s="129">
        <v>4.3704999999999998</v>
      </c>
      <c r="S310" s="38">
        <v>45870</v>
      </c>
      <c r="T310" s="33">
        <v>21</v>
      </c>
      <c r="U310" s="33">
        <v>5</v>
      </c>
      <c r="V310" s="33">
        <v>5</v>
      </c>
      <c r="W310" s="33">
        <v>0</v>
      </c>
      <c r="X310" s="33">
        <v>31</v>
      </c>
    </row>
    <row r="311" spans="1:24">
      <c r="A311" s="17">
        <f>Calculations!A309</f>
        <v>45962</v>
      </c>
      <c r="B311" s="35">
        <f>IF(A311="N/A"," ",IF(ISERROR(L311),B299*Inputs!$F$19,L311))</f>
        <v>31.179998397827148</v>
      </c>
      <c r="C311" s="145">
        <v>1</v>
      </c>
      <c r="D311" s="36">
        <f t="shared" si="24"/>
        <v>31.179998397827148</v>
      </c>
      <c r="E311" s="35">
        <f>IF(A311="N/A"," ",IF(ISERROR(M311),E299*Inputs!$F$19,M311))</f>
        <v>20</v>
      </c>
      <c r="F311" s="36">
        <f t="shared" si="25"/>
        <v>20</v>
      </c>
      <c r="G311" s="35">
        <f>IF(A311="N/A"," ",IF(ISERROR(N311),G299*Inputs!$F$19,N311))</f>
        <v>19</v>
      </c>
      <c r="H311" s="36">
        <f t="shared" si="26"/>
        <v>19</v>
      </c>
      <c r="I311" s="36">
        <f>IF(A311="N/A"," ",IF(ISERROR(O311),I299*Inputs!$F$19,O311))</f>
        <v>25.799999237060547</v>
      </c>
      <c r="J311" s="119">
        <f t="shared" si="27"/>
        <v>4.3704999999999998</v>
      </c>
      <c r="L311" s="127" t="e">
        <v>#N/A</v>
      </c>
      <c r="M311" s="127" t="e">
        <v>#N/A</v>
      </c>
      <c r="N311" s="127" t="e">
        <v>#N/A</v>
      </c>
      <c r="O311" s="128" t="e">
        <v>#N/A</v>
      </c>
      <c r="P311" s="129">
        <v>4.3704999999999998</v>
      </c>
      <c r="S311" s="38">
        <v>45901</v>
      </c>
      <c r="T311" s="33">
        <v>21</v>
      </c>
      <c r="U311" s="33">
        <v>4</v>
      </c>
      <c r="V311" s="33">
        <v>4</v>
      </c>
      <c r="W311" s="33">
        <v>1</v>
      </c>
      <c r="X311" s="33">
        <v>30</v>
      </c>
    </row>
    <row r="312" spans="1:24">
      <c r="A312" s="17">
        <f>Calculations!A310</f>
        <v>45992</v>
      </c>
      <c r="B312" s="35">
        <f>IF(A312="N/A"," ",IF(ISERROR(L312),B300*Inputs!$F$19,L312))</f>
        <v>31.649997711181641</v>
      </c>
      <c r="C312" s="145">
        <v>1</v>
      </c>
      <c r="D312" s="36">
        <f t="shared" si="24"/>
        <v>31.649997711181641</v>
      </c>
      <c r="E312" s="35">
        <f>IF(A312="N/A"," ",IF(ISERROR(M312),E300*Inputs!$F$19,M312))</f>
        <v>20</v>
      </c>
      <c r="F312" s="36">
        <f t="shared" si="25"/>
        <v>20</v>
      </c>
      <c r="G312" s="35">
        <f>IF(A312="N/A"," ",IF(ISERROR(N312),G300*Inputs!$F$19,N312))</f>
        <v>19</v>
      </c>
      <c r="H312" s="36">
        <f t="shared" si="26"/>
        <v>19</v>
      </c>
      <c r="I312" s="36">
        <f>IF(A312="N/A"," ",IF(ISERROR(O312),I300*Inputs!$F$19,O312))</f>
        <v>25.950000762939453</v>
      </c>
      <c r="J312" s="119">
        <f t="shared" si="27"/>
        <v>4.3704999999999998</v>
      </c>
      <c r="L312" s="127" t="e">
        <v>#N/A</v>
      </c>
      <c r="M312" s="127" t="e">
        <v>#N/A</v>
      </c>
      <c r="N312" s="127" t="e">
        <v>#N/A</v>
      </c>
      <c r="O312" s="128" t="e">
        <v>#N/A</v>
      </c>
      <c r="P312" s="129">
        <v>4.3704999999999998</v>
      </c>
      <c r="S312" s="38">
        <v>45931</v>
      </c>
      <c r="T312" s="33">
        <v>22</v>
      </c>
      <c r="U312" s="33">
        <v>5</v>
      </c>
      <c r="V312" s="33">
        <v>4</v>
      </c>
      <c r="W312" s="33">
        <v>0</v>
      </c>
      <c r="X312" s="33">
        <v>31</v>
      </c>
    </row>
    <row r="313" spans="1:24">
      <c r="A313" s="17">
        <f>Calculations!A311</f>
        <v>46023</v>
      </c>
      <c r="B313" s="35">
        <f>IF(A313="N/A"," ",IF(ISERROR(L313),B301*Inputs!$F$19,L313))</f>
        <v>35.899999618530273</v>
      </c>
      <c r="C313" s="145">
        <v>1</v>
      </c>
      <c r="D313" s="36">
        <f t="shared" si="24"/>
        <v>35.899999618530273</v>
      </c>
      <c r="E313" s="35">
        <f>IF(A313="N/A"," ",IF(ISERROR(M313),E301*Inputs!$F$19,M313))</f>
        <v>22</v>
      </c>
      <c r="F313" s="36">
        <f t="shared" si="25"/>
        <v>22</v>
      </c>
      <c r="G313" s="35">
        <f>IF(A313="N/A"," ",IF(ISERROR(N313),G301*Inputs!$F$19,N313))</f>
        <v>21</v>
      </c>
      <c r="H313" s="36">
        <f t="shared" si="26"/>
        <v>21</v>
      </c>
      <c r="I313" s="36">
        <f>IF(A313="N/A"," ",IF(ISERROR(O313),I301*Inputs!$F$19,O313))</f>
        <v>26.200000762939453</v>
      </c>
      <c r="J313" s="119">
        <f t="shared" si="27"/>
        <v>4.3704999999999998</v>
      </c>
      <c r="L313" s="127" t="e">
        <v>#N/A</v>
      </c>
      <c r="M313" s="127" t="e">
        <v>#N/A</v>
      </c>
      <c r="N313" s="127" t="e">
        <v>#N/A</v>
      </c>
      <c r="O313" s="128" t="e">
        <v>#N/A</v>
      </c>
      <c r="P313" s="129">
        <v>4.3704999999999998</v>
      </c>
      <c r="S313" s="38">
        <v>45962</v>
      </c>
      <c r="T313" s="33">
        <v>20</v>
      </c>
      <c r="U313" s="33">
        <v>4</v>
      </c>
      <c r="V313" s="33">
        <v>5</v>
      </c>
      <c r="W313" s="33">
        <v>1</v>
      </c>
      <c r="X313" s="33">
        <v>30</v>
      </c>
    </row>
    <row r="314" spans="1:24">
      <c r="A314" s="17">
        <f>Calculations!A312</f>
        <v>46054</v>
      </c>
      <c r="B314" s="35">
        <f>IF(A314="N/A"," ",IF(ISERROR(L314),B302*Inputs!$F$19,L314))</f>
        <v>36</v>
      </c>
      <c r="C314" s="145">
        <v>1</v>
      </c>
      <c r="D314" s="36">
        <f t="shared" si="24"/>
        <v>36</v>
      </c>
      <c r="E314" s="35">
        <f>IF(A314="N/A"," ",IF(ISERROR(M314),E302*Inputs!$F$19,M314))</f>
        <v>21.996000289916992</v>
      </c>
      <c r="F314" s="36">
        <f t="shared" si="25"/>
        <v>21.996000289916992</v>
      </c>
      <c r="G314" s="35">
        <f>IF(A314="N/A"," ",IF(ISERROR(N314),G302*Inputs!$F$19,N314))</f>
        <v>20.996501922607422</v>
      </c>
      <c r="H314" s="36">
        <f t="shared" si="26"/>
        <v>20.996501922607422</v>
      </c>
      <c r="I314" s="36">
        <f>IF(A314="N/A"," ",IF(ISERROR(O314),I302*Inputs!$F$19,O314))</f>
        <v>24.5</v>
      </c>
      <c r="J314" s="119">
        <f t="shared" si="27"/>
        <v>4.3704999999999998</v>
      </c>
      <c r="L314" s="127" t="e">
        <v>#N/A</v>
      </c>
      <c r="M314" s="127" t="e">
        <v>#N/A</v>
      </c>
      <c r="N314" s="127" t="e">
        <v>#N/A</v>
      </c>
      <c r="O314" s="128" t="e">
        <v>#N/A</v>
      </c>
      <c r="P314" s="129">
        <v>4.3704999999999998</v>
      </c>
      <c r="S314" s="38">
        <v>45992</v>
      </c>
      <c r="T314" s="33">
        <v>22</v>
      </c>
      <c r="U314" s="33">
        <v>4</v>
      </c>
      <c r="V314" s="33">
        <v>4</v>
      </c>
      <c r="W314" s="33">
        <v>1</v>
      </c>
      <c r="X314" s="33">
        <v>31</v>
      </c>
    </row>
    <row r="315" spans="1:24">
      <c r="A315" s="17">
        <f>Calculations!A313</f>
        <v>46082</v>
      </c>
      <c r="B315" s="35">
        <f>IF(A315="N/A"," ",IF(ISERROR(L315),B303*Inputs!$F$19,L315))</f>
        <v>31.5</v>
      </c>
      <c r="C315" s="145">
        <v>1</v>
      </c>
      <c r="D315" s="36">
        <f t="shared" si="24"/>
        <v>31.5</v>
      </c>
      <c r="E315" s="35">
        <f>IF(A315="N/A"," ",IF(ISERROR(M315),E303*Inputs!$F$19,M315))</f>
        <v>20</v>
      </c>
      <c r="F315" s="36">
        <f t="shared" si="25"/>
        <v>20</v>
      </c>
      <c r="G315" s="35">
        <f>IF(A315="N/A"," ",IF(ISERROR(N315),G303*Inputs!$F$19,N315))</f>
        <v>19</v>
      </c>
      <c r="H315" s="36">
        <f t="shared" si="26"/>
        <v>19</v>
      </c>
      <c r="I315" s="36">
        <f>IF(A315="N/A"," ",IF(ISERROR(O315),I303*Inputs!$F$19,O315))</f>
        <v>24.900001525878906</v>
      </c>
      <c r="J315" s="119">
        <f t="shared" si="27"/>
        <v>4.3704999999999998</v>
      </c>
      <c r="L315" s="127" t="e">
        <v>#N/A</v>
      </c>
      <c r="M315" s="127" t="e">
        <v>#N/A</v>
      </c>
      <c r="N315" s="127" t="e">
        <v>#N/A</v>
      </c>
      <c r="O315" s="128" t="e">
        <v>#N/A</v>
      </c>
      <c r="P315" s="129">
        <v>4.3704999999999998</v>
      </c>
      <c r="S315" s="38">
        <v>46023</v>
      </c>
      <c r="T315" s="33">
        <v>22</v>
      </c>
      <c r="U315" s="33">
        <v>4</v>
      </c>
      <c r="V315" s="33">
        <v>4</v>
      </c>
      <c r="W315" s="33">
        <v>1</v>
      </c>
      <c r="X315" s="33">
        <v>31</v>
      </c>
    </row>
    <row r="316" spans="1:24">
      <c r="A316" s="17">
        <f>Calculations!A314</f>
        <v>46113</v>
      </c>
      <c r="B316" s="35">
        <f>IF(A316="N/A"," ",IF(ISERROR(L316),B304*Inputs!$F$19,L316))</f>
        <v>32.25</v>
      </c>
      <c r="C316" s="145">
        <v>1</v>
      </c>
      <c r="D316" s="36">
        <f t="shared" si="24"/>
        <v>32.25</v>
      </c>
      <c r="E316" s="35">
        <f>IF(A316="N/A"," ",IF(ISERROR(M316),E304*Inputs!$F$19,M316))</f>
        <v>20</v>
      </c>
      <c r="F316" s="36">
        <f t="shared" si="25"/>
        <v>20</v>
      </c>
      <c r="G316" s="35">
        <f>IF(A316="N/A"," ",IF(ISERROR(N316),G304*Inputs!$F$19,N316))</f>
        <v>18.995000839233398</v>
      </c>
      <c r="H316" s="36">
        <f t="shared" si="26"/>
        <v>18.995000839233398</v>
      </c>
      <c r="I316" s="36">
        <f>IF(A316="N/A"," ",IF(ISERROR(O316),I304*Inputs!$F$19,O316))</f>
        <v>24.100000381469727</v>
      </c>
      <c r="J316" s="119">
        <f t="shared" si="27"/>
        <v>4.3704999999999998</v>
      </c>
      <c r="L316" s="127" t="e">
        <v>#N/A</v>
      </c>
      <c r="M316" s="127" t="e">
        <v>#N/A</v>
      </c>
      <c r="N316" s="127" t="e">
        <v>#N/A</v>
      </c>
      <c r="O316" s="128" t="e">
        <v>#N/A</v>
      </c>
      <c r="P316" s="129">
        <v>4.3704999999999998</v>
      </c>
      <c r="S316" s="38">
        <v>46054</v>
      </c>
      <c r="T316" s="33">
        <v>20</v>
      </c>
      <c r="U316" s="33">
        <v>5</v>
      </c>
      <c r="V316" s="33">
        <v>4</v>
      </c>
      <c r="W316" s="33">
        <v>0</v>
      </c>
      <c r="X316" s="33">
        <v>29</v>
      </c>
    </row>
    <row r="317" spans="1:24">
      <c r="A317" s="17">
        <f>Calculations!A315</f>
        <v>46143</v>
      </c>
      <c r="B317" s="35">
        <f>IF(A317="N/A"," ",IF(ISERROR(L317),B305*Inputs!$F$19,L317))</f>
        <v>36.75</v>
      </c>
      <c r="C317" s="145">
        <v>1</v>
      </c>
      <c r="D317" s="36">
        <f t="shared" si="24"/>
        <v>36.75</v>
      </c>
      <c r="E317" s="35">
        <f>IF(A317="N/A"," ",IF(ISERROR(M317),E305*Inputs!$F$19,M317))</f>
        <v>21</v>
      </c>
      <c r="F317" s="36">
        <f t="shared" si="25"/>
        <v>21</v>
      </c>
      <c r="G317" s="35">
        <f>IF(A317="N/A"," ",IF(ISERROR(N317),G305*Inputs!$F$19,N317))</f>
        <v>20.004999160766602</v>
      </c>
      <c r="H317" s="36">
        <f t="shared" si="26"/>
        <v>20.004999160766602</v>
      </c>
      <c r="I317" s="36">
        <f>IF(A317="N/A"," ",IF(ISERROR(O317),I305*Inputs!$F$19,O317))</f>
        <v>23.950000762939453</v>
      </c>
      <c r="J317" s="119">
        <f t="shared" si="27"/>
        <v>4.3704999999999998</v>
      </c>
      <c r="L317" s="127" t="e">
        <v>#N/A</v>
      </c>
      <c r="M317" s="127" t="e">
        <v>#N/A</v>
      </c>
      <c r="N317" s="127" t="e">
        <v>#N/A</v>
      </c>
      <c r="O317" s="128" t="e">
        <v>#N/A</v>
      </c>
      <c r="P317" s="129">
        <v>4.3704999999999998</v>
      </c>
      <c r="S317" s="38">
        <v>46082</v>
      </c>
      <c r="T317" s="33">
        <v>22</v>
      </c>
      <c r="U317" s="33">
        <v>4</v>
      </c>
      <c r="V317" s="33">
        <v>5</v>
      </c>
      <c r="W317" s="33">
        <v>0</v>
      </c>
      <c r="X317" s="33">
        <v>31</v>
      </c>
    </row>
    <row r="318" spans="1:24">
      <c r="A318" s="17">
        <f>Calculations!A316</f>
        <v>46174</v>
      </c>
      <c r="B318" s="35">
        <f>IF(A318="N/A"," ",IF(ISERROR(L318),B306*Inputs!$F$19,L318))</f>
        <v>61.5</v>
      </c>
      <c r="C318" s="145">
        <v>1</v>
      </c>
      <c r="D318" s="36">
        <f t="shared" si="24"/>
        <v>61.5</v>
      </c>
      <c r="E318" s="35">
        <f>IF(A318="N/A"," ",IF(ISERROR(M318),E306*Inputs!$F$19,M318))</f>
        <v>26</v>
      </c>
      <c r="F318" s="36">
        <f t="shared" si="25"/>
        <v>26</v>
      </c>
      <c r="G318" s="35">
        <f>IF(A318="N/A"," ",IF(ISERROR(N318),G306*Inputs!$F$19,N318))</f>
        <v>24</v>
      </c>
      <c r="H318" s="36">
        <f t="shared" si="26"/>
        <v>24</v>
      </c>
      <c r="I318" s="36">
        <f>IF(A318="N/A"," ",IF(ISERROR(O318),I306*Inputs!$F$19,O318))</f>
        <v>23.449999809265137</v>
      </c>
      <c r="J318" s="119">
        <f t="shared" si="27"/>
        <v>4.3704999999999998</v>
      </c>
      <c r="L318" s="127" t="e">
        <v>#N/A</v>
      </c>
      <c r="M318" s="127" t="e">
        <v>#N/A</v>
      </c>
      <c r="N318" s="127" t="e">
        <v>#N/A</v>
      </c>
      <c r="O318" s="128" t="e">
        <v>#N/A</v>
      </c>
      <c r="P318" s="129">
        <v>4.3704999999999998</v>
      </c>
      <c r="S318" s="38">
        <v>46113</v>
      </c>
      <c r="T318" s="33">
        <v>22</v>
      </c>
      <c r="U318" s="33">
        <v>4</v>
      </c>
      <c r="V318" s="33">
        <v>4</v>
      </c>
      <c r="W318" s="33">
        <v>0</v>
      </c>
      <c r="X318" s="33">
        <v>30</v>
      </c>
    </row>
    <row r="319" spans="1:24">
      <c r="A319" s="17">
        <f>Calculations!A317</f>
        <v>46204</v>
      </c>
      <c r="B319" s="35">
        <f>IF(A319="N/A"," ",IF(ISERROR(L319),B307*Inputs!$F$19,L319))</f>
        <v>114</v>
      </c>
      <c r="C319" s="145">
        <v>1</v>
      </c>
      <c r="D319" s="36">
        <f t="shared" si="24"/>
        <v>114</v>
      </c>
      <c r="E319" s="35">
        <f>IF(A319="N/A"," ",IF(ISERROR(M319),E307*Inputs!$F$19,M319))</f>
        <v>35</v>
      </c>
      <c r="F319" s="36">
        <f t="shared" si="25"/>
        <v>35</v>
      </c>
      <c r="G319" s="35">
        <f>IF(A319="N/A"," ",IF(ISERROR(N319),G307*Inputs!$F$19,N319))</f>
        <v>30.999998092651367</v>
      </c>
      <c r="H319" s="36">
        <f t="shared" si="26"/>
        <v>30.999998092651367</v>
      </c>
      <c r="I319" s="36">
        <f>IF(A319="N/A"," ",IF(ISERROR(O319),I307*Inputs!$F$19,O319))</f>
        <v>24.350000381469727</v>
      </c>
      <c r="J319" s="119">
        <f t="shared" si="27"/>
        <v>4.3704999999999998</v>
      </c>
      <c r="L319" s="127" t="e">
        <v>#N/A</v>
      </c>
      <c r="M319" s="127" t="e">
        <v>#N/A</v>
      </c>
      <c r="N319" s="127" t="e">
        <v>#N/A</v>
      </c>
      <c r="O319" s="128" t="e">
        <v>#N/A</v>
      </c>
      <c r="P319" s="129">
        <v>4.3704999999999998</v>
      </c>
      <c r="S319" s="38">
        <v>46143</v>
      </c>
      <c r="T319" s="33">
        <v>20</v>
      </c>
      <c r="U319" s="33">
        <v>5</v>
      </c>
      <c r="V319" s="33">
        <v>5</v>
      </c>
      <c r="W319" s="33">
        <v>1</v>
      </c>
      <c r="X319" s="33">
        <v>31</v>
      </c>
    </row>
    <row r="320" spans="1:24">
      <c r="A320" s="17">
        <f>Calculations!A318</f>
        <v>46235</v>
      </c>
      <c r="B320" s="35">
        <f>IF(A320="N/A"," ",IF(ISERROR(L320),B308*Inputs!$F$19,L320))</f>
        <v>114</v>
      </c>
      <c r="C320" s="145">
        <v>1</v>
      </c>
      <c r="D320" s="36">
        <f t="shared" si="24"/>
        <v>114</v>
      </c>
      <c r="E320" s="35">
        <f>IF(A320="N/A"," ",IF(ISERROR(M320),E308*Inputs!$F$19,M320))</f>
        <v>35.000003814697266</v>
      </c>
      <c r="F320" s="36">
        <f t="shared" si="25"/>
        <v>35.000003814697266</v>
      </c>
      <c r="G320" s="35">
        <f>IF(A320="N/A"," ",IF(ISERROR(N320),G308*Inputs!$F$19,N320))</f>
        <v>31</v>
      </c>
      <c r="H320" s="36">
        <f t="shared" si="26"/>
        <v>31</v>
      </c>
      <c r="I320" s="36">
        <f>IF(A320="N/A"," ",IF(ISERROR(O320),I308*Inputs!$F$19,O320))</f>
        <v>24.350000381469727</v>
      </c>
      <c r="J320" s="119">
        <f t="shared" si="27"/>
        <v>4.3704999999999998</v>
      </c>
      <c r="L320" s="127" t="e">
        <v>#N/A</v>
      </c>
      <c r="M320" s="127" t="e">
        <v>#N/A</v>
      </c>
      <c r="N320" s="127" t="e">
        <v>#N/A</v>
      </c>
      <c r="O320" s="128" t="e">
        <v>#N/A</v>
      </c>
      <c r="P320" s="129">
        <v>4.3704999999999998</v>
      </c>
      <c r="S320" s="38">
        <v>46174</v>
      </c>
      <c r="T320" s="33">
        <v>22</v>
      </c>
      <c r="U320" s="33">
        <v>4</v>
      </c>
      <c r="V320" s="33">
        <v>4</v>
      </c>
      <c r="W320" s="33">
        <v>0</v>
      </c>
      <c r="X320" s="33">
        <v>30</v>
      </c>
    </row>
    <row r="321" spans="1:24">
      <c r="A321" s="17">
        <f>Calculations!A319</f>
        <v>46266</v>
      </c>
      <c r="B321" s="35">
        <f>IF(A321="N/A"," ",IF(ISERROR(L321),B309*Inputs!$F$19,L321))</f>
        <v>38.5</v>
      </c>
      <c r="C321" s="145">
        <v>1</v>
      </c>
      <c r="D321" s="36">
        <f t="shared" si="24"/>
        <v>38.5</v>
      </c>
      <c r="E321" s="35">
        <f>IF(A321="N/A"," ",IF(ISERROR(M321),E309*Inputs!$F$19,M321))</f>
        <v>25</v>
      </c>
      <c r="F321" s="36">
        <f t="shared" si="25"/>
        <v>25</v>
      </c>
      <c r="G321" s="35">
        <f>IF(A321="N/A"," ",IF(ISERROR(N321),G309*Inputs!$F$19,N321))</f>
        <v>24</v>
      </c>
      <c r="H321" s="36">
        <f t="shared" si="26"/>
        <v>24</v>
      </c>
      <c r="I321" s="36">
        <f>IF(A321="N/A"," ",IF(ISERROR(O321),I309*Inputs!$F$19,O321))</f>
        <v>24</v>
      </c>
      <c r="J321" s="119">
        <f t="shared" si="27"/>
        <v>4.3704999999999998</v>
      </c>
      <c r="L321" s="127" t="e">
        <v>#N/A</v>
      </c>
      <c r="M321" s="127" t="e">
        <v>#N/A</v>
      </c>
      <c r="N321" s="127" t="e">
        <v>#N/A</v>
      </c>
      <c r="O321" s="128" t="e">
        <v>#N/A</v>
      </c>
      <c r="P321" s="129">
        <v>4.3704999999999998</v>
      </c>
      <c r="S321" s="38">
        <v>46204</v>
      </c>
      <c r="T321" s="33">
        <v>23</v>
      </c>
      <c r="U321" s="33">
        <v>3</v>
      </c>
      <c r="V321" s="33">
        <v>4</v>
      </c>
      <c r="W321" s="33">
        <v>1</v>
      </c>
      <c r="X321" s="33">
        <v>31</v>
      </c>
    </row>
    <row r="322" spans="1:24">
      <c r="A322" s="17">
        <f>Calculations!A320</f>
        <v>46296</v>
      </c>
      <c r="B322" s="35">
        <f>IF(A322="N/A"," ",IF(ISERROR(L322),B310*Inputs!$F$19,L322))</f>
        <v>31.299997329711914</v>
      </c>
      <c r="C322" s="145">
        <v>1</v>
      </c>
      <c r="D322" s="36">
        <f t="shared" si="24"/>
        <v>31.299997329711914</v>
      </c>
      <c r="E322" s="35">
        <f>IF(A322="N/A"," ",IF(ISERROR(M322),E310*Inputs!$F$19,M322))</f>
        <v>19.996000289916992</v>
      </c>
      <c r="F322" s="36">
        <f t="shared" si="25"/>
        <v>19.996000289916992</v>
      </c>
      <c r="G322" s="35">
        <f>IF(A322="N/A"," ",IF(ISERROR(N322),G310*Inputs!$F$19,N322))</f>
        <v>18.996500015258789</v>
      </c>
      <c r="H322" s="36">
        <f t="shared" si="26"/>
        <v>18.996500015258789</v>
      </c>
      <c r="I322" s="36">
        <f>IF(A322="N/A"," ",IF(ISERROR(O322),I310*Inputs!$F$19,O322))</f>
        <v>25.400001525878906</v>
      </c>
      <c r="J322" s="119">
        <f t="shared" si="27"/>
        <v>4.3704999999999998</v>
      </c>
      <c r="L322" s="127" t="e">
        <v>#N/A</v>
      </c>
      <c r="M322" s="127" t="e">
        <v>#N/A</v>
      </c>
      <c r="N322" s="127" t="e">
        <v>#N/A</v>
      </c>
      <c r="O322" s="128" t="e">
        <v>#N/A</v>
      </c>
      <c r="P322" s="129">
        <v>4.3704999999999998</v>
      </c>
      <c r="S322" s="38">
        <v>46235</v>
      </c>
      <c r="T322" s="33">
        <v>21</v>
      </c>
      <c r="U322" s="33">
        <v>5</v>
      </c>
      <c r="V322" s="33">
        <v>5</v>
      </c>
      <c r="W322" s="33">
        <v>0</v>
      </c>
      <c r="X322" s="33">
        <v>31</v>
      </c>
    </row>
    <row r="323" spans="1:24">
      <c r="A323" s="17">
        <f>Calculations!A321</f>
        <v>46327</v>
      </c>
      <c r="B323" s="35">
        <f>IF(A323="N/A"," ",IF(ISERROR(L323),B311*Inputs!$F$19,L323))</f>
        <v>31.179998397827148</v>
      </c>
      <c r="C323" s="145">
        <v>1</v>
      </c>
      <c r="D323" s="36">
        <f t="shared" ref="D323:D384" si="28">IF(A323="N/A"," ",C323*B323)</f>
        <v>31.179998397827148</v>
      </c>
      <c r="E323" s="35">
        <f>IF(A323="N/A"," ",IF(ISERROR(M323),E311*Inputs!$F$19,M323))</f>
        <v>20</v>
      </c>
      <c r="F323" s="36">
        <f t="shared" ref="F323:F384" si="29">IF(A323="N/A"," ",E323*C323)</f>
        <v>20</v>
      </c>
      <c r="G323" s="35">
        <f>IF(A323="N/A"," ",IF(ISERROR(N323),G311*Inputs!$F$19,N323))</f>
        <v>19</v>
      </c>
      <c r="H323" s="36">
        <f t="shared" ref="H323:H384" si="30">IF(A323="N/A"," ",G323*C323)</f>
        <v>19</v>
      </c>
      <c r="I323" s="36">
        <f>IF(A323="N/A"," ",IF(ISERROR(O323),I311*Inputs!$F$19,O323))</f>
        <v>25.799999237060547</v>
      </c>
      <c r="J323" s="119">
        <f t="shared" ref="J323:J384" si="31">IF(A323="N/A"," ",P323)</f>
        <v>4.3704999999999998</v>
      </c>
      <c r="L323" s="127" t="e">
        <v>#N/A</v>
      </c>
      <c r="M323" s="127" t="e">
        <v>#N/A</v>
      </c>
      <c r="N323" s="127" t="e">
        <v>#N/A</v>
      </c>
      <c r="O323" s="128" t="e">
        <v>#N/A</v>
      </c>
      <c r="P323" s="129">
        <v>4.3704999999999998</v>
      </c>
      <c r="S323" s="38">
        <v>46266</v>
      </c>
      <c r="T323" s="33">
        <v>21</v>
      </c>
      <c r="U323" s="33">
        <v>4</v>
      </c>
      <c r="V323" s="33">
        <v>4</v>
      </c>
      <c r="W323" s="33">
        <v>1</v>
      </c>
      <c r="X323" s="33">
        <v>30</v>
      </c>
    </row>
    <row r="324" spans="1:24">
      <c r="A324" s="17">
        <f>Calculations!A322</f>
        <v>46357</v>
      </c>
      <c r="B324" s="35">
        <f>IF(A324="N/A"," ",IF(ISERROR(L324),B312*Inputs!$F$19,L324))</f>
        <v>31.649997711181641</v>
      </c>
      <c r="C324" s="145">
        <v>1</v>
      </c>
      <c r="D324" s="36">
        <f t="shared" si="28"/>
        <v>31.649997711181641</v>
      </c>
      <c r="E324" s="35">
        <f>IF(A324="N/A"," ",IF(ISERROR(M324),E312*Inputs!$F$19,M324))</f>
        <v>20</v>
      </c>
      <c r="F324" s="36">
        <f t="shared" si="29"/>
        <v>20</v>
      </c>
      <c r="G324" s="35">
        <f>IF(A324="N/A"," ",IF(ISERROR(N324),G312*Inputs!$F$19,N324))</f>
        <v>19</v>
      </c>
      <c r="H324" s="36">
        <f t="shared" si="30"/>
        <v>19</v>
      </c>
      <c r="I324" s="36">
        <f>IF(A324="N/A"," ",IF(ISERROR(O324),I312*Inputs!$F$19,O324))</f>
        <v>25.950000762939453</v>
      </c>
      <c r="J324" s="119">
        <f t="shared" si="31"/>
        <v>4.3704999999999998</v>
      </c>
      <c r="L324" s="127" t="e">
        <v>#N/A</v>
      </c>
      <c r="M324" s="127" t="e">
        <v>#N/A</v>
      </c>
      <c r="N324" s="127" t="e">
        <v>#N/A</v>
      </c>
      <c r="O324" s="128" t="e">
        <v>#N/A</v>
      </c>
      <c r="P324" s="129">
        <v>4.3704999999999998</v>
      </c>
      <c r="S324" s="38">
        <v>46296</v>
      </c>
      <c r="T324" s="33">
        <v>22</v>
      </c>
      <c r="U324" s="33">
        <v>5</v>
      </c>
      <c r="V324" s="33">
        <v>4</v>
      </c>
      <c r="W324" s="33">
        <v>0</v>
      </c>
      <c r="X324" s="33">
        <v>31</v>
      </c>
    </row>
    <row r="325" spans="1:24">
      <c r="A325" s="17">
        <f>Calculations!A323</f>
        <v>46388</v>
      </c>
      <c r="B325" s="35">
        <f>IF(A325="N/A"," ",IF(ISERROR(L325),B313*Inputs!$F$19,L325))</f>
        <v>35.899999618530273</v>
      </c>
      <c r="C325" s="145">
        <v>1</v>
      </c>
      <c r="D325" s="36">
        <f t="shared" si="28"/>
        <v>35.899999618530273</v>
      </c>
      <c r="E325" s="35">
        <f>IF(A325="N/A"," ",IF(ISERROR(M325),E313*Inputs!$F$19,M325))</f>
        <v>22</v>
      </c>
      <c r="F325" s="36">
        <f t="shared" si="29"/>
        <v>22</v>
      </c>
      <c r="G325" s="35">
        <f>IF(A325="N/A"," ",IF(ISERROR(N325),G313*Inputs!$F$19,N325))</f>
        <v>21</v>
      </c>
      <c r="H325" s="36">
        <f t="shared" si="30"/>
        <v>21</v>
      </c>
      <c r="I325" s="36">
        <f>IF(A325="N/A"," ",IF(ISERROR(O325),I313*Inputs!$F$19,O325))</f>
        <v>26.200000762939453</v>
      </c>
      <c r="J325" s="119">
        <f t="shared" si="31"/>
        <v>4.3704999999999998</v>
      </c>
      <c r="L325" s="127" t="e">
        <v>#N/A</v>
      </c>
      <c r="M325" s="127" t="e">
        <v>#N/A</v>
      </c>
      <c r="N325" s="127" t="e">
        <v>#N/A</v>
      </c>
      <c r="O325" s="128" t="e">
        <v>#N/A</v>
      </c>
      <c r="P325" s="129">
        <v>4.3704999999999998</v>
      </c>
      <c r="S325" s="38">
        <v>46327</v>
      </c>
      <c r="T325" s="33">
        <v>20</v>
      </c>
      <c r="U325" s="33">
        <v>4</v>
      </c>
      <c r="V325" s="33">
        <v>5</v>
      </c>
      <c r="W325" s="33">
        <v>1</v>
      </c>
      <c r="X325" s="33">
        <v>30</v>
      </c>
    </row>
    <row r="326" spans="1:24">
      <c r="A326" s="17">
        <f>Calculations!A324</f>
        <v>46419</v>
      </c>
      <c r="B326" s="35">
        <f>IF(A326="N/A"," ",IF(ISERROR(L326),B314*Inputs!$F$19,L326))</f>
        <v>36</v>
      </c>
      <c r="C326" s="145">
        <v>1</v>
      </c>
      <c r="D326" s="36">
        <f t="shared" si="28"/>
        <v>36</v>
      </c>
      <c r="E326" s="35">
        <f>IF(A326="N/A"," ",IF(ISERROR(M326),E314*Inputs!$F$19,M326))</f>
        <v>21.996000289916992</v>
      </c>
      <c r="F326" s="36">
        <f t="shared" si="29"/>
        <v>21.996000289916992</v>
      </c>
      <c r="G326" s="35">
        <f>IF(A326="N/A"," ",IF(ISERROR(N326),G314*Inputs!$F$19,N326))</f>
        <v>20.996501922607422</v>
      </c>
      <c r="H326" s="36">
        <f t="shared" si="30"/>
        <v>20.996501922607422</v>
      </c>
      <c r="I326" s="36">
        <f>IF(A326="N/A"," ",IF(ISERROR(O326),I314*Inputs!$F$19,O326))</f>
        <v>24.5</v>
      </c>
      <c r="J326" s="119">
        <f t="shared" si="31"/>
        <v>4.3704999999999998</v>
      </c>
      <c r="L326" s="127" t="e">
        <v>#N/A</v>
      </c>
      <c r="M326" s="127" t="e">
        <v>#N/A</v>
      </c>
      <c r="N326" s="127" t="e">
        <v>#N/A</v>
      </c>
      <c r="O326" s="128" t="e">
        <v>#N/A</v>
      </c>
      <c r="P326" s="129">
        <v>4.3704999999999998</v>
      </c>
      <c r="S326" s="38">
        <v>46357</v>
      </c>
      <c r="T326" s="33">
        <v>22</v>
      </c>
      <c r="U326" s="33">
        <v>4</v>
      </c>
      <c r="V326" s="33">
        <v>4</v>
      </c>
      <c r="W326" s="33">
        <v>1</v>
      </c>
      <c r="X326" s="33">
        <v>31</v>
      </c>
    </row>
    <row r="327" spans="1:24">
      <c r="A327" s="17">
        <f>Calculations!A325</f>
        <v>46447</v>
      </c>
      <c r="B327" s="35">
        <f>IF(A327="N/A"," ",IF(ISERROR(L327),B315*Inputs!$F$19,L327))</f>
        <v>31.5</v>
      </c>
      <c r="C327" s="145">
        <v>1</v>
      </c>
      <c r="D327" s="36">
        <f t="shared" si="28"/>
        <v>31.5</v>
      </c>
      <c r="E327" s="35">
        <f>IF(A327="N/A"," ",IF(ISERROR(M327),E315*Inputs!$F$19,M327))</f>
        <v>20</v>
      </c>
      <c r="F327" s="36">
        <f t="shared" si="29"/>
        <v>20</v>
      </c>
      <c r="G327" s="35">
        <f>IF(A327="N/A"," ",IF(ISERROR(N327),G315*Inputs!$F$19,N327))</f>
        <v>19</v>
      </c>
      <c r="H327" s="36">
        <f t="shared" si="30"/>
        <v>19</v>
      </c>
      <c r="I327" s="36">
        <f>IF(A327="N/A"," ",IF(ISERROR(O327),I315*Inputs!$F$19,O327))</f>
        <v>24.900001525878906</v>
      </c>
      <c r="J327" s="119">
        <f t="shared" si="31"/>
        <v>4.3704999999999998</v>
      </c>
      <c r="L327" s="127" t="e">
        <v>#N/A</v>
      </c>
      <c r="M327" s="127" t="e">
        <v>#N/A</v>
      </c>
      <c r="N327" s="127" t="e">
        <v>#N/A</v>
      </c>
      <c r="O327" s="128" t="e">
        <v>#N/A</v>
      </c>
      <c r="P327" s="129">
        <v>4.3704999999999998</v>
      </c>
      <c r="S327" s="38">
        <v>46388</v>
      </c>
      <c r="T327" s="33">
        <v>22</v>
      </c>
      <c r="U327" s="33">
        <v>4</v>
      </c>
      <c r="V327" s="33">
        <v>4</v>
      </c>
      <c r="W327" s="33">
        <v>1</v>
      </c>
      <c r="X327" s="33">
        <v>31</v>
      </c>
    </row>
    <row r="328" spans="1:24">
      <c r="A328" s="17">
        <f>Calculations!A326</f>
        <v>46478</v>
      </c>
      <c r="B328" s="35">
        <f>IF(A328="N/A"," ",IF(ISERROR(L328),B316*Inputs!$F$19,L328))</f>
        <v>32.25</v>
      </c>
      <c r="C328" s="145">
        <v>1</v>
      </c>
      <c r="D328" s="36">
        <f t="shared" si="28"/>
        <v>32.25</v>
      </c>
      <c r="E328" s="35">
        <f>IF(A328="N/A"," ",IF(ISERROR(M328),E316*Inputs!$F$19,M328))</f>
        <v>20</v>
      </c>
      <c r="F328" s="36">
        <f t="shared" si="29"/>
        <v>20</v>
      </c>
      <c r="G328" s="35">
        <f>IF(A328="N/A"," ",IF(ISERROR(N328),G316*Inputs!$F$19,N328))</f>
        <v>18.995000839233398</v>
      </c>
      <c r="H328" s="36">
        <f t="shared" si="30"/>
        <v>18.995000839233398</v>
      </c>
      <c r="I328" s="36">
        <f>IF(A328="N/A"," ",IF(ISERROR(O328),I316*Inputs!$F$19,O328))</f>
        <v>24.100000381469727</v>
      </c>
      <c r="J328" s="119">
        <f t="shared" si="31"/>
        <v>4.3704999999999998</v>
      </c>
      <c r="L328" s="127" t="e">
        <v>#N/A</v>
      </c>
      <c r="M328" s="127" t="e">
        <v>#N/A</v>
      </c>
      <c r="N328" s="127" t="e">
        <v>#N/A</v>
      </c>
      <c r="O328" s="128" t="e">
        <v>#N/A</v>
      </c>
      <c r="P328" s="129">
        <v>4.3704999999999998</v>
      </c>
      <c r="S328" s="38">
        <v>46419</v>
      </c>
      <c r="T328" s="33">
        <v>20</v>
      </c>
      <c r="U328" s="33">
        <v>5</v>
      </c>
      <c r="V328" s="33">
        <v>4</v>
      </c>
      <c r="W328" s="33">
        <v>0</v>
      </c>
      <c r="X328" s="33">
        <v>29</v>
      </c>
    </row>
    <row r="329" spans="1:24">
      <c r="A329" s="17">
        <f>Calculations!A327</f>
        <v>46508</v>
      </c>
      <c r="B329" s="35">
        <f>IF(A329="N/A"," ",IF(ISERROR(L329),B317*Inputs!$F$19,L329))</f>
        <v>36.75</v>
      </c>
      <c r="C329" s="145">
        <v>1</v>
      </c>
      <c r="D329" s="36">
        <f t="shared" si="28"/>
        <v>36.75</v>
      </c>
      <c r="E329" s="35">
        <f>IF(A329="N/A"," ",IF(ISERROR(M329),E317*Inputs!$F$19,M329))</f>
        <v>21</v>
      </c>
      <c r="F329" s="36">
        <f t="shared" si="29"/>
        <v>21</v>
      </c>
      <c r="G329" s="35">
        <f>IF(A329="N/A"," ",IF(ISERROR(N329),G317*Inputs!$F$19,N329))</f>
        <v>20.004999160766602</v>
      </c>
      <c r="H329" s="36">
        <f t="shared" si="30"/>
        <v>20.004999160766602</v>
      </c>
      <c r="I329" s="36">
        <f>IF(A329="N/A"," ",IF(ISERROR(O329),I317*Inputs!$F$19,O329))</f>
        <v>23.950000762939453</v>
      </c>
      <c r="J329" s="119">
        <f t="shared" si="31"/>
        <v>4.3704999999999998</v>
      </c>
      <c r="L329" s="127" t="e">
        <v>#N/A</v>
      </c>
      <c r="M329" s="127" t="e">
        <v>#N/A</v>
      </c>
      <c r="N329" s="127" t="e">
        <v>#N/A</v>
      </c>
      <c r="O329" s="128" t="e">
        <v>#N/A</v>
      </c>
      <c r="P329" s="129">
        <v>4.3704999999999998</v>
      </c>
      <c r="S329" s="38">
        <v>46447</v>
      </c>
      <c r="T329" s="33">
        <v>22</v>
      </c>
      <c r="U329" s="33">
        <v>4</v>
      </c>
      <c r="V329" s="33">
        <v>5</v>
      </c>
      <c r="W329" s="33">
        <v>0</v>
      </c>
      <c r="X329" s="33">
        <v>31</v>
      </c>
    </row>
    <row r="330" spans="1:24">
      <c r="A330" s="17">
        <f>Calculations!A328</f>
        <v>46539</v>
      </c>
      <c r="B330" s="35">
        <f>IF(A330="N/A"," ",IF(ISERROR(L330),B318*Inputs!$F$19,L330))</f>
        <v>61.5</v>
      </c>
      <c r="C330" s="145">
        <v>1</v>
      </c>
      <c r="D330" s="36">
        <f t="shared" si="28"/>
        <v>61.5</v>
      </c>
      <c r="E330" s="35">
        <f>IF(A330="N/A"," ",IF(ISERROR(M330),E318*Inputs!$F$19,M330))</f>
        <v>26</v>
      </c>
      <c r="F330" s="36">
        <f t="shared" si="29"/>
        <v>26</v>
      </c>
      <c r="G330" s="35">
        <f>IF(A330="N/A"," ",IF(ISERROR(N330),G318*Inputs!$F$19,N330))</f>
        <v>24</v>
      </c>
      <c r="H330" s="36">
        <f t="shared" si="30"/>
        <v>24</v>
      </c>
      <c r="I330" s="36">
        <f>IF(A330="N/A"," ",IF(ISERROR(O330),I318*Inputs!$F$19,O330))</f>
        <v>23.449999809265137</v>
      </c>
      <c r="J330" s="119">
        <f t="shared" si="31"/>
        <v>4.3704999999999998</v>
      </c>
      <c r="L330" s="127" t="e">
        <v>#N/A</v>
      </c>
      <c r="M330" s="127" t="e">
        <v>#N/A</v>
      </c>
      <c r="N330" s="127" t="e">
        <v>#N/A</v>
      </c>
      <c r="O330" s="128" t="e">
        <v>#N/A</v>
      </c>
      <c r="P330" s="129">
        <v>4.3704999999999998</v>
      </c>
      <c r="S330" s="38">
        <v>46478</v>
      </c>
      <c r="T330" s="33">
        <v>22</v>
      </c>
      <c r="U330" s="33">
        <v>4</v>
      </c>
      <c r="V330" s="33">
        <v>4</v>
      </c>
      <c r="W330" s="33">
        <v>0</v>
      </c>
      <c r="X330" s="33">
        <v>30</v>
      </c>
    </row>
    <row r="331" spans="1:24">
      <c r="A331" s="17">
        <f>Calculations!A329</f>
        <v>46569</v>
      </c>
      <c r="B331" s="35">
        <f>IF(A331="N/A"," ",IF(ISERROR(L331),B319*Inputs!$F$19,L331))</f>
        <v>114</v>
      </c>
      <c r="C331" s="145">
        <v>1</v>
      </c>
      <c r="D331" s="36">
        <f t="shared" si="28"/>
        <v>114</v>
      </c>
      <c r="E331" s="35">
        <f>IF(A331="N/A"," ",IF(ISERROR(M331),E319*Inputs!$F$19,M331))</f>
        <v>35</v>
      </c>
      <c r="F331" s="36">
        <f t="shared" si="29"/>
        <v>35</v>
      </c>
      <c r="G331" s="35">
        <f>IF(A331="N/A"," ",IF(ISERROR(N331),G319*Inputs!$F$19,N331))</f>
        <v>30.999998092651367</v>
      </c>
      <c r="H331" s="36">
        <f t="shared" si="30"/>
        <v>30.999998092651367</v>
      </c>
      <c r="I331" s="36">
        <f>IF(A331="N/A"," ",IF(ISERROR(O331),I319*Inputs!$F$19,O331))</f>
        <v>24.350000381469727</v>
      </c>
      <c r="J331" s="119">
        <f t="shared" si="31"/>
        <v>4.3704999999999998</v>
      </c>
      <c r="L331" s="127" t="e">
        <v>#N/A</v>
      </c>
      <c r="M331" s="127" t="e">
        <v>#N/A</v>
      </c>
      <c r="N331" s="127" t="e">
        <v>#N/A</v>
      </c>
      <c r="O331" s="128" t="e">
        <v>#N/A</v>
      </c>
      <c r="P331" s="129">
        <v>4.3704999999999998</v>
      </c>
      <c r="S331" s="38">
        <v>46508</v>
      </c>
      <c r="T331" s="33">
        <v>20</v>
      </c>
      <c r="U331" s="33">
        <v>5</v>
      </c>
      <c r="V331" s="33">
        <v>5</v>
      </c>
      <c r="W331" s="33">
        <v>1</v>
      </c>
      <c r="X331" s="33">
        <v>31</v>
      </c>
    </row>
    <row r="332" spans="1:24">
      <c r="A332" s="17">
        <f>Calculations!A330</f>
        <v>46600</v>
      </c>
      <c r="B332" s="35">
        <f>IF(A332="N/A"," ",IF(ISERROR(L332),B320*Inputs!$F$19,L332))</f>
        <v>114</v>
      </c>
      <c r="C332" s="145">
        <v>1</v>
      </c>
      <c r="D332" s="36">
        <f t="shared" si="28"/>
        <v>114</v>
      </c>
      <c r="E332" s="35">
        <f>IF(A332="N/A"," ",IF(ISERROR(M332),E320*Inputs!$F$19,M332))</f>
        <v>35.000003814697266</v>
      </c>
      <c r="F332" s="36">
        <f t="shared" si="29"/>
        <v>35.000003814697266</v>
      </c>
      <c r="G332" s="35">
        <f>IF(A332="N/A"," ",IF(ISERROR(N332),G320*Inputs!$F$19,N332))</f>
        <v>31</v>
      </c>
      <c r="H332" s="36">
        <f t="shared" si="30"/>
        <v>31</v>
      </c>
      <c r="I332" s="36">
        <f>IF(A332="N/A"," ",IF(ISERROR(O332),I320*Inputs!$F$19,O332))</f>
        <v>24.350000381469727</v>
      </c>
      <c r="J332" s="119">
        <f t="shared" si="31"/>
        <v>4.3704999999999998</v>
      </c>
      <c r="L332" s="127" t="e">
        <v>#N/A</v>
      </c>
      <c r="M332" s="127" t="e">
        <v>#N/A</v>
      </c>
      <c r="N332" s="127" t="e">
        <v>#N/A</v>
      </c>
      <c r="O332" s="128" t="e">
        <v>#N/A</v>
      </c>
      <c r="P332" s="129">
        <v>4.3704999999999998</v>
      </c>
      <c r="S332" s="38">
        <v>46539</v>
      </c>
      <c r="T332" s="33">
        <v>22</v>
      </c>
      <c r="U332" s="33">
        <v>4</v>
      </c>
      <c r="V332" s="33">
        <v>4</v>
      </c>
      <c r="W332" s="33">
        <v>0</v>
      </c>
      <c r="X332" s="33">
        <v>30</v>
      </c>
    </row>
    <row r="333" spans="1:24">
      <c r="A333" s="17">
        <f>Calculations!A331</f>
        <v>46631</v>
      </c>
      <c r="B333" s="35">
        <f>IF(A333="N/A"," ",IF(ISERROR(L333),B321*Inputs!$F$19,L333))</f>
        <v>38.5</v>
      </c>
      <c r="C333" s="145">
        <v>1</v>
      </c>
      <c r="D333" s="36">
        <f t="shared" si="28"/>
        <v>38.5</v>
      </c>
      <c r="E333" s="35">
        <f>IF(A333="N/A"," ",IF(ISERROR(M333),E321*Inputs!$F$19,M333))</f>
        <v>25</v>
      </c>
      <c r="F333" s="36">
        <f t="shared" si="29"/>
        <v>25</v>
      </c>
      <c r="G333" s="35">
        <f>IF(A333="N/A"," ",IF(ISERROR(N333),G321*Inputs!$F$19,N333))</f>
        <v>24</v>
      </c>
      <c r="H333" s="36">
        <f t="shared" si="30"/>
        <v>24</v>
      </c>
      <c r="I333" s="36">
        <f>IF(A333="N/A"," ",IF(ISERROR(O333),I321*Inputs!$F$19,O333))</f>
        <v>24</v>
      </c>
      <c r="J333" s="119">
        <f t="shared" si="31"/>
        <v>4.3704999999999998</v>
      </c>
      <c r="L333" s="127" t="e">
        <v>#N/A</v>
      </c>
      <c r="M333" s="127" t="e">
        <v>#N/A</v>
      </c>
      <c r="N333" s="127" t="e">
        <v>#N/A</v>
      </c>
      <c r="O333" s="128" t="e">
        <v>#N/A</v>
      </c>
      <c r="P333" s="129">
        <v>4.3704999999999998</v>
      </c>
      <c r="S333" s="38">
        <v>46569</v>
      </c>
      <c r="T333" s="33">
        <v>23</v>
      </c>
      <c r="U333" s="33">
        <v>3</v>
      </c>
      <c r="V333" s="33">
        <v>4</v>
      </c>
      <c r="W333" s="33">
        <v>1</v>
      </c>
      <c r="X333" s="33">
        <v>31</v>
      </c>
    </row>
    <row r="334" spans="1:24">
      <c r="A334" s="17">
        <f>Calculations!A332</f>
        <v>46661</v>
      </c>
      <c r="B334" s="35">
        <f>IF(A334="N/A"," ",IF(ISERROR(L334),B322*Inputs!$F$19,L334))</f>
        <v>31.299997329711914</v>
      </c>
      <c r="C334" s="145">
        <v>1</v>
      </c>
      <c r="D334" s="36">
        <f t="shared" si="28"/>
        <v>31.299997329711914</v>
      </c>
      <c r="E334" s="35">
        <f>IF(A334="N/A"," ",IF(ISERROR(M334),E322*Inputs!$F$19,M334))</f>
        <v>19.996000289916992</v>
      </c>
      <c r="F334" s="36">
        <f t="shared" si="29"/>
        <v>19.996000289916992</v>
      </c>
      <c r="G334" s="35">
        <f>IF(A334="N/A"," ",IF(ISERROR(N334),G322*Inputs!$F$19,N334))</f>
        <v>18.996500015258789</v>
      </c>
      <c r="H334" s="36">
        <f t="shared" si="30"/>
        <v>18.996500015258789</v>
      </c>
      <c r="I334" s="36">
        <f>IF(A334="N/A"," ",IF(ISERROR(O334),I322*Inputs!$F$19,O334))</f>
        <v>25.400001525878906</v>
      </c>
      <c r="J334" s="119">
        <f t="shared" si="31"/>
        <v>4.3704999999999998</v>
      </c>
      <c r="L334" s="127" t="e">
        <v>#N/A</v>
      </c>
      <c r="M334" s="127" t="e">
        <v>#N/A</v>
      </c>
      <c r="N334" s="127" t="e">
        <v>#N/A</v>
      </c>
      <c r="O334" s="128" t="e">
        <v>#N/A</v>
      </c>
      <c r="P334" s="129">
        <v>4.3704999999999998</v>
      </c>
      <c r="S334" s="38">
        <v>46600</v>
      </c>
      <c r="T334" s="33">
        <v>21</v>
      </c>
      <c r="U334" s="33">
        <v>5</v>
      </c>
      <c r="V334" s="33">
        <v>5</v>
      </c>
      <c r="W334" s="33">
        <v>0</v>
      </c>
      <c r="X334" s="33">
        <v>31</v>
      </c>
    </row>
    <row r="335" spans="1:24">
      <c r="A335" s="17">
        <f>Calculations!A333</f>
        <v>46692</v>
      </c>
      <c r="B335" s="35">
        <f>IF(A335="N/A"," ",IF(ISERROR(L335),B323*Inputs!$F$19,L335))</f>
        <v>31.179998397827148</v>
      </c>
      <c r="C335" s="145">
        <v>1</v>
      </c>
      <c r="D335" s="36">
        <f t="shared" si="28"/>
        <v>31.179998397827148</v>
      </c>
      <c r="E335" s="35">
        <f>IF(A335="N/A"," ",IF(ISERROR(M335),E323*Inputs!$F$19,M335))</f>
        <v>20</v>
      </c>
      <c r="F335" s="36">
        <f t="shared" si="29"/>
        <v>20</v>
      </c>
      <c r="G335" s="35">
        <f>IF(A335="N/A"," ",IF(ISERROR(N335),G323*Inputs!$F$19,N335))</f>
        <v>19</v>
      </c>
      <c r="H335" s="36">
        <f t="shared" si="30"/>
        <v>19</v>
      </c>
      <c r="I335" s="36">
        <f>IF(A335="N/A"," ",IF(ISERROR(O335),I323*Inputs!$F$19,O335))</f>
        <v>25.799999237060547</v>
      </c>
      <c r="J335" s="119">
        <f t="shared" si="31"/>
        <v>4.3704999999999998</v>
      </c>
      <c r="L335" s="127" t="e">
        <v>#N/A</v>
      </c>
      <c r="M335" s="127" t="e">
        <v>#N/A</v>
      </c>
      <c r="N335" s="127" t="e">
        <v>#N/A</v>
      </c>
      <c r="O335" s="128" t="e">
        <v>#N/A</v>
      </c>
      <c r="P335" s="129">
        <v>4.3704999999999998</v>
      </c>
      <c r="S335" s="38">
        <v>46631</v>
      </c>
      <c r="T335" s="33">
        <v>21</v>
      </c>
      <c r="U335" s="33">
        <v>4</v>
      </c>
      <c r="V335" s="33">
        <v>4</v>
      </c>
      <c r="W335" s="33">
        <v>1</v>
      </c>
      <c r="X335" s="33">
        <v>30</v>
      </c>
    </row>
    <row r="336" spans="1:24">
      <c r="A336" s="17">
        <f>Calculations!A334</f>
        <v>46722</v>
      </c>
      <c r="B336" s="35">
        <f>IF(A336="N/A"," ",IF(ISERROR(L336),B324*Inputs!$F$19,L336))</f>
        <v>31.649997711181641</v>
      </c>
      <c r="C336" s="145">
        <v>1</v>
      </c>
      <c r="D336" s="36">
        <f t="shared" si="28"/>
        <v>31.649997711181641</v>
      </c>
      <c r="E336" s="35">
        <f>IF(A336="N/A"," ",IF(ISERROR(M336),E324*Inputs!$F$19,M336))</f>
        <v>20</v>
      </c>
      <c r="F336" s="36">
        <f t="shared" si="29"/>
        <v>20</v>
      </c>
      <c r="G336" s="35">
        <f>IF(A336="N/A"," ",IF(ISERROR(N336),G324*Inputs!$F$19,N336))</f>
        <v>19</v>
      </c>
      <c r="H336" s="36">
        <f t="shared" si="30"/>
        <v>19</v>
      </c>
      <c r="I336" s="36">
        <f>IF(A336="N/A"," ",IF(ISERROR(O336),I324*Inputs!$F$19,O336))</f>
        <v>25.950000762939453</v>
      </c>
      <c r="J336" s="119">
        <f t="shared" si="31"/>
        <v>4.3704999999999998</v>
      </c>
      <c r="L336" s="127" t="e">
        <v>#N/A</v>
      </c>
      <c r="M336" s="127" t="e">
        <v>#N/A</v>
      </c>
      <c r="N336" s="127" t="e">
        <v>#N/A</v>
      </c>
      <c r="O336" s="128" t="e">
        <v>#N/A</v>
      </c>
      <c r="P336" s="129">
        <v>4.3704999999999998</v>
      </c>
      <c r="S336" s="38">
        <v>46661</v>
      </c>
      <c r="T336" s="33">
        <v>22</v>
      </c>
      <c r="U336" s="33">
        <v>5</v>
      </c>
      <c r="V336" s="33">
        <v>4</v>
      </c>
      <c r="W336" s="33">
        <v>0</v>
      </c>
      <c r="X336" s="33">
        <v>31</v>
      </c>
    </row>
    <row r="337" spans="1:24">
      <c r="A337" s="17">
        <f>Calculations!A335</f>
        <v>46753</v>
      </c>
      <c r="B337" s="35">
        <f>IF(A337="N/A"," ",IF(ISERROR(L337),B325*Inputs!$F$19,L337))</f>
        <v>35.899999618530273</v>
      </c>
      <c r="C337" s="145">
        <v>1</v>
      </c>
      <c r="D337" s="36">
        <f t="shared" si="28"/>
        <v>35.899999618530273</v>
      </c>
      <c r="E337" s="35">
        <f>IF(A337="N/A"," ",IF(ISERROR(M337),E325*Inputs!$F$19,M337))</f>
        <v>22</v>
      </c>
      <c r="F337" s="36">
        <f t="shared" si="29"/>
        <v>22</v>
      </c>
      <c r="G337" s="35">
        <f>IF(A337="N/A"," ",IF(ISERROR(N337),G325*Inputs!$F$19,N337))</f>
        <v>21</v>
      </c>
      <c r="H337" s="36">
        <f t="shared" si="30"/>
        <v>21</v>
      </c>
      <c r="I337" s="36">
        <f>IF(A337="N/A"," ",IF(ISERROR(O337),I325*Inputs!$F$19,O337))</f>
        <v>26.200000762939453</v>
      </c>
      <c r="J337" s="119">
        <f t="shared" si="31"/>
        <v>4.3704999999999998</v>
      </c>
      <c r="L337" s="127" t="e">
        <v>#N/A</v>
      </c>
      <c r="M337" s="127" t="e">
        <v>#N/A</v>
      </c>
      <c r="N337" s="127" t="e">
        <v>#N/A</v>
      </c>
      <c r="O337" s="128" t="e">
        <v>#N/A</v>
      </c>
      <c r="P337" s="129">
        <v>4.3704999999999998</v>
      </c>
      <c r="S337" s="38">
        <v>46692</v>
      </c>
      <c r="T337" s="33">
        <v>20</v>
      </c>
      <c r="U337" s="33">
        <v>4</v>
      </c>
      <c r="V337" s="33">
        <v>5</v>
      </c>
      <c r="W337" s="33">
        <v>1</v>
      </c>
      <c r="X337" s="33">
        <v>30</v>
      </c>
    </row>
    <row r="338" spans="1:24">
      <c r="A338" s="17">
        <f>Calculations!A336</f>
        <v>46784</v>
      </c>
      <c r="B338" s="35">
        <f>IF(A338="N/A"," ",IF(ISERROR(L338),B326*Inputs!$F$19,L338))</f>
        <v>36</v>
      </c>
      <c r="C338" s="145">
        <v>1</v>
      </c>
      <c r="D338" s="36">
        <f t="shared" si="28"/>
        <v>36</v>
      </c>
      <c r="E338" s="35">
        <f>IF(A338="N/A"," ",IF(ISERROR(M338),E326*Inputs!$F$19,M338))</f>
        <v>21.996000289916992</v>
      </c>
      <c r="F338" s="36">
        <f t="shared" si="29"/>
        <v>21.996000289916992</v>
      </c>
      <c r="G338" s="35">
        <f>IF(A338="N/A"," ",IF(ISERROR(N338),G326*Inputs!$F$19,N338))</f>
        <v>20.996501922607422</v>
      </c>
      <c r="H338" s="36">
        <f t="shared" si="30"/>
        <v>20.996501922607422</v>
      </c>
      <c r="I338" s="36">
        <f>IF(A338="N/A"," ",IF(ISERROR(O338),I326*Inputs!$F$19,O338))</f>
        <v>24.5</v>
      </c>
      <c r="J338" s="119">
        <f t="shared" si="31"/>
        <v>4.3704999999999998</v>
      </c>
      <c r="L338" s="127" t="e">
        <v>#N/A</v>
      </c>
      <c r="M338" s="127" t="e">
        <v>#N/A</v>
      </c>
      <c r="N338" s="127" t="e">
        <v>#N/A</v>
      </c>
      <c r="O338" s="128" t="e">
        <v>#N/A</v>
      </c>
      <c r="P338" s="129">
        <v>4.3704999999999998</v>
      </c>
      <c r="S338" s="38">
        <v>46722</v>
      </c>
      <c r="T338" s="33">
        <v>22</v>
      </c>
      <c r="U338" s="33">
        <v>4</v>
      </c>
      <c r="V338" s="33">
        <v>4</v>
      </c>
      <c r="W338" s="33">
        <v>1</v>
      </c>
      <c r="X338" s="33">
        <v>31</v>
      </c>
    </row>
    <row r="339" spans="1:24">
      <c r="A339" s="17">
        <f>Calculations!A337</f>
        <v>46813</v>
      </c>
      <c r="B339" s="35">
        <f>IF(A339="N/A"," ",IF(ISERROR(L339),B327*Inputs!$F$19,L339))</f>
        <v>31.5</v>
      </c>
      <c r="C339" s="145">
        <v>1</v>
      </c>
      <c r="D339" s="36">
        <f t="shared" si="28"/>
        <v>31.5</v>
      </c>
      <c r="E339" s="35">
        <f>IF(A339="N/A"," ",IF(ISERROR(M339),E327*Inputs!$F$19,M339))</f>
        <v>20</v>
      </c>
      <c r="F339" s="36">
        <f t="shared" si="29"/>
        <v>20</v>
      </c>
      <c r="G339" s="35">
        <f>IF(A339="N/A"," ",IF(ISERROR(N339),G327*Inputs!$F$19,N339))</f>
        <v>19</v>
      </c>
      <c r="H339" s="36">
        <f t="shared" si="30"/>
        <v>19</v>
      </c>
      <c r="I339" s="36">
        <f>IF(A339="N/A"," ",IF(ISERROR(O339),I327*Inputs!$F$19,O339))</f>
        <v>24.900001525878906</v>
      </c>
      <c r="J339" s="119">
        <f t="shared" si="31"/>
        <v>4.3704999999999998</v>
      </c>
      <c r="L339" s="127" t="e">
        <v>#N/A</v>
      </c>
      <c r="M339" s="127" t="e">
        <v>#N/A</v>
      </c>
      <c r="N339" s="127" t="e">
        <v>#N/A</v>
      </c>
      <c r="O339" s="128" t="e">
        <v>#N/A</v>
      </c>
      <c r="P339" s="129">
        <v>4.3704999999999998</v>
      </c>
      <c r="S339" s="38">
        <v>46753</v>
      </c>
      <c r="T339" s="33">
        <v>22</v>
      </c>
      <c r="U339" s="33">
        <v>4</v>
      </c>
      <c r="V339" s="33">
        <v>4</v>
      </c>
      <c r="W339" s="33">
        <v>1</v>
      </c>
      <c r="X339" s="33">
        <v>31</v>
      </c>
    </row>
    <row r="340" spans="1:24">
      <c r="A340" s="17">
        <f>Calculations!A338</f>
        <v>46844</v>
      </c>
      <c r="B340" s="35">
        <f>IF(A340="N/A"," ",IF(ISERROR(L340),B328*Inputs!$F$19,L340))</f>
        <v>32.25</v>
      </c>
      <c r="C340" s="145">
        <v>1</v>
      </c>
      <c r="D340" s="36">
        <f t="shared" si="28"/>
        <v>32.25</v>
      </c>
      <c r="E340" s="35">
        <f>IF(A340="N/A"," ",IF(ISERROR(M340),E328*Inputs!$F$19,M340))</f>
        <v>20</v>
      </c>
      <c r="F340" s="36">
        <f t="shared" si="29"/>
        <v>20</v>
      </c>
      <c r="G340" s="35">
        <f>IF(A340="N/A"," ",IF(ISERROR(N340),G328*Inputs!$F$19,N340))</f>
        <v>18.995000839233398</v>
      </c>
      <c r="H340" s="36">
        <f t="shared" si="30"/>
        <v>18.995000839233398</v>
      </c>
      <c r="I340" s="36">
        <f>IF(A340="N/A"," ",IF(ISERROR(O340),I328*Inputs!$F$19,O340))</f>
        <v>24.100000381469727</v>
      </c>
      <c r="J340" s="119">
        <f t="shared" si="31"/>
        <v>4.3704999999999998</v>
      </c>
      <c r="L340" s="127" t="e">
        <v>#N/A</v>
      </c>
      <c r="M340" s="127" t="e">
        <v>#N/A</v>
      </c>
      <c r="N340" s="127" t="e">
        <v>#N/A</v>
      </c>
      <c r="O340" s="128" t="e">
        <v>#N/A</v>
      </c>
      <c r="P340" s="129">
        <v>4.3704999999999998</v>
      </c>
      <c r="S340" s="38">
        <v>46784</v>
      </c>
      <c r="T340" s="33">
        <v>20</v>
      </c>
      <c r="U340" s="33">
        <v>5</v>
      </c>
      <c r="V340" s="33">
        <v>4</v>
      </c>
      <c r="W340" s="33">
        <v>0</v>
      </c>
      <c r="X340" s="33">
        <v>29</v>
      </c>
    </row>
    <row r="341" spans="1:24">
      <c r="A341" s="17">
        <f>Calculations!A339</f>
        <v>46874</v>
      </c>
      <c r="B341" s="35">
        <f>IF(A341="N/A"," ",IF(ISERROR(L341),B329*Inputs!$F$19,L341))</f>
        <v>36.75</v>
      </c>
      <c r="C341" s="145">
        <v>1</v>
      </c>
      <c r="D341" s="36">
        <f t="shared" si="28"/>
        <v>36.75</v>
      </c>
      <c r="E341" s="35">
        <f>IF(A341="N/A"," ",IF(ISERROR(M341),E329*Inputs!$F$19,M341))</f>
        <v>21</v>
      </c>
      <c r="F341" s="36">
        <f t="shared" si="29"/>
        <v>21</v>
      </c>
      <c r="G341" s="35">
        <f>IF(A341="N/A"," ",IF(ISERROR(N341),G329*Inputs!$F$19,N341))</f>
        <v>20.004999160766602</v>
      </c>
      <c r="H341" s="36">
        <f t="shared" si="30"/>
        <v>20.004999160766602</v>
      </c>
      <c r="I341" s="36">
        <f>IF(A341="N/A"," ",IF(ISERROR(O341),I329*Inputs!$F$19,O341))</f>
        <v>23.950000762939453</v>
      </c>
      <c r="J341" s="119">
        <f t="shared" si="31"/>
        <v>4.3704999999999998</v>
      </c>
      <c r="L341" s="127" t="e">
        <v>#N/A</v>
      </c>
      <c r="M341" s="127" t="e">
        <v>#N/A</v>
      </c>
      <c r="N341" s="127" t="e">
        <v>#N/A</v>
      </c>
      <c r="O341" s="128" t="e">
        <v>#N/A</v>
      </c>
      <c r="P341" s="129">
        <v>4.3704999999999998</v>
      </c>
      <c r="S341" s="38">
        <v>46813</v>
      </c>
      <c r="T341" s="33">
        <v>22</v>
      </c>
      <c r="U341" s="33">
        <v>4</v>
      </c>
      <c r="V341" s="33">
        <v>5</v>
      </c>
      <c r="W341" s="33">
        <v>0</v>
      </c>
      <c r="X341" s="33">
        <v>31</v>
      </c>
    </row>
    <row r="342" spans="1:24">
      <c r="A342" s="17">
        <f>Calculations!A340</f>
        <v>46905</v>
      </c>
      <c r="B342" s="35">
        <f>IF(A342="N/A"," ",IF(ISERROR(L342),B330*Inputs!$F$19,L342))</f>
        <v>61.5</v>
      </c>
      <c r="C342" s="145">
        <v>1</v>
      </c>
      <c r="D342" s="36">
        <f t="shared" si="28"/>
        <v>61.5</v>
      </c>
      <c r="E342" s="35">
        <f>IF(A342="N/A"," ",IF(ISERROR(M342),E330*Inputs!$F$19,M342))</f>
        <v>26</v>
      </c>
      <c r="F342" s="36">
        <f t="shared" si="29"/>
        <v>26</v>
      </c>
      <c r="G342" s="35">
        <f>IF(A342="N/A"," ",IF(ISERROR(N342),G330*Inputs!$F$19,N342))</f>
        <v>24</v>
      </c>
      <c r="H342" s="36">
        <f t="shared" si="30"/>
        <v>24</v>
      </c>
      <c r="I342" s="36">
        <f>IF(A342="N/A"," ",IF(ISERROR(O342),I330*Inputs!$F$19,O342))</f>
        <v>23.449999809265137</v>
      </c>
      <c r="J342" s="119">
        <f t="shared" si="31"/>
        <v>4.3704999999999998</v>
      </c>
      <c r="L342" s="127" t="e">
        <v>#N/A</v>
      </c>
      <c r="M342" s="127" t="e">
        <v>#N/A</v>
      </c>
      <c r="N342" s="127" t="e">
        <v>#N/A</v>
      </c>
      <c r="O342" s="128" t="e">
        <v>#N/A</v>
      </c>
      <c r="P342" s="129">
        <v>4.3704999999999998</v>
      </c>
      <c r="S342" s="38">
        <v>46844</v>
      </c>
      <c r="T342" s="33">
        <v>22</v>
      </c>
      <c r="U342" s="33">
        <v>4</v>
      </c>
      <c r="V342" s="33">
        <v>4</v>
      </c>
      <c r="W342" s="33">
        <v>0</v>
      </c>
      <c r="X342" s="33">
        <v>30</v>
      </c>
    </row>
    <row r="343" spans="1:24">
      <c r="A343" s="17">
        <f>Calculations!A341</f>
        <v>46935</v>
      </c>
      <c r="B343" s="35">
        <f>IF(A343="N/A"," ",IF(ISERROR(L343),B331*Inputs!$F$19,L343))</f>
        <v>114</v>
      </c>
      <c r="C343" s="145">
        <v>1</v>
      </c>
      <c r="D343" s="36">
        <f t="shared" si="28"/>
        <v>114</v>
      </c>
      <c r="E343" s="35">
        <f>IF(A343="N/A"," ",IF(ISERROR(M343),E331*Inputs!$F$19,M343))</f>
        <v>35</v>
      </c>
      <c r="F343" s="36">
        <f t="shared" si="29"/>
        <v>35</v>
      </c>
      <c r="G343" s="35">
        <f>IF(A343="N/A"," ",IF(ISERROR(N343),G331*Inputs!$F$19,N343))</f>
        <v>30.999998092651367</v>
      </c>
      <c r="H343" s="36">
        <f t="shared" si="30"/>
        <v>30.999998092651367</v>
      </c>
      <c r="I343" s="36">
        <f>IF(A343="N/A"," ",IF(ISERROR(O343),I331*Inputs!$F$19,O343))</f>
        <v>24.350000381469727</v>
      </c>
      <c r="J343" s="119">
        <f t="shared" si="31"/>
        <v>4.3704999999999998</v>
      </c>
      <c r="L343" s="127" t="e">
        <v>#N/A</v>
      </c>
      <c r="M343" s="127" t="e">
        <v>#N/A</v>
      </c>
      <c r="N343" s="127" t="e">
        <v>#N/A</v>
      </c>
      <c r="O343" s="128" t="e">
        <v>#N/A</v>
      </c>
      <c r="P343" s="129">
        <v>4.3704999999999998</v>
      </c>
      <c r="S343" s="38">
        <v>46874</v>
      </c>
      <c r="T343" s="33">
        <v>20</v>
      </c>
      <c r="U343" s="33">
        <v>5</v>
      </c>
      <c r="V343" s="33">
        <v>5</v>
      </c>
      <c r="W343" s="33">
        <v>1</v>
      </c>
      <c r="X343" s="33">
        <v>31</v>
      </c>
    </row>
    <row r="344" spans="1:24">
      <c r="A344" s="17">
        <f>Calculations!A342</f>
        <v>46966</v>
      </c>
      <c r="B344" s="35">
        <f>IF(A344="N/A"," ",IF(ISERROR(L344),B332*Inputs!$F$19,L344))</f>
        <v>114</v>
      </c>
      <c r="C344" s="145">
        <v>1</v>
      </c>
      <c r="D344" s="36">
        <f t="shared" si="28"/>
        <v>114</v>
      </c>
      <c r="E344" s="35">
        <f>IF(A344="N/A"," ",IF(ISERROR(M344),E332*Inputs!$F$19,M344))</f>
        <v>35.000003814697266</v>
      </c>
      <c r="F344" s="36">
        <f t="shared" si="29"/>
        <v>35.000003814697266</v>
      </c>
      <c r="G344" s="35">
        <f>IF(A344="N/A"," ",IF(ISERROR(N344),G332*Inputs!$F$19,N344))</f>
        <v>31</v>
      </c>
      <c r="H344" s="36">
        <f t="shared" si="30"/>
        <v>31</v>
      </c>
      <c r="I344" s="36">
        <f>IF(A344="N/A"," ",IF(ISERROR(O344),I332*Inputs!$F$19,O344))</f>
        <v>24.350000381469727</v>
      </c>
      <c r="J344" s="119">
        <f t="shared" si="31"/>
        <v>4.3704999999999998</v>
      </c>
      <c r="L344" s="127" t="e">
        <v>#N/A</v>
      </c>
      <c r="M344" s="127" t="e">
        <v>#N/A</v>
      </c>
      <c r="N344" s="127" t="e">
        <v>#N/A</v>
      </c>
      <c r="O344" s="128" t="e">
        <v>#N/A</v>
      </c>
      <c r="P344" s="129">
        <v>4.3704999999999998</v>
      </c>
      <c r="S344" s="38">
        <v>46905</v>
      </c>
      <c r="T344" s="33">
        <v>22</v>
      </c>
      <c r="U344" s="33">
        <v>4</v>
      </c>
      <c r="V344" s="33">
        <v>4</v>
      </c>
      <c r="W344" s="33">
        <v>0</v>
      </c>
      <c r="X344" s="33">
        <v>30</v>
      </c>
    </row>
    <row r="345" spans="1:24">
      <c r="A345" s="17">
        <f>Calculations!A343</f>
        <v>46997</v>
      </c>
      <c r="B345" s="35">
        <f>IF(A345="N/A"," ",IF(ISERROR(L345),B333*Inputs!$F$19,L345))</f>
        <v>38.5</v>
      </c>
      <c r="C345" s="145">
        <v>1</v>
      </c>
      <c r="D345" s="36">
        <f t="shared" si="28"/>
        <v>38.5</v>
      </c>
      <c r="E345" s="35">
        <f>IF(A345="N/A"," ",IF(ISERROR(M345),E333*Inputs!$F$19,M345))</f>
        <v>25</v>
      </c>
      <c r="F345" s="36">
        <f t="shared" si="29"/>
        <v>25</v>
      </c>
      <c r="G345" s="35">
        <f>IF(A345="N/A"," ",IF(ISERROR(N345),G333*Inputs!$F$19,N345))</f>
        <v>24</v>
      </c>
      <c r="H345" s="36">
        <f t="shared" si="30"/>
        <v>24</v>
      </c>
      <c r="I345" s="36">
        <f>IF(A345="N/A"," ",IF(ISERROR(O345),I333*Inputs!$F$19,O345))</f>
        <v>24</v>
      </c>
      <c r="J345" s="119">
        <f t="shared" si="31"/>
        <v>4.3704999999999998</v>
      </c>
      <c r="L345" s="127" t="e">
        <v>#N/A</v>
      </c>
      <c r="M345" s="127" t="e">
        <v>#N/A</v>
      </c>
      <c r="N345" s="127" t="e">
        <v>#N/A</v>
      </c>
      <c r="O345" s="128" t="e">
        <v>#N/A</v>
      </c>
      <c r="P345" s="129">
        <v>4.3704999999999998</v>
      </c>
      <c r="S345" s="38">
        <v>46935</v>
      </c>
      <c r="T345" s="33">
        <v>23</v>
      </c>
      <c r="U345" s="33">
        <v>3</v>
      </c>
      <c r="V345" s="33">
        <v>4</v>
      </c>
      <c r="W345" s="33">
        <v>1</v>
      </c>
      <c r="X345" s="33">
        <v>31</v>
      </c>
    </row>
    <row r="346" spans="1:24">
      <c r="A346" s="17">
        <f>Calculations!A344</f>
        <v>47027</v>
      </c>
      <c r="B346" s="35">
        <f>IF(A346="N/A"," ",IF(ISERROR(L346),B334*Inputs!$F$19,L346))</f>
        <v>31.299997329711914</v>
      </c>
      <c r="C346" s="145">
        <v>1</v>
      </c>
      <c r="D346" s="36">
        <f t="shared" si="28"/>
        <v>31.299997329711914</v>
      </c>
      <c r="E346" s="35">
        <f>IF(A346="N/A"," ",IF(ISERROR(M346),E334*Inputs!$F$19,M346))</f>
        <v>19.996000289916992</v>
      </c>
      <c r="F346" s="36">
        <f t="shared" si="29"/>
        <v>19.996000289916992</v>
      </c>
      <c r="G346" s="35">
        <f>IF(A346="N/A"," ",IF(ISERROR(N346),G334*Inputs!$F$19,N346))</f>
        <v>18.996500015258789</v>
      </c>
      <c r="H346" s="36">
        <f t="shared" si="30"/>
        <v>18.996500015258789</v>
      </c>
      <c r="I346" s="36">
        <f>IF(A346="N/A"," ",IF(ISERROR(O346),I334*Inputs!$F$19,O346))</f>
        <v>25.400001525878906</v>
      </c>
      <c r="J346" s="119">
        <f t="shared" si="31"/>
        <v>4.3704999999999998</v>
      </c>
      <c r="L346" s="127" t="e">
        <v>#N/A</v>
      </c>
      <c r="M346" s="127" t="e">
        <v>#N/A</v>
      </c>
      <c r="N346" s="127" t="e">
        <v>#N/A</v>
      </c>
      <c r="O346" s="128" t="e">
        <v>#N/A</v>
      </c>
      <c r="P346" s="129">
        <v>4.3704999999999998</v>
      </c>
      <c r="S346" s="38">
        <v>46966</v>
      </c>
      <c r="T346" s="33">
        <v>21</v>
      </c>
      <c r="U346" s="33">
        <v>5</v>
      </c>
      <c r="V346" s="33">
        <v>5</v>
      </c>
      <c r="W346" s="33">
        <v>0</v>
      </c>
      <c r="X346" s="33">
        <v>31</v>
      </c>
    </row>
    <row r="347" spans="1:24">
      <c r="A347" s="17">
        <f>Calculations!A345</f>
        <v>47058</v>
      </c>
      <c r="B347" s="35">
        <f>IF(A347="N/A"," ",IF(ISERROR(L347),B335*Inputs!$F$19,L347))</f>
        <v>31.179998397827148</v>
      </c>
      <c r="C347" s="145">
        <v>1</v>
      </c>
      <c r="D347" s="36">
        <f t="shared" si="28"/>
        <v>31.179998397827148</v>
      </c>
      <c r="E347" s="35">
        <f>IF(A347="N/A"," ",IF(ISERROR(M347),E335*Inputs!$F$19,M347))</f>
        <v>20</v>
      </c>
      <c r="F347" s="36">
        <f t="shared" si="29"/>
        <v>20</v>
      </c>
      <c r="G347" s="35">
        <f>IF(A347="N/A"," ",IF(ISERROR(N347),G335*Inputs!$F$19,N347))</f>
        <v>19</v>
      </c>
      <c r="H347" s="36">
        <f t="shared" si="30"/>
        <v>19</v>
      </c>
      <c r="I347" s="36">
        <f>IF(A347="N/A"," ",IF(ISERROR(O347),I335*Inputs!$F$19,O347))</f>
        <v>25.799999237060547</v>
      </c>
      <c r="J347" s="119">
        <f t="shared" si="31"/>
        <v>4.3704999999999998</v>
      </c>
      <c r="L347" s="127" t="e">
        <v>#N/A</v>
      </c>
      <c r="M347" s="127" t="e">
        <v>#N/A</v>
      </c>
      <c r="N347" s="127" t="e">
        <v>#N/A</v>
      </c>
      <c r="O347" s="128" t="e">
        <v>#N/A</v>
      </c>
      <c r="P347" s="129">
        <v>4.3704999999999998</v>
      </c>
      <c r="S347" s="38">
        <v>46997</v>
      </c>
      <c r="T347" s="33">
        <v>21</v>
      </c>
      <c r="U347" s="33">
        <v>4</v>
      </c>
      <c r="V347" s="33">
        <v>4</v>
      </c>
      <c r="W347" s="33">
        <v>1</v>
      </c>
      <c r="X347" s="33">
        <v>30</v>
      </c>
    </row>
    <row r="348" spans="1:24">
      <c r="A348" s="17">
        <f>Calculations!A346</f>
        <v>47088</v>
      </c>
      <c r="B348" s="35">
        <f>IF(A348="N/A"," ",IF(ISERROR(L348),B336*Inputs!$F$19,L348))</f>
        <v>31.649997711181641</v>
      </c>
      <c r="C348" s="145">
        <v>1</v>
      </c>
      <c r="D348" s="36">
        <f t="shared" si="28"/>
        <v>31.649997711181641</v>
      </c>
      <c r="E348" s="35">
        <f>IF(A348="N/A"," ",IF(ISERROR(M348),E336*Inputs!$F$19,M348))</f>
        <v>20</v>
      </c>
      <c r="F348" s="36">
        <f t="shared" si="29"/>
        <v>20</v>
      </c>
      <c r="G348" s="35">
        <f>IF(A348="N/A"," ",IF(ISERROR(N348),G336*Inputs!$F$19,N348))</f>
        <v>19</v>
      </c>
      <c r="H348" s="36">
        <f t="shared" si="30"/>
        <v>19</v>
      </c>
      <c r="I348" s="36">
        <f>IF(A348="N/A"," ",IF(ISERROR(O348),I336*Inputs!$F$19,O348))</f>
        <v>25.950000762939453</v>
      </c>
      <c r="J348" s="119">
        <f t="shared" si="31"/>
        <v>4.3704999999999998</v>
      </c>
      <c r="L348" s="127" t="e">
        <v>#N/A</v>
      </c>
      <c r="M348" s="127" t="e">
        <v>#N/A</v>
      </c>
      <c r="N348" s="127" t="e">
        <v>#N/A</v>
      </c>
      <c r="O348" s="128" t="e">
        <v>#N/A</v>
      </c>
      <c r="P348" s="129">
        <v>4.3704999999999998</v>
      </c>
      <c r="S348" s="38">
        <v>47027</v>
      </c>
      <c r="T348" s="33">
        <v>22</v>
      </c>
      <c r="U348" s="33">
        <v>5</v>
      </c>
      <c r="V348" s="33">
        <v>4</v>
      </c>
      <c r="W348" s="33">
        <v>0</v>
      </c>
      <c r="X348" s="33">
        <v>31</v>
      </c>
    </row>
    <row r="349" spans="1:24">
      <c r="A349" s="17">
        <f>Calculations!A347</f>
        <v>47119</v>
      </c>
      <c r="B349" s="35">
        <f>IF(A349="N/A"," ",IF(ISERROR(L349),B337*Inputs!$F$19,L349))</f>
        <v>35.899999618530273</v>
      </c>
      <c r="C349" s="145">
        <v>1</v>
      </c>
      <c r="D349" s="36">
        <f t="shared" si="28"/>
        <v>35.899999618530273</v>
      </c>
      <c r="E349" s="35">
        <f>IF(A349="N/A"," ",IF(ISERROR(M349),E337*Inputs!$F$19,M349))</f>
        <v>22</v>
      </c>
      <c r="F349" s="36">
        <f t="shared" si="29"/>
        <v>22</v>
      </c>
      <c r="G349" s="35">
        <f>IF(A349="N/A"," ",IF(ISERROR(N349),G337*Inputs!$F$19,N349))</f>
        <v>21</v>
      </c>
      <c r="H349" s="36">
        <f t="shared" si="30"/>
        <v>21</v>
      </c>
      <c r="I349" s="36">
        <f>IF(A349="N/A"," ",IF(ISERROR(O349),I337*Inputs!$F$19,O349))</f>
        <v>26.200000762939453</v>
      </c>
      <c r="J349" s="119">
        <f t="shared" si="31"/>
        <v>4.3704999999999998</v>
      </c>
      <c r="L349" s="127" t="e">
        <v>#N/A</v>
      </c>
      <c r="M349" s="127" t="e">
        <v>#N/A</v>
      </c>
      <c r="N349" s="127" t="e">
        <v>#N/A</v>
      </c>
      <c r="O349" s="128" t="e">
        <v>#N/A</v>
      </c>
      <c r="P349" s="129">
        <v>4.3704999999999998</v>
      </c>
      <c r="S349" s="38">
        <v>47058</v>
      </c>
      <c r="T349" s="33">
        <v>20</v>
      </c>
      <c r="U349" s="33">
        <v>4</v>
      </c>
      <c r="V349" s="33">
        <v>5</v>
      </c>
      <c r="W349" s="33">
        <v>1</v>
      </c>
      <c r="X349" s="33">
        <v>30</v>
      </c>
    </row>
    <row r="350" spans="1:24">
      <c r="A350" s="17">
        <f>Calculations!A348</f>
        <v>47150</v>
      </c>
      <c r="B350" s="35">
        <f>IF(A350="N/A"," ",IF(ISERROR(L350),B338*Inputs!$F$19,L350))</f>
        <v>36</v>
      </c>
      <c r="C350" s="145">
        <v>1</v>
      </c>
      <c r="D350" s="36">
        <f t="shared" si="28"/>
        <v>36</v>
      </c>
      <c r="E350" s="35">
        <f>IF(A350="N/A"," ",IF(ISERROR(M350),E338*Inputs!$F$19,M350))</f>
        <v>21.996000289916992</v>
      </c>
      <c r="F350" s="36">
        <f t="shared" si="29"/>
        <v>21.996000289916992</v>
      </c>
      <c r="G350" s="35">
        <f>IF(A350="N/A"," ",IF(ISERROR(N350),G338*Inputs!$F$19,N350))</f>
        <v>20.996501922607422</v>
      </c>
      <c r="H350" s="36">
        <f t="shared" si="30"/>
        <v>20.996501922607422</v>
      </c>
      <c r="I350" s="36">
        <f>IF(A350="N/A"," ",IF(ISERROR(O350),I338*Inputs!$F$19,O350))</f>
        <v>24.5</v>
      </c>
      <c r="J350" s="119">
        <f t="shared" si="31"/>
        <v>4.3704999999999998</v>
      </c>
      <c r="L350" s="127" t="e">
        <v>#N/A</v>
      </c>
      <c r="M350" s="127" t="e">
        <v>#N/A</v>
      </c>
      <c r="N350" s="127" t="e">
        <v>#N/A</v>
      </c>
      <c r="O350" s="128" t="e">
        <v>#N/A</v>
      </c>
      <c r="P350" s="129">
        <v>4.3704999999999998</v>
      </c>
      <c r="S350" s="38">
        <v>47088</v>
      </c>
      <c r="T350" s="33">
        <v>22</v>
      </c>
      <c r="U350" s="33">
        <v>4</v>
      </c>
      <c r="V350" s="33">
        <v>4</v>
      </c>
      <c r="W350" s="33">
        <v>1</v>
      </c>
      <c r="X350" s="33">
        <v>31</v>
      </c>
    </row>
    <row r="351" spans="1:24">
      <c r="A351" s="17">
        <f>Calculations!A349</f>
        <v>47178</v>
      </c>
      <c r="B351" s="35">
        <f>IF(A351="N/A"," ",IF(ISERROR(L351),B339*Inputs!$F$19,L351))</f>
        <v>31.5</v>
      </c>
      <c r="C351" s="145">
        <v>1</v>
      </c>
      <c r="D351" s="36">
        <f t="shared" si="28"/>
        <v>31.5</v>
      </c>
      <c r="E351" s="35">
        <f>IF(A351="N/A"," ",IF(ISERROR(M351),E339*Inputs!$F$19,M351))</f>
        <v>20</v>
      </c>
      <c r="F351" s="36">
        <f t="shared" si="29"/>
        <v>20</v>
      </c>
      <c r="G351" s="35">
        <f>IF(A351="N/A"," ",IF(ISERROR(N351),G339*Inputs!$F$19,N351))</f>
        <v>19</v>
      </c>
      <c r="H351" s="36">
        <f t="shared" si="30"/>
        <v>19</v>
      </c>
      <c r="I351" s="36">
        <f>IF(A351="N/A"," ",IF(ISERROR(O351),I339*Inputs!$F$19,O351))</f>
        <v>24.900001525878906</v>
      </c>
      <c r="J351" s="119">
        <f t="shared" si="31"/>
        <v>4.3704999999999998</v>
      </c>
      <c r="L351" s="127" t="e">
        <v>#N/A</v>
      </c>
      <c r="M351" s="127" t="e">
        <v>#N/A</v>
      </c>
      <c r="N351" s="127" t="e">
        <v>#N/A</v>
      </c>
      <c r="O351" s="128" t="e">
        <v>#N/A</v>
      </c>
      <c r="P351" s="129">
        <v>4.3704999999999998</v>
      </c>
      <c r="S351" s="38">
        <v>47119</v>
      </c>
      <c r="T351" s="33">
        <v>22</v>
      </c>
      <c r="U351" s="33">
        <v>4</v>
      </c>
      <c r="V351" s="33">
        <v>4</v>
      </c>
      <c r="W351" s="33">
        <v>1</v>
      </c>
      <c r="X351" s="33">
        <v>31</v>
      </c>
    </row>
    <row r="352" spans="1:24">
      <c r="A352" s="17">
        <f>Calculations!A350</f>
        <v>47209</v>
      </c>
      <c r="B352" s="35">
        <f>IF(A352="N/A"," ",IF(ISERROR(L352),B340*Inputs!$F$19,L352))</f>
        <v>32.25</v>
      </c>
      <c r="C352" s="145">
        <v>1</v>
      </c>
      <c r="D352" s="36">
        <f t="shared" si="28"/>
        <v>32.25</v>
      </c>
      <c r="E352" s="35">
        <f>IF(A352="N/A"," ",IF(ISERROR(M352),E340*Inputs!$F$19,M352))</f>
        <v>20</v>
      </c>
      <c r="F352" s="36">
        <f t="shared" si="29"/>
        <v>20</v>
      </c>
      <c r="G352" s="35">
        <f>IF(A352="N/A"," ",IF(ISERROR(N352),G340*Inputs!$F$19,N352))</f>
        <v>18.995000839233398</v>
      </c>
      <c r="H352" s="36">
        <f t="shared" si="30"/>
        <v>18.995000839233398</v>
      </c>
      <c r="I352" s="36">
        <f>IF(A352="N/A"," ",IF(ISERROR(O352),I340*Inputs!$F$19,O352))</f>
        <v>24.100000381469727</v>
      </c>
      <c r="J352" s="119">
        <f t="shared" si="31"/>
        <v>4.3704999999999998</v>
      </c>
      <c r="L352" s="127" t="e">
        <v>#N/A</v>
      </c>
      <c r="M352" s="127" t="e">
        <v>#N/A</v>
      </c>
      <c r="N352" s="127" t="e">
        <v>#N/A</v>
      </c>
      <c r="O352" s="128" t="e">
        <v>#N/A</v>
      </c>
      <c r="P352" s="129">
        <v>4.3704999999999998</v>
      </c>
      <c r="S352" s="38">
        <v>47150</v>
      </c>
      <c r="T352" s="33">
        <v>20</v>
      </c>
      <c r="U352" s="33">
        <v>5</v>
      </c>
      <c r="V352" s="33">
        <v>4</v>
      </c>
      <c r="W352" s="33">
        <v>0</v>
      </c>
      <c r="X352" s="33">
        <v>29</v>
      </c>
    </row>
    <row r="353" spans="1:24">
      <c r="A353" s="17">
        <f>Calculations!A351</f>
        <v>47239</v>
      </c>
      <c r="B353" s="35">
        <f>IF(A353="N/A"," ",IF(ISERROR(L353),B341*Inputs!$F$19,L353))</f>
        <v>36.75</v>
      </c>
      <c r="C353" s="145">
        <v>1</v>
      </c>
      <c r="D353" s="36">
        <f t="shared" si="28"/>
        <v>36.75</v>
      </c>
      <c r="E353" s="35">
        <f>IF(A353="N/A"," ",IF(ISERROR(M353),E341*Inputs!$F$19,M353))</f>
        <v>21</v>
      </c>
      <c r="F353" s="36">
        <f t="shared" si="29"/>
        <v>21</v>
      </c>
      <c r="G353" s="35">
        <f>IF(A353="N/A"," ",IF(ISERROR(N353),G341*Inputs!$F$19,N353))</f>
        <v>20.004999160766602</v>
      </c>
      <c r="H353" s="36">
        <f t="shared" si="30"/>
        <v>20.004999160766602</v>
      </c>
      <c r="I353" s="36">
        <f>IF(A353="N/A"," ",IF(ISERROR(O353),I341*Inputs!$F$19,O353))</f>
        <v>23.950000762939453</v>
      </c>
      <c r="J353" s="119">
        <f t="shared" si="31"/>
        <v>4.3704999999999998</v>
      </c>
      <c r="L353" s="127" t="e">
        <v>#N/A</v>
      </c>
      <c r="M353" s="127" t="e">
        <v>#N/A</v>
      </c>
      <c r="N353" s="127" t="e">
        <v>#N/A</v>
      </c>
      <c r="O353" s="128" t="e">
        <v>#N/A</v>
      </c>
      <c r="P353" s="129">
        <v>4.3704999999999998</v>
      </c>
      <c r="S353" s="38">
        <v>47178</v>
      </c>
      <c r="T353" s="33">
        <v>22</v>
      </c>
      <c r="U353" s="33">
        <v>4</v>
      </c>
      <c r="V353" s="33">
        <v>5</v>
      </c>
      <c r="W353" s="33">
        <v>0</v>
      </c>
      <c r="X353" s="33">
        <v>31</v>
      </c>
    </row>
    <row r="354" spans="1:24">
      <c r="A354" s="17">
        <f>Calculations!A352</f>
        <v>47270</v>
      </c>
      <c r="B354" s="35">
        <f>IF(A354="N/A"," ",IF(ISERROR(L354),B342*Inputs!$F$19,L354))</f>
        <v>61.5</v>
      </c>
      <c r="C354" s="145">
        <v>1</v>
      </c>
      <c r="D354" s="36">
        <f t="shared" si="28"/>
        <v>61.5</v>
      </c>
      <c r="E354" s="35">
        <f>IF(A354="N/A"," ",IF(ISERROR(M354),E342*Inputs!$F$19,M354))</f>
        <v>26</v>
      </c>
      <c r="F354" s="36">
        <f t="shared" si="29"/>
        <v>26</v>
      </c>
      <c r="G354" s="35">
        <f>IF(A354="N/A"," ",IF(ISERROR(N354),G342*Inputs!$F$19,N354))</f>
        <v>24</v>
      </c>
      <c r="H354" s="36">
        <f t="shared" si="30"/>
        <v>24</v>
      </c>
      <c r="I354" s="36">
        <f>IF(A354="N/A"," ",IF(ISERROR(O354),I342*Inputs!$F$19,O354))</f>
        <v>23.449999809265137</v>
      </c>
      <c r="J354" s="119">
        <f t="shared" si="31"/>
        <v>4.3704999999999998</v>
      </c>
      <c r="L354" s="127" t="e">
        <v>#N/A</v>
      </c>
      <c r="M354" s="127" t="e">
        <v>#N/A</v>
      </c>
      <c r="N354" s="127" t="e">
        <v>#N/A</v>
      </c>
      <c r="O354" s="128" t="e">
        <v>#N/A</v>
      </c>
      <c r="P354" s="129">
        <v>4.3704999999999998</v>
      </c>
      <c r="S354" s="38">
        <v>47209</v>
      </c>
      <c r="T354" s="33">
        <v>22</v>
      </c>
      <c r="U354" s="33">
        <v>4</v>
      </c>
      <c r="V354" s="33">
        <v>4</v>
      </c>
      <c r="W354" s="33">
        <v>0</v>
      </c>
      <c r="X354" s="33">
        <v>30</v>
      </c>
    </row>
    <row r="355" spans="1:24">
      <c r="A355" s="17">
        <f>Calculations!A353</f>
        <v>47300</v>
      </c>
      <c r="B355" s="35">
        <f>IF(A355="N/A"," ",IF(ISERROR(L355),B343*Inputs!$F$19,L355))</f>
        <v>114</v>
      </c>
      <c r="C355" s="145">
        <v>1</v>
      </c>
      <c r="D355" s="36">
        <f t="shared" si="28"/>
        <v>114</v>
      </c>
      <c r="E355" s="35">
        <f>IF(A355="N/A"," ",IF(ISERROR(M355),E343*Inputs!$F$19,M355))</f>
        <v>35</v>
      </c>
      <c r="F355" s="36">
        <f t="shared" si="29"/>
        <v>35</v>
      </c>
      <c r="G355" s="35">
        <f>IF(A355="N/A"," ",IF(ISERROR(N355),G343*Inputs!$F$19,N355))</f>
        <v>30.999998092651367</v>
      </c>
      <c r="H355" s="36">
        <f t="shared" si="30"/>
        <v>30.999998092651367</v>
      </c>
      <c r="I355" s="36">
        <f>IF(A355="N/A"," ",IF(ISERROR(O355),I343*Inputs!$F$19,O355))</f>
        <v>24.350000381469727</v>
      </c>
      <c r="J355" s="119">
        <f t="shared" si="31"/>
        <v>4.3704999999999998</v>
      </c>
      <c r="L355" s="127" t="e">
        <v>#N/A</v>
      </c>
      <c r="M355" s="127" t="e">
        <v>#N/A</v>
      </c>
      <c r="N355" s="127" t="e">
        <v>#N/A</v>
      </c>
      <c r="O355" s="128" t="e">
        <v>#N/A</v>
      </c>
      <c r="P355" s="129">
        <v>4.3704999999999998</v>
      </c>
      <c r="S355" s="38">
        <v>47239</v>
      </c>
      <c r="T355" s="33">
        <v>20</v>
      </c>
      <c r="U355" s="33">
        <v>5</v>
      </c>
      <c r="V355" s="33">
        <v>5</v>
      </c>
      <c r="W355" s="33">
        <v>1</v>
      </c>
      <c r="X355" s="33">
        <v>31</v>
      </c>
    </row>
    <row r="356" spans="1:24">
      <c r="A356" s="17">
        <f>Calculations!A354</f>
        <v>47331</v>
      </c>
      <c r="B356" s="35">
        <f>IF(A356="N/A"," ",IF(ISERROR(L356),B344*Inputs!$F$19,L356))</f>
        <v>114</v>
      </c>
      <c r="C356" s="145">
        <v>1</v>
      </c>
      <c r="D356" s="36">
        <f t="shared" si="28"/>
        <v>114</v>
      </c>
      <c r="E356" s="35">
        <f>IF(A356="N/A"," ",IF(ISERROR(M356),E344*Inputs!$F$19,M356))</f>
        <v>35.000003814697266</v>
      </c>
      <c r="F356" s="36">
        <f t="shared" si="29"/>
        <v>35.000003814697266</v>
      </c>
      <c r="G356" s="35">
        <f>IF(A356="N/A"," ",IF(ISERROR(N356),G344*Inputs!$F$19,N356))</f>
        <v>31</v>
      </c>
      <c r="H356" s="36">
        <f t="shared" si="30"/>
        <v>31</v>
      </c>
      <c r="I356" s="36">
        <f>IF(A356="N/A"," ",IF(ISERROR(O356),I344*Inputs!$F$19,O356))</f>
        <v>24.350000381469727</v>
      </c>
      <c r="J356" s="119">
        <f t="shared" si="31"/>
        <v>4.3704999999999998</v>
      </c>
      <c r="L356" s="127" t="e">
        <v>#N/A</v>
      </c>
      <c r="M356" s="127" t="e">
        <v>#N/A</v>
      </c>
      <c r="N356" s="127" t="e">
        <v>#N/A</v>
      </c>
      <c r="O356" s="128" t="e">
        <v>#N/A</v>
      </c>
      <c r="P356" s="129">
        <v>4.3704999999999998</v>
      </c>
      <c r="S356" s="38">
        <v>47270</v>
      </c>
      <c r="T356" s="33">
        <v>22</v>
      </c>
      <c r="U356" s="33">
        <v>4</v>
      </c>
      <c r="V356" s="33">
        <v>4</v>
      </c>
      <c r="W356" s="33">
        <v>0</v>
      </c>
      <c r="X356" s="33">
        <v>30</v>
      </c>
    </row>
    <row r="357" spans="1:24">
      <c r="A357" s="17">
        <f>Calculations!A355</f>
        <v>47362</v>
      </c>
      <c r="B357" s="35">
        <f>IF(A357="N/A"," ",IF(ISERROR(L357),B345*Inputs!$F$19,L357))</f>
        <v>38.5</v>
      </c>
      <c r="C357" s="145">
        <v>1</v>
      </c>
      <c r="D357" s="36">
        <f t="shared" si="28"/>
        <v>38.5</v>
      </c>
      <c r="E357" s="35">
        <f>IF(A357="N/A"," ",IF(ISERROR(M357),E345*Inputs!$F$19,M357))</f>
        <v>25</v>
      </c>
      <c r="F357" s="36">
        <f t="shared" si="29"/>
        <v>25</v>
      </c>
      <c r="G357" s="35">
        <f>IF(A357="N/A"," ",IF(ISERROR(N357),G345*Inputs!$F$19,N357))</f>
        <v>24</v>
      </c>
      <c r="H357" s="36">
        <f t="shared" si="30"/>
        <v>24</v>
      </c>
      <c r="I357" s="36">
        <f>IF(A357="N/A"," ",IF(ISERROR(O357),I345*Inputs!$F$19,O357))</f>
        <v>24</v>
      </c>
      <c r="J357" s="119">
        <f t="shared" si="31"/>
        <v>4.3704999999999998</v>
      </c>
      <c r="L357" s="127" t="e">
        <v>#N/A</v>
      </c>
      <c r="M357" s="127" t="e">
        <v>#N/A</v>
      </c>
      <c r="N357" s="127" t="e">
        <v>#N/A</v>
      </c>
      <c r="O357" s="128" t="e">
        <v>#N/A</v>
      </c>
      <c r="P357" s="129">
        <v>4.3704999999999998</v>
      </c>
      <c r="S357" s="38">
        <v>47300</v>
      </c>
      <c r="T357" s="33">
        <v>23</v>
      </c>
      <c r="U357" s="33">
        <v>3</v>
      </c>
      <c r="V357" s="33">
        <v>4</v>
      </c>
      <c r="W357" s="33">
        <v>1</v>
      </c>
      <c r="X357" s="33">
        <v>31</v>
      </c>
    </row>
    <row r="358" spans="1:24">
      <c r="A358" s="17">
        <f>Calculations!A356</f>
        <v>47392</v>
      </c>
      <c r="B358" s="35">
        <f>IF(A358="N/A"," ",IF(ISERROR(L358),B346*Inputs!$F$19,L358))</f>
        <v>31.299997329711914</v>
      </c>
      <c r="C358" s="145">
        <v>1</v>
      </c>
      <c r="D358" s="36">
        <f t="shared" si="28"/>
        <v>31.299997329711914</v>
      </c>
      <c r="E358" s="35">
        <f>IF(A358="N/A"," ",IF(ISERROR(M358),E346*Inputs!$F$19,M358))</f>
        <v>19.996000289916992</v>
      </c>
      <c r="F358" s="36">
        <f t="shared" si="29"/>
        <v>19.996000289916992</v>
      </c>
      <c r="G358" s="35">
        <f>IF(A358="N/A"," ",IF(ISERROR(N358),G346*Inputs!$F$19,N358))</f>
        <v>18.996500015258789</v>
      </c>
      <c r="H358" s="36">
        <f t="shared" si="30"/>
        <v>18.996500015258789</v>
      </c>
      <c r="I358" s="36">
        <f>IF(A358="N/A"," ",IF(ISERROR(O358),I346*Inputs!$F$19,O358))</f>
        <v>25.400001525878906</v>
      </c>
      <c r="J358" s="119">
        <f t="shared" si="31"/>
        <v>4.3704999999999998</v>
      </c>
      <c r="L358" s="127" t="e">
        <v>#N/A</v>
      </c>
      <c r="M358" s="127" t="e">
        <v>#N/A</v>
      </c>
      <c r="N358" s="127" t="e">
        <v>#N/A</v>
      </c>
      <c r="O358" s="128" t="e">
        <v>#N/A</v>
      </c>
      <c r="P358" s="129">
        <v>4.3704999999999998</v>
      </c>
      <c r="S358" s="38">
        <v>47331</v>
      </c>
      <c r="T358" s="33">
        <v>21</v>
      </c>
      <c r="U358" s="33">
        <v>5</v>
      </c>
      <c r="V358" s="33">
        <v>5</v>
      </c>
      <c r="W358" s="33">
        <v>0</v>
      </c>
      <c r="X358" s="33">
        <v>31</v>
      </c>
    </row>
    <row r="359" spans="1:24">
      <c r="A359" s="17">
        <f>Calculations!A357</f>
        <v>47423</v>
      </c>
      <c r="B359" s="35">
        <f>IF(A359="N/A"," ",IF(ISERROR(L359),B347*Inputs!$F$19,L359))</f>
        <v>31.179998397827148</v>
      </c>
      <c r="C359" s="145">
        <v>1</v>
      </c>
      <c r="D359" s="36">
        <f t="shared" si="28"/>
        <v>31.179998397827148</v>
      </c>
      <c r="E359" s="35">
        <f>IF(A359="N/A"," ",IF(ISERROR(M359),E347*Inputs!$F$19,M359))</f>
        <v>20</v>
      </c>
      <c r="F359" s="36">
        <f t="shared" si="29"/>
        <v>20</v>
      </c>
      <c r="G359" s="35">
        <f>IF(A359="N/A"," ",IF(ISERROR(N359),G347*Inputs!$F$19,N359))</f>
        <v>19</v>
      </c>
      <c r="H359" s="36">
        <f t="shared" si="30"/>
        <v>19</v>
      </c>
      <c r="I359" s="36">
        <f>IF(A359="N/A"," ",IF(ISERROR(O359),I347*Inputs!$F$19,O359))</f>
        <v>25.799999237060547</v>
      </c>
      <c r="J359" s="119">
        <f t="shared" si="31"/>
        <v>4.3704999999999998</v>
      </c>
      <c r="L359" s="127" t="e">
        <v>#N/A</v>
      </c>
      <c r="M359" s="127" t="e">
        <v>#N/A</v>
      </c>
      <c r="N359" s="127" t="e">
        <v>#N/A</v>
      </c>
      <c r="O359" s="128" t="e">
        <v>#N/A</v>
      </c>
      <c r="P359" s="129">
        <v>4.3704999999999998</v>
      </c>
      <c r="S359" s="38">
        <v>47362</v>
      </c>
      <c r="T359" s="33">
        <v>21</v>
      </c>
      <c r="U359" s="33">
        <v>4</v>
      </c>
      <c r="V359" s="33">
        <v>4</v>
      </c>
      <c r="W359" s="33">
        <v>1</v>
      </c>
      <c r="X359" s="33">
        <v>30</v>
      </c>
    </row>
    <row r="360" spans="1:24">
      <c r="A360" s="17">
        <f>Calculations!A358</f>
        <v>47453</v>
      </c>
      <c r="B360" s="35">
        <f>IF(A360="N/A"," ",IF(ISERROR(L360),B348*Inputs!$F$19,L360))</f>
        <v>31.649997711181641</v>
      </c>
      <c r="C360" s="145">
        <v>1</v>
      </c>
      <c r="D360" s="36">
        <f t="shared" si="28"/>
        <v>31.649997711181641</v>
      </c>
      <c r="E360" s="35">
        <f>IF(A360="N/A"," ",IF(ISERROR(M360),E348*Inputs!$F$19,M360))</f>
        <v>20</v>
      </c>
      <c r="F360" s="36">
        <f t="shared" si="29"/>
        <v>20</v>
      </c>
      <c r="G360" s="35">
        <f>IF(A360="N/A"," ",IF(ISERROR(N360),G348*Inputs!$F$19,N360))</f>
        <v>19</v>
      </c>
      <c r="H360" s="36">
        <f t="shared" si="30"/>
        <v>19</v>
      </c>
      <c r="I360" s="36">
        <f>IF(A360="N/A"," ",IF(ISERROR(O360),I348*Inputs!$F$19,O360))</f>
        <v>25.950000762939453</v>
      </c>
      <c r="J360" s="119">
        <f t="shared" si="31"/>
        <v>4.3704999999999998</v>
      </c>
      <c r="L360" s="127" t="e">
        <v>#N/A</v>
      </c>
      <c r="M360" s="127" t="e">
        <v>#N/A</v>
      </c>
      <c r="N360" s="127" t="e">
        <v>#N/A</v>
      </c>
      <c r="O360" s="128" t="e">
        <v>#N/A</v>
      </c>
      <c r="P360" s="129">
        <v>4.3704999999999998</v>
      </c>
      <c r="S360" s="38">
        <v>47392</v>
      </c>
      <c r="T360" s="33">
        <v>22</v>
      </c>
      <c r="U360" s="33">
        <v>5</v>
      </c>
      <c r="V360" s="33">
        <v>4</v>
      </c>
      <c r="W360" s="33">
        <v>0</v>
      </c>
      <c r="X360" s="33">
        <v>31</v>
      </c>
    </row>
    <row r="361" spans="1:24">
      <c r="A361" s="17">
        <f>Calculations!A359</f>
        <v>47484</v>
      </c>
      <c r="B361" s="35">
        <f>IF(A361="N/A"," ",IF(ISERROR(L361),B349*Inputs!$F$19,L361))</f>
        <v>35.899999618530273</v>
      </c>
      <c r="C361" s="145">
        <v>1</v>
      </c>
      <c r="D361" s="36">
        <f t="shared" si="28"/>
        <v>35.899999618530273</v>
      </c>
      <c r="E361" s="35">
        <f>IF(A361="N/A"," ",IF(ISERROR(M361),E349*Inputs!$F$19,M361))</f>
        <v>22</v>
      </c>
      <c r="F361" s="36">
        <f t="shared" si="29"/>
        <v>22</v>
      </c>
      <c r="G361" s="35">
        <f>IF(A361="N/A"," ",IF(ISERROR(N361),G349*Inputs!$F$19,N361))</f>
        <v>21</v>
      </c>
      <c r="H361" s="36">
        <f t="shared" si="30"/>
        <v>21</v>
      </c>
      <c r="I361" s="36">
        <f>IF(A361="N/A"," ",IF(ISERROR(O361),I349*Inputs!$F$19,O361))</f>
        <v>26.200000762939453</v>
      </c>
      <c r="J361" s="119">
        <f t="shared" si="31"/>
        <v>4.3704999999999998</v>
      </c>
      <c r="L361" s="127" t="e">
        <v>#N/A</v>
      </c>
      <c r="M361" s="127" t="e">
        <v>#N/A</v>
      </c>
      <c r="N361" s="127" t="e">
        <v>#N/A</v>
      </c>
      <c r="O361" s="128" t="e">
        <v>#N/A</v>
      </c>
      <c r="P361" s="129">
        <v>4.3704999999999998</v>
      </c>
      <c r="S361" s="38">
        <v>47423</v>
      </c>
      <c r="T361" s="33">
        <v>20</v>
      </c>
      <c r="U361" s="33">
        <v>4</v>
      </c>
      <c r="V361" s="33">
        <v>5</v>
      </c>
      <c r="W361" s="33">
        <v>1</v>
      </c>
      <c r="X361" s="33">
        <v>30</v>
      </c>
    </row>
    <row r="362" spans="1:24">
      <c r="A362" s="17">
        <f>Calculations!A360</f>
        <v>47515</v>
      </c>
      <c r="B362" s="35">
        <f>IF(A362="N/A"," ",IF(ISERROR(L362),B350*Inputs!$F$19,L362))</f>
        <v>36</v>
      </c>
      <c r="C362" s="145">
        <v>1</v>
      </c>
      <c r="D362" s="36">
        <f t="shared" si="28"/>
        <v>36</v>
      </c>
      <c r="E362" s="35">
        <f>IF(A362="N/A"," ",IF(ISERROR(M362),E350*Inputs!$F$19,M362))</f>
        <v>21.996000289916992</v>
      </c>
      <c r="F362" s="36">
        <f t="shared" si="29"/>
        <v>21.996000289916992</v>
      </c>
      <c r="G362" s="35">
        <f>IF(A362="N/A"," ",IF(ISERROR(N362),G350*Inputs!$F$19,N362))</f>
        <v>20.996501922607422</v>
      </c>
      <c r="H362" s="36">
        <f t="shared" si="30"/>
        <v>20.996501922607422</v>
      </c>
      <c r="I362" s="36">
        <f>IF(A362="N/A"," ",IF(ISERROR(O362),I350*Inputs!$F$19,O362))</f>
        <v>24.5</v>
      </c>
      <c r="J362" s="119">
        <f t="shared" si="31"/>
        <v>4.3704999999999998</v>
      </c>
      <c r="L362" s="127" t="e">
        <v>#N/A</v>
      </c>
      <c r="M362" s="127" t="e">
        <v>#N/A</v>
      </c>
      <c r="N362" s="127" t="e">
        <v>#N/A</v>
      </c>
      <c r="O362" s="128" t="e">
        <v>#N/A</v>
      </c>
      <c r="P362" s="129">
        <v>4.3704999999999998</v>
      </c>
      <c r="S362" s="38">
        <v>47453</v>
      </c>
      <c r="T362" s="33">
        <v>22</v>
      </c>
      <c r="U362" s="33">
        <v>4</v>
      </c>
      <c r="V362" s="33">
        <v>4</v>
      </c>
      <c r="W362" s="33">
        <v>1</v>
      </c>
      <c r="X362" s="33">
        <v>31</v>
      </c>
    </row>
    <row r="363" spans="1:24">
      <c r="A363" s="17">
        <f>Calculations!A361</f>
        <v>47543</v>
      </c>
      <c r="B363" s="35">
        <f>IF(A363="N/A"," ",IF(ISERROR(L363),B351*Inputs!$F$19,L363))</f>
        <v>31.5</v>
      </c>
      <c r="C363" s="145">
        <v>1</v>
      </c>
      <c r="D363" s="36">
        <f t="shared" si="28"/>
        <v>31.5</v>
      </c>
      <c r="E363" s="35">
        <f>IF(A363="N/A"," ",IF(ISERROR(M363),E351*Inputs!$F$19,M363))</f>
        <v>20</v>
      </c>
      <c r="F363" s="36">
        <f t="shared" si="29"/>
        <v>20</v>
      </c>
      <c r="G363" s="35">
        <f>IF(A363="N/A"," ",IF(ISERROR(N363),G351*Inputs!$F$19,N363))</f>
        <v>19</v>
      </c>
      <c r="H363" s="36">
        <f t="shared" si="30"/>
        <v>19</v>
      </c>
      <c r="I363" s="36">
        <f>IF(A363="N/A"," ",IF(ISERROR(O363),I351*Inputs!$F$19,O363))</f>
        <v>24.900001525878906</v>
      </c>
      <c r="J363" s="119">
        <f t="shared" si="31"/>
        <v>4.3704999999999998</v>
      </c>
      <c r="L363" s="127" t="e">
        <v>#N/A</v>
      </c>
      <c r="M363" s="127" t="e">
        <v>#N/A</v>
      </c>
      <c r="N363" s="127" t="e">
        <v>#N/A</v>
      </c>
      <c r="O363" s="128" t="e">
        <v>#N/A</v>
      </c>
      <c r="P363" s="129">
        <v>4.3704999999999998</v>
      </c>
      <c r="S363" s="38">
        <v>47484</v>
      </c>
      <c r="T363" s="33">
        <v>22</v>
      </c>
      <c r="U363" s="33">
        <v>4</v>
      </c>
      <c r="V363" s="33">
        <v>4</v>
      </c>
      <c r="W363" s="33">
        <v>1</v>
      </c>
      <c r="X363" s="33">
        <v>31</v>
      </c>
    </row>
    <row r="364" spans="1:24">
      <c r="A364" s="17">
        <f>Calculations!A362</f>
        <v>47574</v>
      </c>
      <c r="B364" s="35">
        <f>IF(A364="N/A"," ",IF(ISERROR(L364),B352*Inputs!$F$19,L364))</f>
        <v>32.25</v>
      </c>
      <c r="C364" s="145">
        <v>1</v>
      </c>
      <c r="D364" s="36">
        <f t="shared" si="28"/>
        <v>32.25</v>
      </c>
      <c r="E364" s="35">
        <f>IF(A364="N/A"," ",IF(ISERROR(M364),E352*Inputs!$F$19,M364))</f>
        <v>20</v>
      </c>
      <c r="F364" s="36">
        <f t="shared" si="29"/>
        <v>20</v>
      </c>
      <c r="G364" s="35">
        <f>IF(A364="N/A"," ",IF(ISERROR(N364),G352*Inputs!$F$19,N364))</f>
        <v>18.995000839233398</v>
      </c>
      <c r="H364" s="36">
        <f t="shared" si="30"/>
        <v>18.995000839233398</v>
      </c>
      <c r="I364" s="36">
        <f>IF(A364="N/A"," ",IF(ISERROR(O364),I352*Inputs!$F$19,O364))</f>
        <v>24.100000381469727</v>
      </c>
      <c r="J364" s="119">
        <f t="shared" si="31"/>
        <v>4.3704999999999998</v>
      </c>
      <c r="L364" s="127" t="e">
        <v>#N/A</v>
      </c>
      <c r="M364" s="127" t="e">
        <v>#N/A</v>
      </c>
      <c r="N364" s="127" t="e">
        <v>#N/A</v>
      </c>
      <c r="O364" s="128" t="e">
        <v>#N/A</v>
      </c>
      <c r="P364" s="129">
        <v>4.3704999999999998</v>
      </c>
      <c r="S364" s="38">
        <v>47515</v>
      </c>
      <c r="T364" s="33">
        <v>20</v>
      </c>
      <c r="U364" s="33">
        <v>5</v>
      </c>
      <c r="V364" s="33">
        <v>4</v>
      </c>
      <c r="W364" s="33">
        <v>0</v>
      </c>
      <c r="X364" s="33">
        <v>29</v>
      </c>
    </row>
    <row r="365" spans="1:24">
      <c r="A365" s="17">
        <f>Calculations!A363</f>
        <v>47604</v>
      </c>
      <c r="B365" s="35">
        <f>IF(A365="N/A"," ",IF(ISERROR(L365),B353*Inputs!$F$19,L365))</f>
        <v>36.75</v>
      </c>
      <c r="C365" s="145">
        <v>1</v>
      </c>
      <c r="D365" s="36">
        <f t="shared" si="28"/>
        <v>36.75</v>
      </c>
      <c r="E365" s="35">
        <f>IF(A365="N/A"," ",IF(ISERROR(M365),E353*Inputs!$F$19,M365))</f>
        <v>21</v>
      </c>
      <c r="F365" s="36">
        <f t="shared" si="29"/>
        <v>21</v>
      </c>
      <c r="G365" s="35">
        <f>IF(A365="N/A"," ",IF(ISERROR(N365),G353*Inputs!$F$19,N365))</f>
        <v>20.004999160766602</v>
      </c>
      <c r="H365" s="36">
        <f t="shared" si="30"/>
        <v>20.004999160766602</v>
      </c>
      <c r="I365" s="36">
        <f>IF(A365="N/A"," ",IF(ISERROR(O365),I353*Inputs!$F$19,O365))</f>
        <v>23.950000762939453</v>
      </c>
      <c r="J365" s="119">
        <f t="shared" si="31"/>
        <v>4.3704999999999998</v>
      </c>
      <c r="L365" s="127" t="e">
        <v>#N/A</v>
      </c>
      <c r="M365" s="127" t="e">
        <v>#N/A</v>
      </c>
      <c r="N365" s="127" t="e">
        <v>#N/A</v>
      </c>
      <c r="O365" s="128" t="e">
        <v>#N/A</v>
      </c>
      <c r="P365" s="129">
        <v>4.3704999999999998</v>
      </c>
      <c r="S365" s="38">
        <v>47543</v>
      </c>
      <c r="T365" s="33">
        <v>22</v>
      </c>
      <c r="U365" s="33">
        <v>4</v>
      </c>
      <c r="V365" s="33">
        <v>5</v>
      </c>
      <c r="W365" s="33">
        <v>0</v>
      </c>
      <c r="X365" s="33">
        <v>31</v>
      </c>
    </row>
    <row r="366" spans="1:24">
      <c r="A366" s="17">
        <f>Calculations!A364</f>
        <v>47635</v>
      </c>
      <c r="B366" s="35">
        <f>IF(A366="N/A"," ",IF(ISERROR(L366),B354*Inputs!$F$19,L366))</f>
        <v>61.5</v>
      </c>
      <c r="C366" s="145">
        <v>1</v>
      </c>
      <c r="D366" s="36">
        <f t="shared" si="28"/>
        <v>61.5</v>
      </c>
      <c r="E366" s="35">
        <f>IF(A366="N/A"," ",IF(ISERROR(M366),E354*Inputs!$F$19,M366))</f>
        <v>26</v>
      </c>
      <c r="F366" s="36">
        <f t="shared" si="29"/>
        <v>26</v>
      </c>
      <c r="G366" s="35">
        <f>IF(A366="N/A"," ",IF(ISERROR(N366),G354*Inputs!$F$19,N366))</f>
        <v>24</v>
      </c>
      <c r="H366" s="36">
        <f t="shared" si="30"/>
        <v>24</v>
      </c>
      <c r="I366" s="36">
        <f>IF(A366="N/A"," ",IF(ISERROR(O366),I354*Inputs!$F$19,O366))</f>
        <v>23.449999809265137</v>
      </c>
      <c r="J366" s="119">
        <f t="shared" si="31"/>
        <v>4.3704999999999998</v>
      </c>
      <c r="L366" s="127" t="e">
        <v>#N/A</v>
      </c>
      <c r="M366" s="127" t="e">
        <v>#N/A</v>
      </c>
      <c r="N366" s="127" t="e">
        <v>#N/A</v>
      </c>
      <c r="O366" s="128" t="e">
        <v>#N/A</v>
      </c>
      <c r="P366" s="129">
        <v>4.3704999999999998</v>
      </c>
      <c r="S366" s="38">
        <v>47574</v>
      </c>
      <c r="T366" s="33">
        <v>22</v>
      </c>
      <c r="U366" s="33">
        <v>4</v>
      </c>
      <c r="V366" s="33">
        <v>4</v>
      </c>
      <c r="W366" s="33">
        <v>0</v>
      </c>
      <c r="X366" s="33">
        <v>30</v>
      </c>
    </row>
    <row r="367" spans="1:24">
      <c r="A367" s="17">
        <f>Calculations!A365</f>
        <v>47665</v>
      </c>
      <c r="B367" s="35">
        <f>IF(A367="N/A"," ",IF(ISERROR(L367),B355*Inputs!$F$19,L367))</f>
        <v>114</v>
      </c>
      <c r="C367" s="145">
        <v>1</v>
      </c>
      <c r="D367" s="36">
        <f t="shared" si="28"/>
        <v>114</v>
      </c>
      <c r="E367" s="35">
        <f>IF(A367="N/A"," ",IF(ISERROR(M367),E355*Inputs!$F$19,M367))</f>
        <v>35</v>
      </c>
      <c r="F367" s="36">
        <f t="shared" si="29"/>
        <v>35</v>
      </c>
      <c r="G367" s="35">
        <f>IF(A367="N/A"," ",IF(ISERROR(N367),G355*Inputs!$F$19,N367))</f>
        <v>30.999998092651367</v>
      </c>
      <c r="H367" s="36">
        <f t="shared" si="30"/>
        <v>30.999998092651367</v>
      </c>
      <c r="I367" s="36">
        <f>IF(A367="N/A"," ",IF(ISERROR(O367),I355*Inputs!$F$19,O367))</f>
        <v>24.350000381469727</v>
      </c>
      <c r="J367" s="119">
        <f t="shared" si="31"/>
        <v>4.3704999999999998</v>
      </c>
      <c r="L367" s="127" t="e">
        <v>#N/A</v>
      </c>
      <c r="M367" s="127" t="e">
        <v>#N/A</v>
      </c>
      <c r="N367" s="127" t="e">
        <v>#N/A</v>
      </c>
      <c r="O367" s="128" t="e">
        <v>#N/A</v>
      </c>
      <c r="P367" s="129">
        <v>4.3704999999999998</v>
      </c>
      <c r="S367" s="38">
        <v>47604</v>
      </c>
      <c r="T367" s="33">
        <v>20</v>
      </c>
      <c r="U367" s="33">
        <v>5</v>
      </c>
      <c r="V367" s="33">
        <v>5</v>
      </c>
      <c r="W367" s="33">
        <v>1</v>
      </c>
      <c r="X367" s="33">
        <v>31</v>
      </c>
    </row>
    <row r="368" spans="1:24">
      <c r="A368" s="17">
        <f>Calculations!A366</f>
        <v>47696</v>
      </c>
      <c r="B368" s="35">
        <f>IF(A368="N/A"," ",IF(ISERROR(L368),B356*Inputs!$F$19,L368))</f>
        <v>114</v>
      </c>
      <c r="C368" s="145">
        <v>1</v>
      </c>
      <c r="D368" s="36">
        <f t="shared" si="28"/>
        <v>114</v>
      </c>
      <c r="E368" s="35">
        <f>IF(A368="N/A"," ",IF(ISERROR(M368),E356*Inputs!$F$19,M368))</f>
        <v>35.000003814697266</v>
      </c>
      <c r="F368" s="36">
        <f t="shared" si="29"/>
        <v>35.000003814697266</v>
      </c>
      <c r="G368" s="35">
        <f>IF(A368="N/A"," ",IF(ISERROR(N368),G356*Inputs!$F$19,N368))</f>
        <v>31</v>
      </c>
      <c r="H368" s="36">
        <f t="shared" si="30"/>
        <v>31</v>
      </c>
      <c r="I368" s="36">
        <f>IF(A368="N/A"," ",IF(ISERROR(O368),I356*Inputs!$F$19,O368))</f>
        <v>24.350000381469727</v>
      </c>
      <c r="J368" s="119">
        <f t="shared" si="31"/>
        <v>4.3704999999999998</v>
      </c>
      <c r="L368" s="127" t="e">
        <v>#N/A</v>
      </c>
      <c r="M368" s="127" t="e">
        <v>#N/A</v>
      </c>
      <c r="N368" s="127" t="e">
        <v>#N/A</v>
      </c>
      <c r="O368" s="128" t="e">
        <v>#N/A</v>
      </c>
      <c r="P368" s="129">
        <v>4.3704999999999998</v>
      </c>
      <c r="S368" s="38">
        <v>47635</v>
      </c>
      <c r="T368" s="33">
        <v>22</v>
      </c>
      <c r="U368" s="33">
        <v>4</v>
      </c>
      <c r="V368" s="33">
        <v>4</v>
      </c>
      <c r="W368" s="33">
        <v>0</v>
      </c>
      <c r="X368" s="33">
        <v>30</v>
      </c>
    </row>
    <row r="369" spans="1:24">
      <c r="A369" s="17">
        <f>Calculations!A367</f>
        <v>47727</v>
      </c>
      <c r="B369" s="35">
        <f>IF(A369="N/A"," ",IF(ISERROR(L369),B357*Inputs!$F$19,L369))</f>
        <v>38.5</v>
      </c>
      <c r="C369" s="145">
        <v>1</v>
      </c>
      <c r="D369" s="36">
        <f t="shared" si="28"/>
        <v>38.5</v>
      </c>
      <c r="E369" s="35">
        <f>IF(A369="N/A"," ",IF(ISERROR(M369),E357*Inputs!$F$19,M369))</f>
        <v>25</v>
      </c>
      <c r="F369" s="36">
        <f t="shared" si="29"/>
        <v>25</v>
      </c>
      <c r="G369" s="35">
        <f>IF(A369="N/A"," ",IF(ISERROR(N369),G357*Inputs!$F$19,N369))</f>
        <v>24</v>
      </c>
      <c r="H369" s="36">
        <f t="shared" si="30"/>
        <v>24</v>
      </c>
      <c r="I369" s="36">
        <f>IF(A369="N/A"," ",IF(ISERROR(O369),I357*Inputs!$F$19,O369))</f>
        <v>24</v>
      </c>
      <c r="J369" s="119">
        <f t="shared" si="31"/>
        <v>4.3704999999999998</v>
      </c>
      <c r="L369" s="127" t="e">
        <v>#N/A</v>
      </c>
      <c r="M369" s="127" t="e">
        <v>#N/A</v>
      </c>
      <c r="N369" s="127" t="e">
        <v>#N/A</v>
      </c>
      <c r="O369" s="128" t="e">
        <v>#N/A</v>
      </c>
      <c r="P369" s="129">
        <v>4.3704999999999998</v>
      </c>
      <c r="S369" s="38">
        <v>47665</v>
      </c>
      <c r="T369" s="33">
        <v>23</v>
      </c>
      <c r="U369" s="33">
        <v>3</v>
      </c>
      <c r="V369" s="33">
        <v>4</v>
      </c>
      <c r="W369" s="33">
        <v>1</v>
      </c>
      <c r="X369" s="33">
        <v>31</v>
      </c>
    </row>
    <row r="370" spans="1:24">
      <c r="A370" s="17">
        <f>Calculations!A368</f>
        <v>47757</v>
      </c>
      <c r="B370" s="35">
        <f>IF(A370="N/A"," ",IF(ISERROR(L370),B358*Inputs!$F$19,L370))</f>
        <v>31.299997329711914</v>
      </c>
      <c r="C370" s="145">
        <v>1</v>
      </c>
      <c r="D370" s="36">
        <f t="shared" si="28"/>
        <v>31.299997329711914</v>
      </c>
      <c r="E370" s="35">
        <f>IF(A370="N/A"," ",IF(ISERROR(M370),E358*Inputs!$F$19,M370))</f>
        <v>19.996000289916992</v>
      </c>
      <c r="F370" s="36">
        <f t="shared" si="29"/>
        <v>19.996000289916992</v>
      </c>
      <c r="G370" s="35">
        <f>IF(A370="N/A"," ",IF(ISERROR(N370),G358*Inputs!$F$19,N370))</f>
        <v>18.996500015258789</v>
      </c>
      <c r="H370" s="36">
        <f t="shared" si="30"/>
        <v>18.996500015258789</v>
      </c>
      <c r="I370" s="36">
        <f>IF(A370="N/A"," ",IF(ISERROR(O370),I358*Inputs!$F$19,O370))</f>
        <v>25.400001525878906</v>
      </c>
      <c r="J370" s="119">
        <f t="shared" si="31"/>
        <v>4.3704999999999998</v>
      </c>
      <c r="L370" s="127" t="e">
        <v>#N/A</v>
      </c>
      <c r="M370" s="127" t="e">
        <v>#N/A</v>
      </c>
      <c r="N370" s="127" t="e">
        <v>#N/A</v>
      </c>
      <c r="O370" s="128" t="e">
        <v>#N/A</v>
      </c>
      <c r="P370" s="129">
        <v>4.3704999999999998</v>
      </c>
      <c r="S370" s="38">
        <v>47696</v>
      </c>
      <c r="T370" s="33">
        <v>21</v>
      </c>
      <c r="U370" s="33">
        <v>5</v>
      </c>
      <c r="V370" s="33">
        <v>5</v>
      </c>
      <c r="W370" s="33">
        <v>0</v>
      </c>
      <c r="X370" s="33">
        <v>31</v>
      </c>
    </row>
    <row r="371" spans="1:24">
      <c r="A371" s="17">
        <f>Calculations!A369</f>
        <v>47788</v>
      </c>
      <c r="B371" s="35">
        <f>IF(A371="N/A"," ",IF(ISERROR(L371),B359*Inputs!$F$19,L371))</f>
        <v>31.179998397827148</v>
      </c>
      <c r="C371" s="145">
        <v>1</v>
      </c>
      <c r="D371" s="36">
        <f t="shared" si="28"/>
        <v>31.179998397827148</v>
      </c>
      <c r="E371" s="35">
        <f>IF(A371="N/A"," ",IF(ISERROR(M371),E359*Inputs!$F$19,M371))</f>
        <v>20</v>
      </c>
      <c r="F371" s="36">
        <f t="shared" si="29"/>
        <v>20</v>
      </c>
      <c r="G371" s="35">
        <f>IF(A371="N/A"," ",IF(ISERROR(N371),G359*Inputs!$F$19,N371))</f>
        <v>19</v>
      </c>
      <c r="H371" s="36">
        <f t="shared" si="30"/>
        <v>19</v>
      </c>
      <c r="I371" s="36">
        <f>IF(A371="N/A"," ",IF(ISERROR(O371),I359*Inputs!$F$19,O371))</f>
        <v>25.799999237060547</v>
      </c>
      <c r="J371" s="119">
        <f t="shared" si="31"/>
        <v>4.3704999999999998</v>
      </c>
      <c r="L371" s="127" t="e">
        <v>#N/A</v>
      </c>
      <c r="M371" s="127" t="e">
        <v>#N/A</v>
      </c>
      <c r="N371" s="127" t="e">
        <v>#N/A</v>
      </c>
      <c r="O371" s="128" t="e">
        <v>#N/A</v>
      </c>
      <c r="P371" s="129">
        <v>4.3704999999999998</v>
      </c>
      <c r="S371" s="38">
        <v>47727</v>
      </c>
      <c r="T371" s="33">
        <v>21</v>
      </c>
      <c r="U371" s="33">
        <v>4</v>
      </c>
      <c r="V371" s="33">
        <v>4</v>
      </c>
      <c r="W371" s="33">
        <v>1</v>
      </c>
      <c r="X371" s="33">
        <v>30</v>
      </c>
    </row>
    <row r="372" spans="1:24">
      <c r="A372" s="17">
        <f>Calculations!A370</f>
        <v>47818</v>
      </c>
      <c r="B372" s="35">
        <f>IF(A372="N/A"," ",IF(ISERROR(L372),B360*Inputs!$F$19,L372))</f>
        <v>31.649997711181641</v>
      </c>
      <c r="C372" s="145">
        <v>1</v>
      </c>
      <c r="D372" s="36">
        <f t="shared" si="28"/>
        <v>31.649997711181641</v>
      </c>
      <c r="E372" s="35">
        <f>IF(A372="N/A"," ",IF(ISERROR(M372),E360*Inputs!$F$19,M372))</f>
        <v>20</v>
      </c>
      <c r="F372" s="36">
        <f t="shared" si="29"/>
        <v>20</v>
      </c>
      <c r="G372" s="35">
        <f>IF(A372="N/A"," ",IF(ISERROR(N372),G360*Inputs!$F$19,N372))</f>
        <v>19</v>
      </c>
      <c r="H372" s="36">
        <f t="shared" si="30"/>
        <v>19</v>
      </c>
      <c r="I372" s="36">
        <f>IF(A372="N/A"," ",IF(ISERROR(O372),I360*Inputs!$F$19,O372))</f>
        <v>25.950000762939453</v>
      </c>
      <c r="J372" s="119">
        <f t="shared" si="31"/>
        <v>4.3704999999999998</v>
      </c>
      <c r="L372" s="127" t="e">
        <v>#N/A</v>
      </c>
      <c r="M372" s="127" t="e">
        <v>#N/A</v>
      </c>
      <c r="N372" s="127" t="e">
        <v>#N/A</v>
      </c>
      <c r="O372" s="128" t="e">
        <v>#N/A</v>
      </c>
      <c r="P372" s="129">
        <v>4.3704999999999998</v>
      </c>
      <c r="S372" s="38">
        <v>47757</v>
      </c>
      <c r="T372" s="33">
        <v>22</v>
      </c>
      <c r="U372" s="33">
        <v>5</v>
      </c>
      <c r="V372" s="33">
        <v>4</v>
      </c>
      <c r="W372" s="33">
        <v>0</v>
      </c>
      <c r="X372" s="33">
        <v>31</v>
      </c>
    </row>
    <row r="373" spans="1:24">
      <c r="A373" s="17">
        <f>Calculations!A371</f>
        <v>47849</v>
      </c>
      <c r="B373" s="35">
        <f>IF(A373="N/A"," ",IF(ISERROR(L373),B361*Inputs!$F$19,L373))</f>
        <v>35.899999618530273</v>
      </c>
      <c r="C373" s="145">
        <v>1</v>
      </c>
      <c r="D373" s="36">
        <f t="shared" si="28"/>
        <v>35.899999618530273</v>
      </c>
      <c r="E373" s="35">
        <f>IF(A373="N/A"," ",IF(ISERROR(M373),E361*Inputs!$F$19,M373))</f>
        <v>22</v>
      </c>
      <c r="F373" s="36">
        <f t="shared" si="29"/>
        <v>22</v>
      </c>
      <c r="G373" s="35">
        <f>IF(A373="N/A"," ",IF(ISERROR(N373),G361*Inputs!$F$19,N373))</f>
        <v>21</v>
      </c>
      <c r="H373" s="36">
        <f t="shared" si="30"/>
        <v>21</v>
      </c>
      <c r="I373" s="36">
        <f>IF(A373="N/A"," ",IF(ISERROR(O373),I361*Inputs!$F$19,O373))</f>
        <v>26.200000762939453</v>
      </c>
      <c r="J373" s="119">
        <f t="shared" si="31"/>
        <v>4.3704999999999998</v>
      </c>
      <c r="L373" s="127" t="e">
        <v>#N/A</v>
      </c>
      <c r="M373" s="127" t="e">
        <v>#N/A</v>
      </c>
      <c r="N373" s="127" t="e">
        <v>#N/A</v>
      </c>
      <c r="O373" s="128" t="e">
        <v>#N/A</v>
      </c>
      <c r="P373" s="129">
        <v>4.3704999999999998</v>
      </c>
      <c r="S373" s="38">
        <v>47788</v>
      </c>
      <c r="T373" s="33">
        <v>20</v>
      </c>
      <c r="U373" s="33">
        <v>4</v>
      </c>
      <c r="V373" s="33">
        <v>5</v>
      </c>
      <c r="W373" s="33">
        <v>1</v>
      </c>
      <c r="X373" s="33">
        <v>30</v>
      </c>
    </row>
    <row r="374" spans="1:24">
      <c r="A374" s="17">
        <f>Calculations!A372</f>
        <v>47880</v>
      </c>
      <c r="B374" s="35">
        <f>IF(A374="N/A"," ",IF(ISERROR(L374),B362*Inputs!$F$19,L374))</f>
        <v>36</v>
      </c>
      <c r="C374" s="145">
        <v>1</v>
      </c>
      <c r="D374" s="36">
        <f t="shared" si="28"/>
        <v>36</v>
      </c>
      <c r="E374" s="35">
        <f>IF(A374="N/A"," ",IF(ISERROR(M374),E362*Inputs!$F$19,M374))</f>
        <v>21.996000289916992</v>
      </c>
      <c r="F374" s="36">
        <f t="shared" si="29"/>
        <v>21.996000289916992</v>
      </c>
      <c r="G374" s="35">
        <f>IF(A374="N/A"," ",IF(ISERROR(N374),G362*Inputs!$F$19,N374))</f>
        <v>20.996501922607422</v>
      </c>
      <c r="H374" s="36">
        <f t="shared" si="30"/>
        <v>20.996501922607422</v>
      </c>
      <c r="I374" s="36">
        <f>IF(A374="N/A"," ",IF(ISERROR(O374),I362*Inputs!$F$19,O374))</f>
        <v>24.5</v>
      </c>
      <c r="J374" s="119">
        <f t="shared" si="31"/>
        <v>4.3704999999999998</v>
      </c>
      <c r="L374" s="127" t="e">
        <v>#N/A</v>
      </c>
      <c r="M374" s="127" t="e">
        <v>#N/A</v>
      </c>
      <c r="N374" s="127" t="e">
        <v>#N/A</v>
      </c>
      <c r="O374" s="128" t="e">
        <v>#N/A</v>
      </c>
      <c r="P374" s="129">
        <v>4.3704999999999998</v>
      </c>
      <c r="S374" s="38">
        <v>47818</v>
      </c>
      <c r="T374" s="33">
        <v>22</v>
      </c>
      <c r="U374" s="33">
        <v>4</v>
      </c>
      <c r="V374" s="33">
        <v>4</v>
      </c>
      <c r="W374" s="33">
        <v>1</v>
      </c>
      <c r="X374" s="33">
        <v>31</v>
      </c>
    </row>
    <row r="375" spans="1:24">
      <c r="A375" s="17">
        <f>Calculations!A373</f>
        <v>47908</v>
      </c>
      <c r="B375" s="35">
        <f>IF(A375="N/A"," ",IF(ISERROR(L375),B363*Inputs!$F$19,L375))</f>
        <v>31.5</v>
      </c>
      <c r="C375" s="145">
        <v>1</v>
      </c>
      <c r="D375" s="36">
        <f t="shared" si="28"/>
        <v>31.5</v>
      </c>
      <c r="E375" s="35">
        <f>IF(A375="N/A"," ",IF(ISERROR(M375),E363*Inputs!$F$19,M375))</f>
        <v>20</v>
      </c>
      <c r="F375" s="36">
        <f t="shared" si="29"/>
        <v>20</v>
      </c>
      <c r="G375" s="35">
        <f>IF(A375="N/A"," ",IF(ISERROR(N375),G363*Inputs!$F$19,N375))</f>
        <v>19</v>
      </c>
      <c r="H375" s="36">
        <f t="shared" si="30"/>
        <v>19</v>
      </c>
      <c r="I375" s="36">
        <f>IF(A375="N/A"," ",IF(ISERROR(O375),I363*Inputs!$F$19,O375))</f>
        <v>24.900001525878906</v>
      </c>
      <c r="J375" s="119">
        <f t="shared" si="31"/>
        <v>4.3704999999999998</v>
      </c>
      <c r="L375" s="127" t="e">
        <v>#N/A</v>
      </c>
      <c r="M375" s="127" t="e">
        <v>#N/A</v>
      </c>
      <c r="N375" s="127" t="e">
        <v>#N/A</v>
      </c>
      <c r="O375" s="128" t="e">
        <v>#N/A</v>
      </c>
      <c r="P375" s="129">
        <v>4.3704999999999998</v>
      </c>
      <c r="S375" s="38">
        <v>47849</v>
      </c>
      <c r="T375" s="33">
        <v>22</v>
      </c>
      <c r="U375" s="33">
        <v>4</v>
      </c>
      <c r="V375" s="33">
        <v>4</v>
      </c>
      <c r="W375" s="33">
        <v>1</v>
      </c>
      <c r="X375" s="33">
        <v>31</v>
      </c>
    </row>
    <row r="376" spans="1:24">
      <c r="A376" s="17">
        <f>Calculations!A374</f>
        <v>47939</v>
      </c>
      <c r="B376" s="35">
        <f>IF(A376="N/A"," ",IF(ISERROR(L376),B364*Inputs!$F$19,L376))</f>
        <v>32.25</v>
      </c>
      <c r="C376" s="145">
        <v>1</v>
      </c>
      <c r="D376" s="36">
        <f t="shared" si="28"/>
        <v>32.25</v>
      </c>
      <c r="E376" s="35">
        <f>IF(A376="N/A"," ",IF(ISERROR(M376),E364*Inputs!$F$19,M376))</f>
        <v>20</v>
      </c>
      <c r="F376" s="36">
        <f t="shared" si="29"/>
        <v>20</v>
      </c>
      <c r="G376" s="35">
        <f>IF(A376="N/A"," ",IF(ISERROR(N376),G364*Inputs!$F$19,N376))</f>
        <v>18.995000839233398</v>
      </c>
      <c r="H376" s="36">
        <f t="shared" si="30"/>
        <v>18.995000839233398</v>
      </c>
      <c r="I376" s="36">
        <f>IF(A376="N/A"," ",IF(ISERROR(O376),I364*Inputs!$F$19,O376))</f>
        <v>24.100000381469727</v>
      </c>
      <c r="J376" s="119">
        <f t="shared" si="31"/>
        <v>4.3704999999999998</v>
      </c>
      <c r="L376" s="127" t="e">
        <v>#N/A</v>
      </c>
      <c r="M376" s="127" t="e">
        <v>#N/A</v>
      </c>
      <c r="N376" s="127" t="e">
        <v>#N/A</v>
      </c>
      <c r="O376" s="128" t="e">
        <v>#N/A</v>
      </c>
      <c r="P376" s="129">
        <v>4.3704999999999998</v>
      </c>
      <c r="S376" s="38">
        <v>47880</v>
      </c>
      <c r="T376" s="33">
        <v>20</v>
      </c>
      <c r="U376" s="33">
        <v>5</v>
      </c>
      <c r="V376" s="33">
        <v>4</v>
      </c>
      <c r="W376" s="33">
        <v>0</v>
      </c>
      <c r="X376" s="33">
        <v>29</v>
      </c>
    </row>
    <row r="377" spans="1:24">
      <c r="A377" s="17">
        <f>Calculations!A375</f>
        <v>47969</v>
      </c>
      <c r="B377" s="35">
        <f>IF(A377="N/A"," ",IF(ISERROR(L377),B365*Inputs!$F$19,L377))</f>
        <v>36.75</v>
      </c>
      <c r="C377" s="145">
        <v>1</v>
      </c>
      <c r="D377" s="36">
        <f t="shared" si="28"/>
        <v>36.75</v>
      </c>
      <c r="E377" s="35">
        <f>IF(A377="N/A"," ",IF(ISERROR(M377),E365*Inputs!$F$19,M377))</f>
        <v>21</v>
      </c>
      <c r="F377" s="36">
        <f t="shared" si="29"/>
        <v>21</v>
      </c>
      <c r="G377" s="35">
        <f>IF(A377="N/A"," ",IF(ISERROR(N377),G365*Inputs!$F$19,N377))</f>
        <v>20.004999160766602</v>
      </c>
      <c r="H377" s="36">
        <f t="shared" si="30"/>
        <v>20.004999160766602</v>
      </c>
      <c r="I377" s="36">
        <f>IF(A377="N/A"," ",IF(ISERROR(O377),I365*Inputs!$F$19,O377))</f>
        <v>23.950000762939453</v>
      </c>
      <c r="J377" s="119">
        <f t="shared" si="31"/>
        <v>4.3704999999999998</v>
      </c>
      <c r="L377" s="127" t="e">
        <v>#N/A</v>
      </c>
      <c r="M377" s="127" t="e">
        <v>#N/A</v>
      </c>
      <c r="N377" s="127" t="e">
        <v>#N/A</v>
      </c>
      <c r="O377" s="128" t="e">
        <v>#N/A</v>
      </c>
      <c r="P377" s="129">
        <v>4.3704999999999998</v>
      </c>
      <c r="S377" s="38">
        <v>47908</v>
      </c>
      <c r="T377" s="33">
        <v>22</v>
      </c>
      <c r="U377" s="33">
        <v>4</v>
      </c>
      <c r="V377" s="33">
        <v>5</v>
      </c>
      <c r="W377" s="33">
        <v>0</v>
      </c>
      <c r="X377" s="33">
        <v>31</v>
      </c>
    </row>
    <row r="378" spans="1:24">
      <c r="A378" s="17">
        <f>Calculations!A376</f>
        <v>48000</v>
      </c>
      <c r="B378" s="35">
        <f>IF(A378="N/A"," ",IF(ISERROR(L378),B366*Inputs!$F$19,L378))</f>
        <v>61.5</v>
      </c>
      <c r="C378" s="145">
        <v>1</v>
      </c>
      <c r="D378" s="36">
        <f t="shared" si="28"/>
        <v>61.5</v>
      </c>
      <c r="E378" s="35">
        <f>IF(A378="N/A"," ",IF(ISERROR(M378),E366*Inputs!$F$19,M378))</f>
        <v>26</v>
      </c>
      <c r="F378" s="36">
        <f t="shared" si="29"/>
        <v>26</v>
      </c>
      <c r="G378" s="35">
        <f>IF(A378="N/A"," ",IF(ISERROR(N378),G366*Inputs!$F$19,N378))</f>
        <v>24</v>
      </c>
      <c r="H378" s="36">
        <f t="shared" si="30"/>
        <v>24</v>
      </c>
      <c r="I378" s="36">
        <f>IF(A378="N/A"," ",IF(ISERROR(O378),I366*Inputs!$F$19,O378))</f>
        <v>23.449999809265137</v>
      </c>
      <c r="J378" s="119">
        <f t="shared" si="31"/>
        <v>4.3704999999999998</v>
      </c>
      <c r="L378" s="127" t="e">
        <v>#N/A</v>
      </c>
      <c r="M378" s="127" t="e">
        <v>#N/A</v>
      </c>
      <c r="N378" s="127" t="e">
        <v>#N/A</v>
      </c>
      <c r="O378" s="128" t="e">
        <v>#N/A</v>
      </c>
      <c r="P378" s="129">
        <v>4.3704999999999998</v>
      </c>
      <c r="S378" s="38">
        <v>47939</v>
      </c>
      <c r="T378" s="33">
        <v>22</v>
      </c>
      <c r="U378" s="33">
        <v>4</v>
      </c>
      <c r="V378" s="33">
        <v>4</v>
      </c>
      <c r="W378" s="33">
        <v>0</v>
      </c>
      <c r="X378" s="33">
        <v>30</v>
      </c>
    </row>
    <row r="379" spans="1:24">
      <c r="A379" s="17">
        <f>Calculations!A377</f>
        <v>48030</v>
      </c>
      <c r="B379" s="35">
        <f>IF(A379="N/A"," ",IF(ISERROR(L379),B367*Inputs!$F$19,L379))</f>
        <v>114</v>
      </c>
      <c r="C379" s="145">
        <v>1</v>
      </c>
      <c r="D379" s="36">
        <f t="shared" si="28"/>
        <v>114</v>
      </c>
      <c r="E379" s="35">
        <f>IF(A379="N/A"," ",IF(ISERROR(M379),E367*Inputs!$F$19,M379))</f>
        <v>35</v>
      </c>
      <c r="F379" s="36">
        <f t="shared" si="29"/>
        <v>35</v>
      </c>
      <c r="G379" s="35">
        <f>IF(A379="N/A"," ",IF(ISERROR(N379),G367*Inputs!$F$19,N379))</f>
        <v>30.999998092651367</v>
      </c>
      <c r="H379" s="36">
        <f t="shared" si="30"/>
        <v>30.999998092651367</v>
      </c>
      <c r="I379" s="36">
        <f>IF(A379="N/A"," ",IF(ISERROR(O379),I367*Inputs!$F$19,O379))</f>
        <v>24.350000381469727</v>
      </c>
      <c r="J379" s="119">
        <f t="shared" si="31"/>
        <v>4.3704999999999998</v>
      </c>
      <c r="L379" s="127" t="e">
        <v>#N/A</v>
      </c>
      <c r="M379" s="127" t="e">
        <v>#N/A</v>
      </c>
      <c r="N379" s="127" t="e">
        <v>#N/A</v>
      </c>
      <c r="O379" s="128" t="e">
        <v>#N/A</v>
      </c>
      <c r="P379" s="129">
        <v>4.3704999999999998</v>
      </c>
      <c r="S379" s="38">
        <v>47969</v>
      </c>
      <c r="T379" s="33">
        <v>20</v>
      </c>
      <c r="U379" s="33">
        <v>5</v>
      </c>
      <c r="V379" s="33">
        <v>5</v>
      </c>
      <c r="W379" s="33">
        <v>1</v>
      </c>
      <c r="X379" s="33">
        <v>31</v>
      </c>
    </row>
    <row r="380" spans="1:24">
      <c r="A380" s="17">
        <f>Calculations!A378</f>
        <v>48061</v>
      </c>
      <c r="B380" s="35">
        <f>IF(A380="N/A"," ",IF(ISERROR(L380),B368*Inputs!$F$19,L380))</f>
        <v>114</v>
      </c>
      <c r="C380" s="145">
        <v>1</v>
      </c>
      <c r="D380" s="36">
        <f t="shared" si="28"/>
        <v>114</v>
      </c>
      <c r="E380" s="35">
        <f>IF(A380="N/A"," ",IF(ISERROR(M380),E368*Inputs!$F$19,M380))</f>
        <v>35.000003814697266</v>
      </c>
      <c r="F380" s="36">
        <f t="shared" si="29"/>
        <v>35.000003814697266</v>
      </c>
      <c r="G380" s="35">
        <f>IF(A380="N/A"," ",IF(ISERROR(N380),G368*Inputs!$F$19,N380))</f>
        <v>31</v>
      </c>
      <c r="H380" s="36">
        <f t="shared" si="30"/>
        <v>31</v>
      </c>
      <c r="I380" s="36">
        <f>IF(A380="N/A"," ",IF(ISERROR(O380),I368*Inputs!$F$19,O380))</f>
        <v>24.350000381469727</v>
      </c>
      <c r="J380" s="119">
        <f t="shared" si="31"/>
        <v>4.3704999999999998</v>
      </c>
      <c r="L380" s="127" t="e">
        <v>#N/A</v>
      </c>
      <c r="M380" s="127" t="e">
        <v>#N/A</v>
      </c>
      <c r="N380" s="127" t="e">
        <v>#N/A</v>
      </c>
      <c r="O380" s="128" t="e">
        <v>#N/A</v>
      </c>
      <c r="P380" s="129">
        <v>4.3704999999999998</v>
      </c>
      <c r="S380" s="38">
        <v>48000</v>
      </c>
      <c r="T380" s="33">
        <v>22</v>
      </c>
      <c r="U380" s="33">
        <v>4</v>
      </c>
      <c r="V380" s="33">
        <v>4</v>
      </c>
      <c r="W380" s="33">
        <v>0</v>
      </c>
      <c r="X380" s="33">
        <v>30</v>
      </c>
    </row>
    <row r="381" spans="1:24">
      <c r="A381" s="17">
        <f>Calculations!A379</f>
        <v>48092</v>
      </c>
      <c r="B381" s="35">
        <f>IF(A381="N/A"," ",IF(ISERROR(L381),B369*Inputs!$F$19,L381))</f>
        <v>38.5</v>
      </c>
      <c r="C381" s="145">
        <v>1</v>
      </c>
      <c r="D381" s="36">
        <f t="shared" si="28"/>
        <v>38.5</v>
      </c>
      <c r="E381" s="35">
        <f>IF(A381="N/A"," ",IF(ISERROR(M381),E369*Inputs!$F$19,M381))</f>
        <v>25</v>
      </c>
      <c r="F381" s="36">
        <f t="shared" si="29"/>
        <v>25</v>
      </c>
      <c r="G381" s="35">
        <f>IF(A381="N/A"," ",IF(ISERROR(N381),G369*Inputs!$F$19,N381))</f>
        <v>24</v>
      </c>
      <c r="H381" s="36">
        <f t="shared" si="30"/>
        <v>24</v>
      </c>
      <c r="I381" s="36">
        <f>IF(A381="N/A"," ",IF(ISERROR(O381),I369*Inputs!$F$19,O381))</f>
        <v>24</v>
      </c>
      <c r="J381" s="119">
        <f t="shared" si="31"/>
        <v>4.3704999999999998</v>
      </c>
      <c r="L381" s="127" t="e">
        <v>#N/A</v>
      </c>
      <c r="M381" s="127" t="e">
        <v>#N/A</v>
      </c>
      <c r="N381" s="127" t="e">
        <v>#N/A</v>
      </c>
      <c r="O381" s="128" t="e">
        <v>#N/A</v>
      </c>
      <c r="P381" s="129">
        <v>4.3704999999999998</v>
      </c>
      <c r="S381" s="38">
        <v>48030</v>
      </c>
      <c r="T381" s="33">
        <v>23</v>
      </c>
      <c r="U381" s="33">
        <v>3</v>
      </c>
      <c r="V381" s="33">
        <v>4</v>
      </c>
      <c r="W381" s="33">
        <v>1</v>
      </c>
      <c r="X381" s="33">
        <v>31</v>
      </c>
    </row>
    <row r="382" spans="1:24">
      <c r="A382" s="17">
        <f>Calculations!A380</f>
        <v>48122</v>
      </c>
      <c r="B382" s="35">
        <f>IF(A382="N/A"," ",IF(ISERROR(L382),B370*Inputs!$F$19,L382))</f>
        <v>31.299997329711914</v>
      </c>
      <c r="C382" s="145">
        <v>1</v>
      </c>
      <c r="D382" s="36">
        <f t="shared" si="28"/>
        <v>31.299997329711914</v>
      </c>
      <c r="E382" s="35">
        <f>IF(A382="N/A"," ",IF(ISERROR(M382),E370*Inputs!$F$19,M382))</f>
        <v>19.996000289916992</v>
      </c>
      <c r="F382" s="36">
        <f t="shared" si="29"/>
        <v>19.996000289916992</v>
      </c>
      <c r="G382" s="35">
        <f>IF(A382="N/A"," ",IF(ISERROR(N382),G370*Inputs!$F$19,N382))</f>
        <v>18.996500015258789</v>
      </c>
      <c r="H382" s="36">
        <f t="shared" si="30"/>
        <v>18.996500015258789</v>
      </c>
      <c r="I382" s="36">
        <f>IF(A382="N/A"," ",IF(ISERROR(O382),I370*Inputs!$F$19,O382))</f>
        <v>25.400001525878906</v>
      </c>
      <c r="J382" s="119">
        <f t="shared" si="31"/>
        <v>4.3704999999999998</v>
      </c>
      <c r="L382" s="127" t="e">
        <v>#N/A</v>
      </c>
      <c r="M382" s="127" t="e">
        <v>#N/A</v>
      </c>
      <c r="N382" s="127" t="e">
        <v>#N/A</v>
      </c>
      <c r="O382" s="128" t="e">
        <v>#N/A</v>
      </c>
      <c r="P382" s="129">
        <v>4.3704999999999998</v>
      </c>
      <c r="S382" s="38">
        <v>48061</v>
      </c>
      <c r="T382" s="33">
        <v>21</v>
      </c>
      <c r="U382" s="33">
        <v>5</v>
      </c>
      <c r="V382" s="33">
        <v>5</v>
      </c>
      <c r="W382" s="33">
        <v>0</v>
      </c>
      <c r="X382" s="33">
        <v>31</v>
      </c>
    </row>
    <row r="383" spans="1:24">
      <c r="A383" s="17">
        <f>Calculations!A381</f>
        <v>48153</v>
      </c>
      <c r="B383" s="35">
        <f>IF(A383="N/A"," ",IF(ISERROR(L383),B371*Inputs!$F$19,L383))</f>
        <v>31.179998397827148</v>
      </c>
      <c r="C383" s="145">
        <v>1</v>
      </c>
      <c r="D383" s="36">
        <f t="shared" si="28"/>
        <v>31.179998397827148</v>
      </c>
      <c r="E383" s="35">
        <f>IF(A383="N/A"," ",IF(ISERROR(M383),E371*Inputs!$F$19,M383))</f>
        <v>20</v>
      </c>
      <c r="F383" s="36">
        <f t="shared" si="29"/>
        <v>20</v>
      </c>
      <c r="G383" s="35">
        <f>IF(A383="N/A"," ",IF(ISERROR(N383),G371*Inputs!$F$19,N383))</f>
        <v>19</v>
      </c>
      <c r="H383" s="36">
        <f t="shared" si="30"/>
        <v>19</v>
      </c>
      <c r="I383" s="36">
        <f>IF(A383="N/A"," ",IF(ISERROR(O383),I371*Inputs!$F$19,O383))</f>
        <v>25.799999237060547</v>
      </c>
      <c r="J383" s="119">
        <f t="shared" si="31"/>
        <v>4.3704999999999998</v>
      </c>
      <c r="L383" s="127" t="e">
        <v>#N/A</v>
      </c>
      <c r="M383" s="127" t="e">
        <v>#N/A</v>
      </c>
      <c r="N383" s="127" t="e">
        <v>#N/A</v>
      </c>
      <c r="O383" s="128" t="e">
        <v>#N/A</v>
      </c>
      <c r="P383" s="129">
        <v>4.3704999999999998</v>
      </c>
      <c r="S383" s="38">
        <v>48092</v>
      </c>
      <c r="T383" s="33">
        <v>21</v>
      </c>
      <c r="U383" s="33">
        <v>4</v>
      </c>
      <c r="V383" s="33">
        <v>4</v>
      </c>
      <c r="W383" s="33">
        <v>1</v>
      </c>
      <c r="X383" s="33">
        <v>30</v>
      </c>
    </row>
    <row r="384" spans="1:24">
      <c r="A384" s="17">
        <f>Calculations!A382</f>
        <v>48183</v>
      </c>
      <c r="B384" s="35">
        <f>IF(A384="N/A"," ",IF(ISERROR(L384),B372*Inputs!$F$19,L384))</f>
        <v>31.649997711181641</v>
      </c>
      <c r="C384" s="145">
        <v>1</v>
      </c>
      <c r="D384" s="36">
        <f t="shared" si="28"/>
        <v>31.649997711181641</v>
      </c>
      <c r="E384" s="35">
        <f>IF(A384="N/A"," ",IF(ISERROR(M384),E372*Inputs!$F$19,M384))</f>
        <v>20</v>
      </c>
      <c r="F384" s="36">
        <f t="shared" si="29"/>
        <v>20</v>
      </c>
      <c r="G384" s="35">
        <f>IF(A384="N/A"," ",IF(ISERROR(N384),G372*Inputs!$F$19,N384))</f>
        <v>19</v>
      </c>
      <c r="H384" s="36">
        <f t="shared" si="30"/>
        <v>19</v>
      </c>
      <c r="I384" s="36">
        <f>IF(A384="N/A"," ",IF(ISERROR(O384),I372*Inputs!$F$19,O384))</f>
        <v>25.950000762939453</v>
      </c>
      <c r="J384" s="119">
        <f t="shared" si="31"/>
        <v>4.3704999999999998</v>
      </c>
      <c r="L384" s="127" t="e">
        <v>#N/A</v>
      </c>
      <c r="M384" s="127" t="e">
        <v>#N/A</v>
      </c>
      <c r="N384" s="127" t="e">
        <v>#N/A</v>
      </c>
      <c r="O384" s="128" t="e">
        <v>#N/A</v>
      </c>
      <c r="P384" s="129">
        <v>4.3704999999999998</v>
      </c>
      <c r="S384" s="38">
        <v>48122</v>
      </c>
      <c r="T384" s="33">
        <v>22</v>
      </c>
      <c r="U384" s="33">
        <v>5</v>
      </c>
      <c r="V384" s="33">
        <v>4</v>
      </c>
      <c r="W384" s="33">
        <v>0</v>
      </c>
      <c r="X384" s="33">
        <v>31</v>
      </c>
    </row>
    <row r="385" spans="1:24">
      <c r="A385" s="17"/>
      <c r="S385" s="38">
        <v>48153</v>
      </c>
      <c r="T385" s="33">
        <v>20</v>
      </c>
      <c r="U385" s="33">
        <v>4</v>
      </c>
      <c r="V385" s="33">
        <v>5</v>
      </c>
      <c r="W385" s="33">
        <v>1</v>
      </c>
      <c r="X385" s="33">
        <v>30</v>
      </c>
    </row>
    <row r="386" spans="1:24">
      <c r="A386" s="17"/>
      <c r="S386" s="38">
        <v>48183</v>
      </c>
      <c r="T386" s="33">
        <v>22</v>
      </c>
      <c r="U386" s="33">
        <v>4</v>
      </c>
      <c r="V386" s="33">
        <v>4</v>
      </c>
      <c r="W386" s="33">
        <v>1</v>
      </c>
      <c r="X386" s="33">
        <v>31</v>
      </c>
    </row>
    <row r="387" spans="1:24">
      <c r="A387" s="17"/>
    </row>
    <row r="388" spans="1:24">
      <c r="A388" s="17"/>
    </row>
    <row r="389" spans="1:24">
      <c r="A389" s="17"/>
    </row>
    <row r="390" spans="1:24">
      <c r="A390" s="17"/>
    </row>
    <row r="391" spans="1:24">
      <c r="A391" s="17"/>
    </row>
    <row r="392" spans="1:24">
      <c r="A392" s="17"/>
    </row>
    <row r="393" spans="1:24">
      <c r="A393" s="16"/>
    </row>
    <row r="394" spans="1:24">
      <c r="A394" s="16"/>
    </row>
    <row r="395" spans="1:24">
      <c r="A395" s="16"/>
    </row>
    <row r="396" spans="1:24">
      <c r="A396" s="16"/>
    </row>
    <row r="397" spans="1:24">
      <c r="A397" s="16"/>
    </row>
    <row r="398" spans="1:24">
      <c r="A398" s="16"/>
    </row>
    <row r="399" spans="1:24">
      <c r="A399" s="16"/>
    </row>
    <row r="400" spans="1:24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6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  <row r="2024" spans="1:1">
      <c r="A2024" s="16"/>
    </row>
    <row r="2025" spans="1:1">
      <c r="A2025" s="16"/>
    </row>
    <row r="2026" spans="1:1">
      <c r="A2026" s="16"/>
    </row>
    <row r="2027" spans="1:1">
      <c r="A2027" s="16"/>
    </row>
    <row r="2028" spans="1:1">
      <c r="A2028" s="16"/>
    </row>
    <row r="2029" spans="1:1">
      <c r="A2029" s="16"/>
    </row>
    <row r="2030" spans="1:1">
      <c r="A2030" s="16"/>
    </row>
    <row r="2031" spans="1:1">
      <c r="A2031" s="16"/>
    </row>
    <row r="2032" spans="1:1">
      <c r="A2032" s="16"/>
    </row>
    <row r="2033" spans="1:1">
      <c r="A2033" s="16"/>
    </row>
    <row r="2034" spans="1:1">
      <c r="A2034" s="16"/>
    </row>
    <row r="2035" spans="1:1">
      <c r="A2035" s="16"/>
    </row>
    <row r="2036" spans="1:1">
      <c r="A2036" s="16"/>
    </row>
    <row r="2037" spans="1:1">
      <c r="A2037" s="16"/>
    </row>
    <row r="2038" spans="1:1">
      <c r="A2038" s="16"/>
    </row>
    <row r="2039" spans="1:1">
      <c r="A2039" s="16"/>
    </row>
    <row r="2040" spans="1:1">
      <c r="A2040" s="16"/>
    </row>
    <row r="2041" spans="1:1">
      <c r="A2041" s="16"/>
    </row>
    <row r="2042" spans="1:1">
      <c r="A2042" s="16"/>
    </row>
    <row r="2043" spans="1:1">
      <c r="A2043" s="16"/>
    </row>
    <row r="2044" spans="1:1">
      <c r="A2044" s="16"/>
    </row>
    <row r="2045" spans="1:1">
      <c r="A2045" s="16"/>
    </row>
    <row r="2046" spans="1:1">
      <c r="A2046" s="16"/>
    </row>
    <row r="2047" spans="1:1">
      <c r="A2047" s="16"/>
    </row>
    <row r="2048" spans="1:1">
      <c r="A2048" s="16"/>
    </row>
    <row r="2049" spans="1:1">
      <c r="A2049" s="16"/>
    </row>
    <row r="2050" spans="1:1">
      <c r="A2050" s="16"/>
    </row>
    <row r="2051" spans="1:1">
      <c r="A2051" s="16"/>
    </row>
    <row r="2052" spans="1:1">
      <c r="A2052" s="16"/>
    </row>
    <row r="2053" spans="1:1">
      <c r="A2053" s="16"/>
    </row>
    <row r="2054" spans="1:1">
      <c r="A2054" s="16"/>
    </row>
    <row r="2055" spans="1:1">
      <c r="A2055" s="16"/>
    </row>
    <row r="2056" spans="1:1">
      <c r="A2056" s="16"/>
    </row>
    <row r="2057" spans="1:1">
      <c r="A2057" s="16"/>
    </row>
    <row r="2058" spans="1:1">
      <c r="A2058" s="16"/>
    </row>
    <row r="2059" spans="1:1">
      <c r="A2059" s="16"/>
    </row>
    <row r="2060" spans="1:1">
      <c r="A2060" s="16"/>
    </row>
    <row r="2061" spans="1:1">
      <c r="A2061" s="16"/>
    </row>
    <row r="2062" spans="1:1">
      <c r="A2062" s="16"/>
    </row>
    <row r="2063" spans="1:1">
      <c r="A2063" s="16"/>
    </row>
    <row r="2064" spans="1:1">
      <c r="A2064" s="16"/>
    </row>
    <row r="2065" spans="1:1">
      <c r="A2065" s="16"/>
    </row>
    <row r="2066" spans="1:1">
      <c r="A2066" s="16"/>
    </row>
    <row r="2067" spans="1:1">
      <c r="A2067" s="16"/>
    </row>
    <row r="2068" spans="1:1">
      <c r="A2068" s="16"/>
    </row>
    <row r="2069" spans="1:1">
      <c r="A2069" s="16"/>
    </row>
    <row r="2070" spans="1:1">
      <c r="A2070" s="16"/>
    </row>
    <row r="2071" spans="1:1">
      <c r="A2071" s="16"/>
    </row>
    <row r="2072" spans="1:1">
      <c r="A2072" s="16"/>
    </row>
    <row r="2073" spans="1:1">
      <c r="A2073" s="16"/>
    </row>
    <row r="2074" spans="1:1">
      <c r="A2074" s="16"/>
    </row>
    <row r="2075" spans="1:1">
      <c r="A2075" s="16"/>
    </row>
    <row r="2076" spans="1:1">
      <c r="A2076" s="16"/>
    </row>
    <row r="2077" spans="1:1">
      <c r="A2077" s="16"/>
    </row>
    <row r="2078" spans="1:1">
      <c r="A2078" s="16"/>
    </row>
    <row r="2079" spans="1:1">
      <c r="A2079" s="16"/>
    </row>
    <row r="2080" spans="1:1">
      <c r="A2080" s="16"/>
    </row>
    <row r="2081" spans="1:1">
      <c r="A2081" s="16"/>
    </row>
    <row r="2082" spans="1:1">
      <c r="A2082" s="16"/>
    </row>
    <row r="2083" spans="1:1">
      <c r="A2083" s="16"/>
    </row>
    <row r="2084" spans="1:1">
      <c r="A2084" s="16"/>
    </row>
    <row r="2085" spans="1:1">
      <c r="A2085" s="16"/>
    </row>
    <row r="2086" spans="1:1">
      <c r="A2086" s="16"/>
    </row>
    <row r="2087" spans="1:1">
      <c r="A2087" s="16"/>
    </row>
    <row r="2088" spans="1:1">
      <c r="A2088" s="16"/>
    </row>
    <row r="2089" spans="1:1">
      <c r="A2089" s="16"/>
    </row>
    <row r="2090" spans="1:1">
      <c r="A2090" s="16"/>
    </row>
    <row r="2091" spans="1:1">
      <c r="A2091" s="16"/>
    </row>
    <row r="2092" spans="1:1">
      <c r="A2092" s="16"/>
    </row>
    <row r="2093" spans="1:1">
      <c r="A2093" s="16"/>
    </row>
    <row r="2094" spans="1:1">
      <c r="A2094" s="16"/>
    </row>
    <row r="2095" spans="1:1">
      <c r="A2095" s="16"/>
    </row>
    <row r="2096" spans="1:1">
      <c r="A2096" s="16"/>
    </row>
    <row r="2097" spans="1:1">
      <c r="A2097" s="16"/>
    </row>
    <row r="2098" spans="1:1">
      <c r="A2098" s="16"/>
    </row>
    <row r="2099" spans="1:1">
      <c r="A2099" s="16"/>
    </row>
    <row r="2100" spans="1:1">
      <c r="A2100" s="16"/>
    </row>
    <row r="2101" spans="1:1">
      <c r="A2101" s="16"/>
    </row>
    <row r="2102" spans="1:1">
      <c r="A2102" s="16"/>
    </row>
    <row r="2103" spans="1:1">
      <c r="A2103" s="16"/>
    </row>
    <row r="2104" spans="1:1">
      <c r="A2104" s="16"/>
    </row>
    <row r="2105" spans="1:1">
      <c r="A2105" s="16"/>
    </row>
    <row r="2106" spans="1:1">
      <c r="A2106" s="16"/>
    </row>
    <row r="2107" spans="1:1">
      <c r="A2107" s="16"/>
    </row>
    <row r="2108" spans="1:1">
      <c r="A2108" s="16"/>
    </row>
    <row r="2109" spans="1:1">
      <c r="A2109" s="16"/>
    </row>
    <row r="2110" spans="1:1">
      <c r="A2110" s="16"/>
    </row>
    <row r="2111" spans="1:1">
      <c r="A2111" s="16"/>
    </row>
    <row r="2112" spans="1:1">
      <c r="A2112" s="16"/>
    </row>
    <row r="2113" spans="1:1">
      <c r="A2113" s="16"/>
    </row>
    <row r="2114" spans="1:1">
      <c r="A2114" s="16"/>
    </row>
    <row r="2115" spans="1:1">
      <c r="A2115" s="16"/>
    </row>
    <row r="2116" spans="1:1">
      <c r="A2116" s="16"/>
    </row>
    <row r="2117" spans="1:1">
      <c r="A2117" s="16"/>
    </row>
    <row r="2118" spans="1:1">
      <c r="A2118" s="16"/>
    </row>
    <row r="2119" spans="1:1">
      <c r="A2119" s="16"/>
    </row>
    <row r="2120" spans="1:1">
      <c r="A2120" s="16"/>
    </row>
    <row r="2121" spans="1:1">
      <c r="A2121" s="16"/>
    </row>
    <row r="2122" spans="1:1">
      <c r="A2122" s="16"/>
    </row>
    <row r="2123" spans="1:1">
      <c r="A2123" s="16"/>
    </row>
    <row r="2124" spans="1:1">
      <c r="A2124" s="16"/>
    </row>
    <row r="2125" spans="1:1">
      <c r="A2125" s="16"/>
    </row>
    <row r="2126" spans="1:1">
      <c r="A2126" s="16"/>
    </row>
    <row r="2127" spans="1:1">
      <c r="A2127" s="16"/>
    </row>
    <row r="2128" spans="1:1">
      <c r="A2128" s="16"/>
    </row>
    <row r="2129" spans="1:1">
      <c r="A2129" s="16"/>
    </row>
    <row r="2130" spans="1:1">
      <c r="A2130" s="16"/>
    </row>
    <row r="2131" spans="1:1">
      <c r="A2131" s="16"/>
    </row>
    <row r="2132" spans="1:1">
      <c r="A2132" s="16"/>
    </row>
    <row r="2133" spans="1:1">
      <c r="A2133" s="16"/>
    </row>
    <row r="2134" spans="1:1">
      <c r="A2134" s="16"/>
    </row>
    <row r="2135" spans="1:1">
      <c r="A2135" s="16"/>
    </row>
    <row r="2136" spans="1:1">
      <c r="A2136" s="16"/>
    </row>
    <row r="2137" spans="1:1">
      <c r="A2137" s="16"/>
    </row>
    <row r="2138" spans="1:1">
      <c r="A2138" s="16"/>
    </row>
    <row r="2139" spans="1:1">
      <c r="A2139" s="16"/>
    </row>
    <row r="2140" spans="1:1">
      <c r="A2140" s="16"/>
    </row>
    <row r="2141" spans="1:1">
      <c r="A2141" s="16"/>
    </row>
    <row r="2142" spans="1:1">
      <c r="A2142" s="16"/>
    </row>
    <row r="2143" spans="1:1">
      <c r="A2143" s="16"/>
    </row>
    <row r="2144" spans="1:1">
      <c r="A2144" s="16"/>
    </row>
    <row r="2145" spans="1:1">
      <c r="A2145" s="16"/>
    </row>
    <row r="2146" spans="1:1">
      <c r="A2146" s="16"/>
    </row>
    <row r="2147" spans="1:1">
      <c r="A2147" s="16"/>
    </row>
    <row r="2148" spans="1:1">
      <c r="A2148" s="16"/>
    </row>
    <row r="2149" spans="1:1">
      <c r="A2149" s="16"/>
    </row>
    <row r="2150" spans="1:1">
      <c r="A2150" s="16"/>
    </row>
    <row r="2151" spans="1:1">
      <c r="A2151" s="16"/>
    </row>
    <row r="2152" spans="1:1">
      <c r="A2152" s="16"/>
    </row>
    <row r="2153" spans="1:1">
      <c r="A2153" s="16"/>
    </row>
    <row r="2154" spans="1:1">
      <c r="A2154" s="16"/>
    </row>
    <row r="2155" spans="1:1">
      <c r="A2155" s="16"/>
    </row>
    <row r="2156" spans="1:1">
      <c r="A2156" s="16"/>
    </row>
    <row r="2157" spans="1:1">
      <c r="A2157" s="16"/>
    </row>
    <row r="2158" spans="1:1">
      <c r="A2158" s="16"/>
    </row>
    <row r="2159" spans="1:1">
      <c r="A2159" s="16"/>
    </row>
    <row r="2160" spans="1:1">
      <c r="A2160" s="16"/>
    </row>
    <row r="2161" spans="1:1">
      <c r="A2161" s="16"/>
    </row>
    <row r="2162" spans="1:1">
      <c r="A2162" s="16"/>
    </row>
    <row r="2163" spans="1:1">
      <c r="A2163" s="16"/>
    </row>
    <row r="2164" spans="1:1">
      <c r="A2164" s="16"/>
    </row>
    <row r="2165" spans="1:1">
      <c r="A2165" s="16"/>
    </row>
    <row r="2166" spans="1:1">
      <c r="A2166" s="16"/>
    </row>
    <row r="2167" spans="1:1">
      <c r="A2167" s="16"/>
    </row>
    <row r="2168" spans="1:1">
      <c r="A2168" s="16"/>
    </row>
    <row r="2169" spans="1:1">
      <c r="A2169" s="16"/>
    </row>
    <row r="2170" spans="1:1">
      <c r="A2170" s="16"/>
    </row>
    <row r="2171" spans="1:1">
      <c r="A2171" s="16"/>
    </row>
    <row r="2172" spans="1:1">
      <c r="A2172" s="16"/>
    </row>
    <row r="2173" spans="1:1">
      <c r="A2173" s="16"/>
    </row>
    <row r="2174" spans="1:1">
      <c r="A2174" s="16"/>
    </row>
    <row r="2175" spans="1:1">
      <c r="A2175" s="16"/>
    </row>
    <row r="2176" spans="1:1">
      <c r="A2176" s="16"/>
    </row>
    <row r="2177" spans="1:1">
      <c r="A2177" s="16"/>
    </row>
    <row r="2178" spans="1:1">
      <c r="A2178" s="16"/>
    </row>
    <row r="2179" spans="1:1">
      <c r="A2179" s="16"/>
    </row>
    <row r="2180" spans="1:1">
      <c r="A2180" s="16"/>
    </row>
    <row r="2181" spans="1:1">
      <c r="A2181" s="16"/>
    </row>
    <row r="2182" spans="1:1">
      <c r="A2182" s="16"/>
    </row>
    <row r="2183" spans="1:1">
      <c r="A2183" s="16"/>
    </row>
    <row r="2184" spans="1:1">
      <c r="A2184" s="16"/>
    </row>
    <row r="2185" spans="1:1">
      <c r="A2185" s="16"/>
    </row>
    <row r="2186" spans="1:1">
      <c r="A2186" s="16"/>
    </row>
    <row r="2187" spans="1:1">
      <c r="A2187" s="16"/>
    </row>
    <row r="2188" spans="1:1">
      <c r="A2188" s="16"/>
    </row>
    <row r="2189" spans="1:1">
      <c r="A2189" s="16"/>
    </row>
    <row r="2190" spans="1:1">
      <c r="A2190" s="16"/>
    </row>
    <row r="2191" spans="1:1">
      <c r="A2191" s="16"/>
    </row>
    <row r="2192" spans="1:1">
      <c r="A2192" s="16"/>
    </row>
    <row r="2193" spans="1:1">
      <c r="A2193" s="16"/>
    </row>
    <row r="2194" spans="1:1">
      <c r="A2194" s="16"/>
    </row>
    <row r="2195" spans="1:1">
      <c r="A2195" s="16"/>
    </row>
    <row r="2196" spans="1:1">
      <c r="A2196" s="16"/>
    </row>
    <row r="2197" spans="1:1">
      <c r="A2197" s="16"/>
    </row>
    <row r="2198" spans="1:1">
      <c r="A2198" s="16"/>
    </row>
    <row r="2199" spans="1:1">
      <c r="A2199" s="16"/>
    </row>
    <row r="2200" spans="1:1">
      <c r="A2200" s="16"/>
    </row>
    <row r="2201" spans="1:1">
      <c r="A2201" s="16"/>
    </row>
    <row r="2202" spans="1:1">
      <c r="A2202" s="16"/>
    </row>
    <row r="2203" spans="1:1">
      <c r="A2203" s="16"/>
    </row>
    <row r="2204" spans="1:1">
      <c r="A2204" s="16"/>
    </row>
    <row r="2205" spans="1:1">
      <c r="A2205" s="16"/>
    </row>
    <row r="2206" spans="1:1">
      <c r="A2206" s="16"/>
    </row>
    <row r="2207" spans="1:1">
      <c r="A2207" s="16"/>
    </row>
    <row r="2208" spans="1:1">
      <c r="A2208" s="16"/>
    </row>
    <row r="2209" spans="1:1">
      <c r="A2209" s="16"/>
    </row>
    <row r="2210" spans="1:1">
      <c r="A2210" s="16"/>
    </row>
    <row r="2211" spans="1:1">
      <c r="A2211" s="16"/>
    </row>
    <row r="2212" spans="1:1">
      <c r="A2212" s="16"/>
    </row>
    <row r="2213" spans="1:1">
      <c r="A2213" s="16"/>
    </row>
    <row r="2214" spans="1:1">
      <c r="A2214" s="16"/>
    </row>
    <row r="2215" spans="1:1">
      <c r="A2215" s="16"/>
    </row>
    <row r="2216" spans="1:1">
      <c r="A2216" s="16"/>
    </row>
    <row r="2217" spans="1:1">
      <c r="A2217" s="16"/>
    </row>
    <row r="2218" spans="1:1">
      <c r="A2218" s="16"/>
    </row>
    <row r="2219" spans="1:1">
      <c r="A2219" s="16"/>
    </row>
    <row r="2220" spans="1:1">
      <c r="A2220" s="16"/>
    </row>
    <row r="2221" spans="1:1">
      <c r="A2221" s="16"/>
    </row>
    <row r="2222" spans="1:1">
      <c r="A2222" s="16"/>
    </row>
    <row r="2223" spans="1:1">
      <c r="A2223" s="16"/>
    </row>
    <row r="2224" spans="1:1">
      <c r="A2224" s="16"/>
    </row>
    <row r="2225" spans="1:1">
      <c r="A2225" s="16"/>
    </row>
    <row r="2226" spans="1:1">
      <c r="A2226" s="16"/>
    </row>
    <row r="2227" spans="1:1">
      <c r="A2227" s="16"/>
    </row>
    <row r="2228" spans="1:1">
      <c r="A2228" s="16"/>
    </row>
    <row r="2229" spans="1:1">
      <c r="A2229" s="16"/>
    </row>
    <row r="2230" spans="1:1">
      <c r="A2230" s="16"/>
    </row>
    <row r="2231" spans="1:1">
      <c r="A2231" s="16"/>
    </row>
    <row r="2232" spans="1:1">
      <c r="A2232" s="16"/>
    </row>
    <row r="2233" spans="1:1">
      <c r="A2233" s="16"/>
    </row>
    <row r="2234" spans="1:1">
      <c r="A2234" s="16"/>
    </row>
    <row r="2235" spans="1:1">
      <c r="A2235" s="16"/>
    </row>
    <row r="2236" spans="1:1">
      <c r="A2236" s="16"/>
    </row>
    <row r="2237" spans="1:1">
      <c r="A2237" s="16"/>
    </row>
    <row r="2238" spans="1:1">
      <c r="A2238" s="16"/>
    </row>
    <row r="2239" spans="1:1">
      <c r="A2239" s="16"/>
    </row>
    <row r="2240" spans="1:1">
      <c r="A2240" s="16"/>
    </row>
    <row r="2241" spans="1:1">
      <c r="A2241" s="16"/>
    </row>
    <row r="2242" spans="1:1">
      <c r="A2242" s="16"/>
    </row>
    <row r="2243" spans="1:1">
      <c r="A2243" s="16"/>
    </row>
    <row r="2244" spans="1:1">
      <c r="A2244" s="16"/>
    </row>
    <row r="2245" spans="1:1">
      <c r="A2245" s="16"/>
    </row>
    <row r="2246" spans="1:1">
      <c r="A2246" s="16"/>
    </row>
    <row r="2247" spans="1:1">
      <c r="A2247" s="16"/>
    </row>
    <row r="2248" spans="1:1">
      <c r="A2248" s="16"/>
    </row>
    <row r="2249" spans="1:1">
      <c r="A2249" s="16"/>
    </row>
    <row r="2250" spans="1:1">
      <c r="A2250" s="16"/>
    </row>
    <row r="2251" spans="1:1">
      <c r="A2251" s="16"/>
    </row>
    <row r="2252" spans="1:1">
      <c r="A2252" s="16"/>
    </row>
    <row r="2253" spans="1:1">
      <c r="A2253" s="16"/>
    </row>
    <row r="2254" spans="1:1">
      <c r="A2254" s="16"/>
    </row>
    <row r="2255" spans="1:1">
      <c r="A2255" s="16"/>
    </row>
    <row r="2256" spans="1:1">
      <c r="A2256" s="16"/>
    </row>
    <row r="2257" spans="1:1">
      <c r="A2257" s="16"/>
    </row>
    <row r="2258" spans="1:1">
      <c r="A2258" s="16"/>
    </row>
    <row r="2259" spans="1:1">
      <c r="A2259" s="16"/>
    </row>
    <row r="2260" spans="1:1">
      <c r="A2260" s="16"/>
    </row>
    <row r="2261" spans="1:1">
      <c r="A2261" s="16"/>
    </row>
    <row r="2262" spans="1:1">
      <c r="A2262" s="16"/>
    </row>
    <row r="2263" spans="1:1">
      <c r="A2263" s="16"/>
    </row>
    <row r="2264" spans="1:1">
      <c r="A2264" s="16"/>
    </row>
    <row r="2265" spans="1:1">
      <c r="A2265" s="16"/>
    </row>
    <row r="2266" spans="1:1">
      <c r="A2266" s="16"/>
    </row>
    <row r="2267" spans="1:1">
      <c r="A2267" s="16"/>
    </row>
    <row r="2268" spans="1:1">
      <c r="A2268" s="16"/>
    </row>
    <row r="2269" spans="1:1">
      <c r="A2269" s="16"/>
    </row>
    <row r="2270" spans="1:1">
      <c r="A2270" s="16"/>
    </row>
    <row r="2271" spans="1:1">
      <c r="A2271" s="16"/>
    </row>
    <row r="2272" spans="1:1">
      <c r="A2272" s="16"/>
    </row>
    <row r="2273" spans="1:1">
      <c r="A2273" s="16"/>
    </row>
    <row r="2274" spans="1:1">
      <c r="A2274" s="16"/>
    </row>
    <row r="2275" spans="1:1">
      <c r="A2275" s="16"/>
    </row>
    <row r="2276" spans="1:1">
      <c r="A2276" s="16"/>
    </row>
    <row r="2277" spans="1:1">
      <c r="A2277" s="16"/>
    </row>
    <row r="2278" spans="1:1">
      <c r="A2278" s="16"/>
    </row>
    <row r="2279" spans="1:1">
      <c r="A2279" s="16"/>
    </row>
    <row r="2280" spans="1:1">
      <c r="A2280" s="16"/>
    </row>
    <row r="2281" spans="1:1">
      <c r="A2281" s="16"/>
    </row>
    <row r="2282" spans="1:1">
      <c r="A2282" s="16"/>
    </row>
    <row r="2283" spans="1:1">
      <c r="A2283" s="16"/>
    </row>
    <row r="2284" spans="1:1">
      <c r="A2284" s="16"/>
    </row>
    <row r="2285" spans="1:1">
      <c r="A2285" s="16"/>
    </row>
    <row r="2286" spans="1:1">
      <c r="A2286" s="16"/>
    </row>
    <row r="2287" spans="1:1">
      <c r="A2287" s="16"/>
    </row>
    <row r="2288" spans="1:1">
      <c r="A2288" s="16"/>
    </row>
    <row r="2289" spans="1:1">
      <c r="A2289" s="16"/>
    </row>
    <row r="2290" spans="1:1">
      <c r="A2290" s="16"/>
    </row>
    <row r="2291" spans="1:1">
      <c r="A2291" s="16"/>
    </row>
    <row r="2292" spans="1:1">
      <c r="A2292" s="16"/>
    </row>
    <row r="2293" spans="1:1">
      <c r="A2293" s="16"/>
    </row>
    <row r="2294" spans="1:1">
      <c r="A2294" s="16"/>
    </row>
    <row r="2295" spans="1:1">
      <c r="A2295" s="16"/>
    </row>
    <row r="2296" spans="1:1">
      <c r="A2296" s="16"/>
    </row>
    <row r="2297" spans="1:1">
      <c r="A2297" s="16"/>
    </row>
    <row r="2298" spans="1:1">
      <c r="A2298" s="16"/>
    </row>
    <row r="2299" spans="1:1">
      <c r="A2299" s="16"/>
    </row>
    <row r="2300" spans="1:1">
      <c r="A2300" s="16"/>
    </row>
    <row r="2301" spans="1:1">
      <c r="A2301" s="16"/>
    </row>
    <row r="2302" spans="1:1">
      <c r="A2302" s="16"/>
    </row>
    <row r="2303" spans="1:1">
      <c r="A2303" s="16"/>
    </row>
    <row r="2304" spans="1:1">
      <c r="A2304" s="16"/>
    </row>
    <row r="2305" spans="1:1">
      <c r="A2305" s="16"/>
    </row>
    <row r="2306" spans="1:1">
      <c r="A2306" s="16"/>
    </row>
    <row r="2307" spans="1:1">
      <c r="A2307" s="16"/>
    </row>
    <row r="2308" spans="1:1">
      <c r="A2308" s="16"/>
    </row>
    <row r="2309" spans="1:1">
      <c r="A2309" s="16"/>
    </row>
    <row r="2310" spans="1:1">
      <c r="A2310" s="16"/>
    </row>
    <row r="2311" spans="1:1">
      <c r="A2311" s="16"/>
    </row>
    <row r="2312" spans="1:1">
      <c r="A2312" s="16"/>
    </row>
    <row r="2313" spans="1:1">
      <c r="A2313" s="16"/>
    </row>
    <row r="2314" spans="1:1">
      <c r="A2314" s="16"/>
    </row>
    <row r="2315" spans="1:1">
      <c r="A2315" s="16"/>
    </row>
    <row r="2316" spans="1:1">
      <c r="A2316" s="16"/>
    </row>
    <row r="2317" spans="1:1">
      <c r="A2317" s="16"/>
    </row>
    <row r="2318" spans="1:1">
      <c r="A2318" s="16"/>
    </row>
    <row r="2319" spans="1:1">
      <c r="A2319" s="16"/>
    </row>
    <row r="2320" spans="1:1">
      <c r="A2320" s="16"/>
    </row>
    <row r="2321" spans="1:1">
      <c r="A2321" s="16"/>
    </row>
    <row r="2322" spans="1:1">
      <c r="A2322" s="16"/>
    </row>
    <row r="2323" spans="1:1">
      <c r="A2323" s="16"/>
    </row>
    <row r="2324" spans="1:1">
      <c r="A2324" s="16"/>
    </row>
    <row r="2325" spans="1:1">
      <c r="A2325" s="16"/>
    </row>
    <row r="2326" spans="1:1">
      <c r="A2326" s="16"/>
    </row>
    <row r="2327" spans="1:1">
      <c r="A2327" s="16"/>
    </row>
    <row r="2328" spans="1:1">
      <c r="A2328" s="16"/>
    </row>
    <row r="2329" spans="1:1">
      <c r="A2329" s="16"/>
    </row>
    <row r="2330" spans="1:1">
      <c r="A2330" s="16"/>
    </row>
    <row r="2331" spans="1:1">
      <c r="A2331" s="16"/>
    </row>
    <row r="2332" spans="1:1">
      <c r="A2332" s="16"/>
    </row>
    <row r="2333" spans="1:1">
      <c r="A2333" s="16"/>
    </row>
    <row r="2334" spans="1:1">
      <c r="A2334" s="16"/>
    </row>
    <row r="2335" spans="1:1">
      <c r="A2335" s="16"/>
    </row>
    <row r="2336" spans="1:1">
      <c r="A2336" s="16"/>
    </row>
    <row r="2337" spans="1:1">
      <c r="A2337" s="16"/>
    </row>
    <row r="2338" spans="1:1">
      <c r="A2338" s="16"/>
    </row>
    <row r="2339" spans="1:1">
      <c r="A2339" s="16"/>
    </row>
    <row r="2340" spans="1:1">
      <c r="A2340" s="16"/>
    </row>
    <row r="2341" spans="1:1">
      <c r="A2341" s="16"/>
    </row>
    <row r="2342" spans="1:1">
      <c r="A2342" s="16"/>
    </row>
    <row r="2343" spans="1:1">
      <c r="A2343" s="16"/>
    </row>
    <row r="2344" spans="1:1">
      <c r="A2344" s="16"/>
    </row>
    <row r="2345" spans="1:1">
      <c r="A2345" s="16"/>
    </row>
    <row r="2346" spans="1:1">
      <c r="A2346" s="16"/>
    </row>
    <row r="2347" spans="1:1">
      <c r="A2347" s="16"/>
    </row>
    <row r="2348" spans="1:1">
      <c r="A2348" s="16"/>
    </row>
    <row r="2349" spans="1:1">
      <c r="A2349" s="16"/>
    </row>
    <row r="2350" spans="1:1">
      <c r="A2350" s="16"/>
    </row>
    <row r="2351" spans="1:1">
      <c r="A2351" s="16"/>
    </row>
    <row r="2352" spans="1:1">
      <c r="A2352" s="16"/>
    </row>
    <row r="2353" spans="1:1">
      <c r="A2353" s="16"/>
    </row>
    <row r="2354" spans="1:1">
      <c r="A2354" s="16"/>
    </row>
    <row r="2355" spans="1:1">
      <c r="A2355" s="16"/>
    </row>
    <row r="2356" spans="1:1">
      <c r="A2356" s="16"/>
    </row>
    <row r="2357" spans="1:1">
      <c r="A2357" s="16"/>
    </row>
    <row r="2358" spans="1:1">
      <c r="A2358" s="16"/>
    </row>
    <row r="2359" spans="1:1">
      <c r="A2359" s="16"/>
    </row>
    <row r="2360" spans="1:1">
      <c r="A2360" s="16"/>
    </row>
    <row r="2361" spans="1:1">
      <c r="A2361" s="16"/>
    </row>
    <row r="2362" spans="1:1">
      <c r="A2362" s="16"/>
    </row>
    <row r="2363" spans="1:1">
      <c r="A2363" s="16"/>
    </row>
    <row r="2364" spans="1:1">
      <c r="A2364" s="16"/>
    </row>
    <row r="2365" spans="1:1">
      <c r="A2365" s="16"/>
    </row>
    <row r="2366" spans="1:1">
      <c r="A2366" s="16"/>
    </row>
    <row r="2367" spans="1:1">
      <c r="A2367" s="16"/>
    </row>
    <row r="2368" spans="1:1">
      <c r="A2368" s="16"/>
    </row>
    <row r="2369" spans="1:1">
      <c r="A2369" s="16"/>
    </row>
    <row r="2370" spans="1:1">
      <c r="A2370" s="16"/>
    </row>
    <row r="2371" spans="1:1">
      <c r="A2371" s="16"/>
    </row>
    <row r="2372" spans="1:1">
      <c r="A2372" s="16"/>
    </row>
    <row r="2373" spans="1:1">
      <c r="A2373" s="16"/>
    </row>
    <row r="2374" spans="1:1">
      <c r="A2374" s="16"/>
    </row>
    <row r="2375" spans="1:1">
      <c r="A2375" s="16"/>
    </row>
    <row r="2376" spans="1:1">
      <c r="A2376" s="16"/>
    </row>
    <row r="2377" spans="1:1">
      <c r="A2377" s="16"/>
    </row>
    <row r="2378" spans="1:1">
      <c r="A2378" s="16"/>
    </row>
    <row r="2379" spans="1:1">
      <c r="A2379" s="16"/>
    </row>
    <row r="2380" spans="1:1">
      <c r="A2380" s="16"/>
    </row>
    <row r="2381" spans="1:1">
      <c r="A2381" s="16"/>
    </row>
    <row r="2382" spans="1:1">
      <c r="A2382" s="16"/>
    </row>
    <row r="2383" spans="1:1">
      <c r="A2383" s="16"/>
    </row>
    <row r="2384" spans="1:1">
      <c r="A2384" s="16"/>
    </row>
    <row r="2385" spans="1:1">
      <c r="A2385" s="16"/>
    </row>
    <row r="2386" spans="1:1">
      <c r="A2386" s="16"/>
    </row>
    <row r="2387" spans="1:1">
      <c r="A2387" s="16"/>
    </row>
    <row r="2388" spans="1:1">
      <c r="A2388" s="16"/>
    </row>
    <row r="2389" spans="1:1">
      <c r="A2389" s="16"/>
    </row>
    <row r="2390" spans="1:1">
      <c r="A2390" s="16"/>
    </row>
    <row r="2391" spans="1:1">
      <c r="A2391" s="16"/>
    </row>
    <row r="2392" spans="1:1">
      <c r="A2392" s="16"/>
    </row>
    <row r="2393" spans="1:1">
      <c r="A2393" s="16"/>
    </row>
    <row r="2394" spans="1:1">
      <c r="A2394" s="16"/>
    </row>
    <row r="2395" spans="1:1">
      <c r="A2395" s="16"/>
    </row>
    <row r="2396" spans="1:1">
      <c r="A2396" s="16"/>
    </row>
    <row r="2397" spans="1:1">
      <c r="A2397" s="16"/>
    </row>
    <row r="2398" spans="1:1">
      <c r="A2398" s="16"/>
    </row>
    <row r="2399" spans="1:1">
      <c r="A2399" s="16"/>
    </row>
    <row r="2400" spans="1:1">
      <c r="A2400" s="16"/>
    </row>
    <row r="2401" spans="1:1">
      <c r="A2401" s="16"/>
    </row>
    <row r="2402" spans="1:1">
      <c r="A2402" s="16"/>
    </row>
    <row r="2403" spans="1:1">
      <c r="A2403" s="16"/>
    </row>
    <row r="2404" spans="1:1">
      <c r="A2404" s="16"/>
    </row>
    <row r="2405" spans="1:1">
      <c r="A2405" s="16"/>
    </row>
    <row r="2406" spans="1:1">
      <c r="A2406" s="16"/>
    </row>
    <row r="2407" spans="1:1">
      <c r="A2407" s="16"/>
    </row>
    <row r="2408" spans="1:1">
      <c r="A2408" s="16"/>
    </row>
    <row r="2409" spans="1:1">
      <c r="A2409" s="16"/>
    </row>
    <row r="2410" spans="1:1">
      <c r="A2410" s="16"/>
    </row>
    <row r="2411" spans="1:1">
      <c r="A2411" s="16"/>
    </row>
    <row r="2412" spans="1:1">
      <c r="A2412" s="16"/>
    </row>
    <row r="2413" spans="1:1">
      <c r="A2413" s="16"/>
    </row>
    <row r="2414" spans="1:1">
      <c r="A2414" s="16"/>
    </row>
    <row r="2415" spans="1:1">
      <c r="A2415" s="16"/>
    </row>
    <row r="2416" spans="1:1">
      <c r="A2416" s="16"/>
    </row>
    <row r="2417" spans="1:1">
      <c r="A2417" s="16"/>
    </row>
    <row r="2418" spans="1:1">
      <c r="A2418" s="16"/>
    </row>
    <row r="2419" spans="1:1">
      <c r="A2419" s="16"/>
    </row>
    <row r="2420" spans="1:1">
      <c r="A2420" s="16"/>
    </row>
    <row r="2421" spans="1:1">
      <c r="A2421" s="16"/>
    </row>
    <row r="2422" spans="1:1">
      <c r="A2422" s="16"/>
    </row>
    <row r="2423" spans="1:1">
      <c r="A2423" s="16"/>
    </row>
    <row r="2424" spans="1:1">
      <c r="A2424" s="16"/>
    </row>
    <row r="2425" spans="1:1">
      <c r="A2425" s="16"/>
    </row>
    <row r="2426" spans="1:1">
      <c r="A2426" s="16"/>
    </row>
    <row r="2427" spans="1:1">
      <c r="A2427" s="16"/>
    </row>
    <row r="2428" spans="1:1">
      <c r="A2428" s="16"/>
    </row>
    <row r="2429" spans="1:1">
      <c r="A2429" s="16"/>
    </row>
    <row r="2430" spans="1:1">
      <c r="A2430" s="16"/>
    </row>
    <row r="2431" spans="1:1">
      <c r="A2431" s="16"/>
    </row>
    <row r="2432" spans="1:1">
      <c r="A2432" s="16"/>
    </row>
    <row r="2433" spans="1:1">
      <c r="A2433" s="16"/>
    </row>
    <row r="2434" spans="1:1">
      <c r="A2434" s="16"/>
    </row>
    <row r="2435" spans="1:1">
      <c r="A2435" s="16"/>
    </row>
    <row r="2436" spans="1:1">
      <c r="A2436" s="16"/>
    </row>
    <row r="2437" spans="1:1">
      <c r="A2437" s="16"/>
    </row>
    <row r="2438" spans="1:1">
      <c r="A2438" s="16"/>
    </row>
    <row r="2439" spans="1:1">
      <c r="A2439" s="16"/>
    </row>
    <row r="2440" spans="1:1">
      <c r="A2440" s="16"/>
    </row>
    <row r="2441" spans="1:1">
      <c r="A2441" s="16"/>
    </row>
    <row r="2442" spans="1:1">
      <c r="A2442" s="16"/>
    </row>
    <row r="2443" spans="1:1">
      <c r="A2443" s="16"/>
    </row>
    <row r="2444" spans="1:1">
      <c r="A2444" s="16"/>
    </row>
    <row r="2445" spans="1:1">
      <c r="A2445" s="16"/>
    </row>
    <row r="2446" spans="1:1">
      <c r="A2446" s="16"/>
    </row>
    <row r="2447" spans="1:1">
      <c r="A2447" s="16"/>
    </row>
    <row r="2448" spans="1:1">
      <c r="A2448" s="16"/>
    </row>
    <row r="2449" spans="1:1">
      <c r="A2449" s="16"/>
    </row>
    <row r="2450" spans="1:1">
      <c r="A2450" s="16"/>
    </row>
    <row r="2451" spans="1:1">
      <c r="A2451" s="16"/>
    </row>
    <row r="2452" spans="1:1">
      <c r="A2452" s="16"/>
    </row>
    <row r="2453" spans="1:1">
      <c r="A2453" s="16"/>
    </row>
    <row r="2454" spans="1:1">
      <c r="A2454" s="16"/>
    </row>
    <row r="2455" spans="1:1">
      <c r="A2455" s="16"/>
    </row>
    <row r="2456" spans="1:1">
      <c r="A2456" s="16"/>
    </row>
    <row r="2457" spans="1:1">
      <c r="A2457" s="16"/>
    </row>
    <row r="2458" spans="1:1">
      <c r="A2458" s="16"/>
    </row>
    <row r="2459" spans="1:1">
      <c r="A2459" s="16"/>
    </row>
    <row r="2460" spans="1:1">
      <c r="A2460" s="16"/>
    </row>
    <row r="2461" spans="1:1">
      <c r="A2461" s="16"/>
    </row>
    <row r="2462" spans="1:1">
      <c r="A2462" s="16"/>
    </row>
    <row r="2463" spans="1:1">
      <c r="A2463" s="16"/>
    </row>
    <row r="2464" spans="1:1">
      <c r="A2464" s="16"/>
    </row>
    <row r="2465" spans="1:1">
      <c r="A2465" s="16"/>
    </row>
    <row r="2466" spans="1:1">
      <c r="A2466" s="16"/>
    </row>
    <row r="2467" spans="1:1">
      <c r="A2467" s="16"/>
    </row>
    <row r="2468" spans="1:1">
      <c r="A2468" s="16"/>
    </row>
    <row r="2469" spans="1:1">
      <c r="A2469" s="16"/>
    </row>
    <row r="2470" spans="1:1">
      <c r="A2470" s="16"/>
    </row>
    <row r="2471" spans="1:1">
      <c r="A2471" s="16"/>
    </row>
    <row r="2472" spans="1:1">
      <c r="A2472" s="16"/>
    </row>
    <row r="2473" spans="1:1">
      <c r="A2473" s="16"/>
    </row>
    <row r="2474" spans="1:1">
      <c r="A2474" s="16"/>
    </row>
    <row r="2475" spans="1:1">
      <c r="A2475" s="16"/>
    </row>
    <row r="2476" spans="1:1">
      <c r="A2476" s="16"/>
    </row>
    <row r="2477" spans="1:1">
      <c r="A2477" s="16"/>
    </row>
    <row r="2478" spans="1:1">
      <c r="A2478" s="16"/>
    </row>
    <row r="2479" spans="1:1">
      <c r="A2479" s="16"/>
    </row>
    <row r="2480" spans="1:1">
      <c r="A2480" s="16"/>
    </row>
    <row r="2481" spans="1:1">
      <c r="A2481" s="16"/>
    </row>
    <row r="2482" spans="1:1">
      <c r="A2482" s="16"/>
    </row>
    <row r="2483" spans="1:1">
      <c r="A2483" s="16"/>
    </row>
    <row r="2484" spans="1:1">
      <c r="A2484" s="16"/>
    </row>
    <row r="2485" spans="1:1">
      <c r="A2485" s="16"/>
    </row>
    <row r="2486" spans="1:1">
      <c r="A2486" s="16"/>
    </row>
    <row r="2487" spans="1:1">
      <c r="A2487" s="16"/>
    </row>
    <row r="2488" spans="1:1">
      <c r="A2488" s="16"/>
    </row>
    <row r="2489" spans="1:1">
      <c r="A2489" s="16"/>
    </row>
    <row r="2490" spans="1:1">
      <c r="A2490" s="16"/>
    </row>
    <row r="2491" spans="1:1">
      <c r="A2491" s="16"/>
    </row>
    <row r="2492" spans="1:1">
      <c r="A2492" s="16"/>
    </row>
    <row r="2493" spans="1:1">
      <c r="A2493" s="16"/>
    </row>
    <row r="2494" spans="1:1">
      <c r="A2494" s="16"/>
    </row>
    <row r="2495" spans="1:1">
      <c r="A2495" s="16"/>
    </row>
    <row r="2496" spans="1:1">
      <c r="A2496" s="16"/>
    </row>
    <row r="2497" spans="1:1">
      <c r="A2497" s="16"/>
    </row>
    <row r="2498" spans="1:1">
      <c r="A2498" s="16"/>
    </row>
    <row r="2499" spans="1:1">
      <c r="A2499" s="16"/>
    </row>
    <row r="2500" spans="1:1">
      <c r="A2500" s="16"/>
    </row>
    <row r="2501" spans="1:1">
      <c r="A2501" s="16"/>
    </row>
    <row r="2502" spans="1:1">
      <c r="A2502" s="16"/>
    </row>
    <row r="2503" spans="1:1">
      <c r="A2503" s="16"/>
    </row>
    <row r="2504" spans="1:1">
      <c r="A2504" s="16"/>
    </row>
    <row r="2505" spans="1:1">
      <c r="A2505" s="16"/>
    </row>
    <row r="2506" spans="1:1">
      <c r="A2506" s="16"/>
    </row>
    <row r="2507" spans="1:1">
      <c r="A2507" s="16"/>
    </row>
    <row r="2508" spans="1:1">
      <c r="A2508" s="16"/>
    </row>
    <row r="2509" spans="1:1">
      <c r="A2509" s="16"/>
    </row>
    <row r="2510" spans="1:1">
      <c r="A2510" s="16"/>
    </row>
    <row r="2511" spans="1:1">
      <c r="A2511" s="16"/>
    </row>
    <row r="2512" spans="1:1">
      <c r="A2512" s="16"/>
    </row>
    <row r="2513" spans="1:1">
      <c r="A2513" s="16"/>
    </row>
    <row r="2514" spans="1:1">
      <c r="A2514" s="16"/>
    </row>
    <row r="2515" spans="1:1">
      <c r="A2515" s="16"/>
    </row>
    <row r="2516" spans="1:1">
      <c r="A2516" s="16"/>
    </row>
    <row r="2517" spans="1:1">
      <c r="A2517" s="16"/>
    </row>
    <row r="2518" spans="1:1">
      <c r="A2518" s="16"/>
    </row>
    <row r="2519" spans="1:1">
      <c r="A2519" s="16"/>
    </row>
    <row r="2520" spans="1:1">
      <c r="A2520" s="16"/>
    </row>
    <row r="2521" spans="1:1">
      <c r="A2521" s="16"/>
    </row>
    <row r="2522" spans="1:1">
      <c r="A2522" s="16"/>
    </row>
    <row r="2523" spans="1:1">
      <c r="A2523" s="16"/>
    </row>
    <row r="2524" spans="1:1">
      <c r="A2524" s="16"/>
    </row>
    <row r="2525" spans="1:1">
      <c r="A2525" s="16"/>
    </row>
    <row r="2526" spans="1:1">
      <c r="A2526" s="16"/>
    </row>
    <row r="2527" spans="1:1">
      <c r="A2527" s="16"/>
    </row>
    <row r="2528" spans="1:1">
      <c r="A2528" s="16"/>
    </row>
    <row r="2529" spans="1:1">
      <c r="A2529" s="16"/>
    </row>
    <row r="2530" spans="1:1">
      <c r="A2530" s="16"/>
    </row>
    <row r="2531" spans="1:1">
      <c r="A2531" s="16"/>
    </row>
    <row r="2532" spans="1:1">
      <c r="A2532" s="16"/>
    </row>
    <row r="2533" spans="1:1">
      <c r="A2533" s="16"/>
    </row>
    <row r="2534" spans="1:1">
      <c r="A2534" s="16"/>
    </row>
    <row r="2535" spans="1:1">
      <c r="A2535" s="16"/>
    </row>
    <row r="2536" spans="1:1">
      <c r="A2536" s="16"/>
    </row>
    <row r="2537" spans="1:1">
      <c r="A2537" s="16"/>
    </row>
    <row r="2538" spans="1:1">
      <c r="A2538" s="16"/>
    </row>
    <row r="2539" spans="1:1">
      <c r="A2539" s="16"/>
    </row>
    <row r="2540" spans="1:1">
      <c r="A2540" s="16"/>
    </row>
    <row r="2541" spans="1:1">
      <c r="A2541" s="16"/>
    </row>
    <row r="2542" spans="1:1">
      <c r="A2542" s="16"/>
    </row>
    <row r="2543" spans="1:1">
      <c r="A2543" s="16"/>
    </row>
    <row r="2544" spans="1:1">
      <c r="A2544" s="16"/>
    </row>
    <row r="2545" spans="1:1">
      <c r="A2545" s="16"/>
    </row>
    <row r="2546" spans="1:1">
      <c r="A2546" s="16"/>
    </row>
    <row r="2547" spans="1:1">
      <c r="A2547" s="16"/>
    </row>
    <row r="2548" spans="1:1">
      <c r="A2548" s="16"/>
    </row>
    <row r="2549" spans="1:1">
      <c r="A2549" s="16"/>
    </row>
    <row r="2550" spans="1:1">
      <c r="A2550" s="16"/>
    </row>
    <row r="2551" spans="1:1">
      <c r="A2551" s="16"/>
    </row>
    <row r="2552" spans="1:1">
      <c r="A2552" s="16"/>
    </row>
    <row r="2553" spans="1:1">
      <c r="A2553" s="16"/>
    </row>
    <row r="2554" spans="1:1">
      <c r="A2554" s="16"/>
    </row>
    <row r="2555" spans="1:1">
      <c r="A2555" s="16"/>
    </row>
    <row r="2556" spans="1:1">
      <c r="A2556" s="16"/>
    </row>
    <row r="2557" spans="1:1">
      <c r="A2557" s="16"/>
    </row>
    <row r="2558" spans="1:1">
      <c r="A2558" s="16"/>
    </row>
    <row r="2559" spans="1:1">
      <c r="A2559" s="16"/>
    </row>
    <row r="2560" spans="1:1">
      <c r="A2560" s="16"/>
    </row>
    <row r="2561" spans="1:1">
      <c r="A2561" s="16"/>
    </row>
    <row r="2562" spans="1:1">
      <c r="A2562" s="16"/>
    </row>
    <row r="2563" spans="1:1">
      <c r="A2563" s="16"/>
    </row>
    <row r="2564" spans="1:1">
      <c r="A2564" s="16"/>
    </row>
    <row r="2565" spans="1:1">
      <c r="A2565" s="16"/>
    </row>
    <row r="2566" spans="1:1">
      <c r="A2566" s="16"/>
    </row>
    <row r="2567" spans="1:1">
      <c r="A2567" s="16"/>
    </row>
    <row r="2568" spans="1:1">
      <c r="A2568" s="16"/>
    </row>
    <row r="2569" spans="1:1">
      <c r="A2569" s="16"/>
    </row>
    <row r="2570" spans="1:1">
      <c r="A2570" s="16"/>
    </row>
    <row r="2571" spans="1:1">
      <c r="A2571" s="16"/>
    </row>
    <row r="2572" spans="1:1">
      <c r="A2572" s="16"/>
    </row>
    <row r="2573" spans="1:1">
      <c r="A2573" s="16"/>
    </row>
    <row r="2574" spans="1:1">
      <c r="A2574" s="16"/>
    </row>
    <row r="2575" spans="1:1">
      <c r="A2575" s="16"/>
    </row>
    <row r="2576" spans="1:1">
      <c r="A2576" s="16"/>
    </row>
    <row r="2577" spans="1:1">
      <c r="A2577" s="16"/>
    </row>
    <row r="2578" spans="1:1">
      <c r="A2578" s="16"/>
    </row>
    <row r="2579" spans="1:1">
      <c r="A2579" s="16"/>
    </row>
    <row r="2580" spans="1:1">
      <c r="A2580" s="16"/>
    </row>
    <row r="2581" spans="1:1">
      <c r="A2581" s="16"/>
    </row>
    <row r="2582" spans="1:1">
      <c r="A2582" s="16"/>
    </row>
    <row r="2583" spans="1:1">
      <c r="A2583" s="16"/>
    </row>
    <row r="2584" spans="1:1">
      <c r="A2584" s="16"/>
    </row>
    <row r="2585" spans="1:1">
      <c r="A2585" s="16"/>
    </row>
    <row r="2586" spans="1:1">
      <c r="A2586" s="16"/>
    </row>
    <row r="2587" spans="1:1">
      <c r="A2587" s="16"/>
    </row>
    <row r="2588" spans="1:1">
      <c r="A2588" s="16"/>
    </row>
    <row r="2589" spans="1:1">
      <c r="A2589" s="16"/>
    </row>
    <row r="2590" spans="1:1">
      <c r="A2590" s="16"/>
    </row>
    <row r="2591" spans="1:1">
      <c r="A2591" s="16"/>
    </row>
    <row r="2592" spans="1:1">
      <c r="A2592" s="16"/>
    </row>
    <row r="2593" spans="1:1">
      <c r="A2593" s="16"/>
    </row>
    <row r="2594" spans="1:1">
      <c r="A2594" s="16"/>
    </row>
    <row r="2595" spans="1:1">
      <c r="A2595" s="16"/>
    </row>
    <row r="2596" spans="1:1">
      <c r="A2596" s="16"/>
    </row>
    <row r="2597" spans="1:1">
      <c r="A2597" s="16"/>
    </row>
    <row r="2598" spans="1:1">
      <c r="A2598" s="16"/>
    </row>
    <row r="2599" spans="1:1">
      <c r="A2599" s="16"/>
    </row>
    <row r="2600" spans="1:1">
      <c r="A2600" s="16"/>
    </row>
    <row r="2601" spans="1:1">
      <c r="A2601" s="16"/>
    </row>
    <row r="2602" spans="1:1">
      <c r="A2602" s="16"/>
    </row>
    <row r="2603" spans="1:1">
      <c r="A2603" s="16"/>
    </row>
    <row r="2604" spans="1:1">
      <c r="A2604" s="16"/>
    </row>
    <row r="2605" spans="1:1">
      <c r="A2605" s="16"/>
    </row>
    <row r="2606" spans="1:1">
      <c r="A2606" s="16"/>
    </row>
    <row r="2607" spans="1:1">
      <c r="A2607" s="16"/>
    </row>
    <row r="2608" spans="1:1">
      <c r="A2608" s="16"/>
    </row>
    <row r="2609" spans="1:1">
      <c r="A2609" s="16"/>
    </row>
    <row r="2610" spans="1:1">
      <c r="A2610" s="16"/>
    </row>
    <row r="2611" spans="1:1">
      <c r="A2611" s="16"/>
    </row>
    <row r="2612" spans="1:1">
      <c r="A2612" s="16"/>
    </row>
    <row r="2613" spans="1:1">
      <c r="A2613" s="16"/>
    </row>
    <row r="2614" spans="1:1">
      <c r="A2614" s="16"/>
    </row>
    <row r="2615" spans="1:1">
      <c r="A2615" s="16"/>
    </row>
    <row r="2616" spans="1:1">
      <c r="A2616" s="16"/>
    </row>
    <row r="2617" spans="1:1">
      <c r="A2617" s="16"/>
    </row>
    <row r="2618" spans="1:1">
      <c r="A2618" s="16"/>
    </row>
    <row r="2619" spans="1:1">
      <c r="A2619" s="16"/>
    </row>
    <row r="2620" spans="1:1">
      <c r="A2620" s="16"/>
    </row>
    <row r="2621" spans="1:1">
      <c r="A2621" s="16"/>
    </row>
    <row r="2622" spans="1:1">
      <c r="A2622" s="16"/>
    </row>
    <row r="2623" spans="1:1">
      <c r="A2623" s="16"/>
    </row>
    <row r="2624" spans="1:1">
      <c r="A2624" s="16"/>
    </row>
    <row r="2625" spans="1:1">
      <c r="A2625" s="16"/>
    </row>
    <row r="2626" spans="1:1">
      <c r="A2626" s="16"/>
    </row>
    <row r="2627" spans="1:1">
      <c r="A2627" s="16"/>
    </row>
    <row r="2628" spans="1:1">
      <c r="A2628" s="16"/>
    </row>
    <row r="2629" spans="1:1">
      <c r="A2629" s="16"/>
    </row>
    <row r="2630" spans="1:1">
      <c r="A2630" s="16"/>
    </row>
    <row r="2631" spans="1:1">
      <c r="A2631" s="16"/>
    </row>
    <row r="2632" spans="1:1">
      <c r="A2632" s="16"/>
    </row>
    <row r="2633" spans="1:1">
      <c r="A2633" s="16"/>
    </row>
    <row r="2634" spans="1:1">
      <c r="A2634" s="16"/>
    </row>
    <row r="2635" spans="1:1">
      <c r="A2635" s="16"/>
    </row>
    <row r="2636" spans="1:1">
      <c r="A2636" s="16"/>
    </row>
    <row r="2637" spans="1:1">
      <c r="A2637" s="16"/>
    </row>
    <row r="2638" spans="1:1">
      <c r="A2638" s="16"/>
    </row>
    <row r="2639" spans="1:1">
      <c r="A2639" s="16"/>
    </row>
    <row r="2640" spans="1:1">
      <c r="A2640" s="16"/>
    </row>
    <row r="2641" spans="1:1">
      <c r="A2641" s="16"/>
    </row>
    <row r="2642" spans="1:1">
      <c r="A2642" s="16"/>
    </row>
    <row r="2643" spans="1:1">
      <c r="A2643" s="16"/>
    </row>
    <row r="2644" spans="1:1">
      <c r="A2644" s="16"/>
    </row>
    <row r="2645" spans="1:1">
      <c r="A2645" s="16"/>
    </row>
    <row r="2646" spans="1:1">
      <c r="A2646" s="16"/>
    </row>
    <row r="2647" spans="1:1">
      <c r="A2647" s="16"/>
    </row>
    <row r="2648" spans="1:1">
      <c r="A2648" s="16"/>
    </row>
    <row r="2649" spans="1:1">
      <c r="A2649" s="16"/>
    </row>
    <row r="2650" spans="1:1">
      <c r="A2650" s="16"/>
    </row>
    <row r="2651" spans="1:1">
      <c r="A2651" s="16"/>
    </row>
    <row r="2652" spans="1:1">
      <c r="A2652" s="16"/>
    </row>
    <row r="2653" spans="1:1">
      <c r="A2653" s="16"/>
    </row>
    <row r="2654" spans="1:1">
      <c r="A2654" s="16"/>
    </row>
    <row r="2655" spans="1:1">
      <c r="A2655" s="16"/>
    </row>
    <row r="2656" spans="1:1">
      <c r="A2656" s="16"/>
    </row>
    <row r="2657" spans="1:1">
      <c r="A2657" s="16"/>
    </row>
    <row r="2658" spans="1:1">
      <c r="A2658" s="16"/>
    </row>
    <row r="2659" spans="1:1">
      <c r="A2659" s="16"/>
    </row>
    <row r="2660" spans="1:1">
      <c r="A2660" s="16"/>
    </row>
    <row r="2661" spans="1:1">
      <c r="A2661" s="16"/>
    </row>
    <row r="2662" spans="1:1">
      <c r="A2662" s="16"/>
    </row>
    <row r="2663" spans="1:1">
      <c r="A2663" s="16"/>
    </row>
    <row r="2664" spans="1:1">
      <c r="A2664" s="16"/>
    </row>
    <row r="2665" spans="1:1">
      <c r="A2665" s="16"/>
    </row>
    <row r="2666" spans="1:1">
      <c r="A2666" s="16"/>
    </row>
    <row r="2667" spans="1:1">
      <c r="A2667" s="16"/>
    </row>
    <row r="2668" spans="1:1">
      <c r="A2668" s="16"/>
    </row>
    <row r="2669" spans="1:1">
      <c r="A2669" s="16"/>
    </row>
    <row r="2670" spans="1:1">
      <c r="A2670" s="16"/>
    </row>
    <row r="2671" spans="1:1">
      <c r="A2671" s="16"/>
    </row>
    <row r="2672" spans="1:1">
      <c r="A2672" s="16"/>
    </row>
    <row r="2673" spans="1:1">
      <c r="A2673" s="16"/>
    </row>
    <row r="2674" spans="1:1">
      <c r="A2674" s="16"/>
    </row>
    <row r="2675" spans="1:1">
      <c r="A2675" s="16"/>
    </row>
    <row r="2676" spans="1:1">
      <c r="A2676" s="16"/>
    </row>
    <row r="2677" spans="1:1">
      <c r="A2677" s="16"/>
    </row>
    <row r="2678" spans="1:1">
      <c r="A2678" s="16"/>
    </row>
    <row r="2679" spans="1:1">
      <c r="A2679" s="16"/>
    </row>
    <row r="2680" spans="1:1">
      <c r="A2680" s="16"/>
    </row>
    <row r="2681" spans="1:1">
      <c r="A2681" s="16"/>
    </row>
    <row r="2682" spans="1:1">
      <c r="A2682" s="16"/>
    </row>
    <row r="2683" spans="1:1">
      <c r="A2683" s="16"/>
    </row>
    <row r="2684" spans="1:1">
      <c r="A2684" s="16"/>
    </row>
    <row r="2685" spans="1:1">
      <c r="A2685" s="16"/>
    </row>
    <row r="2686" spans="1:1">
      <c r="A2686" s="16"/>
    </row>
    <row r="2687" spans="1:1">
      <c r="A2687" s="16"/>
    </row>
    <row r="2688" spans="1:1">
      <c r="A2688" s="16"/>
    </row>
    <row r="2689" spans="1:1">
      <c r="A2689" s="16"/>
    </row>
    <row r="2690" spans="1:1">
      <c r="A2690" s="16"/>
    </row>
    <row r="2691" spans="1:1">
      <c r="A2691" s="16"/>
    </row>
    <row r="2692" spans="1:1">
      <c r="A2692" s="16"/>
    </row>
    <row r="2693" spans="1:1">
      <c r="A2693" s="16"/>
    </row>
    <row r="2694" spans="1:1">
      <c r="A2694" s="16"/>
    </row>
    <row r="2695" spans="1:1">
      <c r="A2695" s="16"/>
    </row>
    <row r="2696" spans="1:1">
      <c r="A2696" s="16"/>
    </row>
    <row r="2697" spans="1:1">
      <c r="A2697" s="16"/>
    </row>
    <row r="2698" spans="1:1">
      <c r="A2698" s="16"/>
    </row>
    <row r="2699" spans="1:1">
      <c r="A2699" s="16"/>
    </row>
    <row r="2700" spans="1:1">
      <c r="A2700" s="16"/>
    </row>
    <row r="2701" spans="1:1">
      <c r="A2701" s="16"/>
    </row>
    <row r="2702" spans="1:1">
      <c r="A2702" s="16"/>
    </row>
    <row r="2703" spans="1:1">
      <c r="A2703" s="16"/>
    </row>
    <row r="2704" spans="1:1">
      <c r="A2704" s="16"/>
    </row>
    <row r="2705" spans="1:1">
      <c r="A2705" s="16"/>
    </row>
    <row r="2706" spans="1:1">
      <c r="A2706" s="16"/>
    </row>
    <row r="2707" spans="1:1">
      <c r="A2707" s="16"/>
    </row>
    <row r="2708" spans="1:1">
      <c r="A2708" s="16"/>
    </row>
    <row r="2709" spans="1:1">
      <c r="A2709" s="16"/>
    </row>
    <row r="2710" spans="1:1">
      <c r="A2710" s="16"/>
    </row>
    <row r="2711" spans="1:1">
      <c r="A2711" s="16"/>
    </row>
    <row r="2712" spans="1:1">
      <c r="A2712" s="16"/>
    </row>
    <row r="2713" spans="1:1">
      <c r="A2713" s="16"/>
    </row>
    <row r="2714" spans="1:1">
      <c r="A2714" s="16"/>
    </row>
    <row r="2715" spans="1:1">
      <c r="A2715" s="16"/>
    </row>
    <row r="2716" spans="1:1">
      <c r="A2716" s="16"/>
    </row>
    <row r="2717" spans="1:1">
      <c r="A2717" s="16"/>
    </row>
    <row r="2718" spans="1:1">
      <c r="A2718" s="16"/>
    </row>
    <row r="2719" spans="1:1">
      <c r="A2719" s="16"/>
    </row>
    <row r="2720" spans="1:1">
      <c r="A2720" s="16"/>
    </row>
    <row r="2721" spans="1:1">
      <c r="A2721" s="16"/>
    </row>
    <row r="2722" spans="1:1">
      <c r="A2722" s="16"/>
    </row>
    <row r="2723" spans="1:1">
      <c r="A2723" s="16"/>
    </row>
    <row r="2724" spans="1:1">
      <c r="A2724" s="16"/>
    </row>
    <row r="2725" spans="1:1">
      <c r="A2725" s="16"/>
    </row>
    <row r="2726" spans="1:1">
      <c r="A2726" s="16"/>
    </row>
    <row r="2727" spans="1:1">
      <c r="A2727" s="16"/>
    </row>
    <row r="2728" spans="1:1">
      <c r="A2728" s="16"/>
    </row>
    <row r="2729" spans="1:1">
      <c r="A2729" s="16"/>
    </row>
    <row r="2730" spans="1:1">
      <c r="A2730" s="16"/>
    </row>
    <row r="2731" spans="1:1">
      <c r="A2731" s="16"/>
    </row>
    <row r="2732" spans="1:1">
      <c r="A2732" s="16"/>
    </row>
    <row r="2733" spans="1:1">
      <c r="A2733" s="16"/>
    </row>
    <row r="2734" spans="1:1">
      <c r="A2734" s="16"/>
    </row>
    <row r="2735" spans="1:1">
      <c r="A2735" s="16"/>
    </row>
    <row r="2736" spans="1:1">
      <c r="A2736" s="16"/>
    </row>
    <row r="2737" spans="1:1">
      <c r="A2737" s="16"/>
    </row>
    <row r="2738" spans="1:1">
      <c r="A2738" s="16"/>
    </row>
    <row r="2739" spans="1:1">
      <c r="A2739" s="16"/>
    </row>
    <row r="2740" spans="1:1">
      <c r="A2740" s="16"/>
    </row>
    <row r="2741" spans="1:1">
      <c r="A2741" s="16"/>
    </row>
    <row r="2742" spans="1:1">
      <c r="A2742" s="16"/>
    </row>
    <row r="2743" spans="1:1">
      <c r="A2743" s="16"/>
    </row>
    <row r="2744" spans="1:1">
      <c r="A2744" s="16"/>
    </row>
    <row r="2745" spans="1:1">
      <c r="A2745" s="16"/>
    </row>
    <row r="2746" spans="1:1">
      <c r="A2746" s="16"/>
    </row>
    <row r="2747" spans="1:1">
      <c r="A2747" s="16"/>
    </row>
    <row r="2748" spans="1:1">
      <c r="A2748" s="16"/>
    </row>
    <row r="2749" spans="1:1">
      <c r="A2749" s="16"/>
    </row>
    <row r="2750" spans="1:1">
      <c r="A2750" s="16"/>
    </row>
    <row r="2751" spans="1:1">
      <c r="A2751" s="16"/>
    </row>
    <row r="2752" spans="1:1">
      <c r="A2752" s="16"/>
    </row>
    <row r="2753" spans="1:1">
      <c r="A2753" s="16"/>
    </row>
    <row r="2754" spans="1:1">
      <c r="A2754" s="16"/>
    </row>
    <row r="2755" spans="1:1">
      <c r="A2755" s="16"/>
    </row>
    <row r="2756" spans="1:1">
      <c r="A2756" s="16"/>
    </row>
    <row r="2757" spans="1:1">
      <c r="A2757" s="16"/>
    </row>
    <row r="2758" spans="1:1">
      <c r="A2758" s="16"/>
    </row>
    <row r="2759" spans="1:1">
      <c r="A2759" s="16"/>
    </row>
    <row r="2760" spans="1:1">
      <c r="A2760" s="16"/>
    </row>
    <row r="2761" spans="1:1">
      <c r="A2761" s="16"/>
    </row>
    <row r="2762" spans="1:1">
      <c r="A2762" s="16"/>
    </row>
    <row r="2763" spans="1:1">
      <c r="A2763" s="16"/>
    </row>
    <row r="2764" spans="1:1">
      <c r="A2764" s="16"/>
    </row>
    <row r="2765" spans="1:1">
      <c r="A2765" s="16"/>
    </row>
    <row r="2766" spans="1:1">
      <c r="A2766" s="16"/>
    </row>
    <row r="2767" spans="1:1">
      <c r="A2767" s="16"/>
    </row>
    <row r="2768" spans="1:1">
      <c r="A2768" s="16"/>
    </row>
    <row r="2769" spans="1:1">
      <c r="A2769" s="16"/>
    </row>
    <row r="2770" spans="1:1">
      <c r="A2770" s="16"/>
    </row>
    <row r="2771" spans="1:1">
      <c r="A2771" s="16"/>
    </row>
    <row r="2772" spans="1:1">
      <c r="A2772" s="16"/>
    </row>
    <row r="2773" spans="1:1">
      <c r="A2773" s="16"/>
    </row>
    <row r="2774" spans="1:1">
      <c r="A2774" s="16"/>
    </row>
    <row r="2775" spans="1:1">
      <c r="A2775" s="16"/>
    </row>
    <row r="2776" spans="1:1">
      <c r="A2776" s="16"/>
    </row>
    <row r="2777" spans="1:1">
      <c r="A2777" s="16"/>
    </row>
    <row r="2778" spans="1:1">
      <c r="A2778" s="16"/>
    </row>
    <row r="2779" spans="1:1">
      <c r="A2779" s="16"/>
    </row>
    <row r="2780" spans="1:1">
      <c r="A2780" s="16"/>
    </row>
    <row r="2781" spans="1:1">
      <c r="A2781" s="16"/>
    </row>
    <row r="2782" spans="1:1">
      <c r="A2782" s="16"/>
    </row>
    <row r="2783" spans="1:1">
      <c r="A2783" s="16"/>
    </row>
    <row r="2784" spans="1:1">
      <c r="A2784" s="16"/>
    </row>
    <row r="2785" spans="1:1">
      <c r="A2785" s="16"/>
    </row>
    <row r="2786" spans="1:1">
      <c r="A2786" s="16"/>
    </row>
    <row r="2787" spans="1:1">
      <c r="A2787" s="16"/>
    </row>
    <row r="2788" spans="1:1">
      <c r="A2788" s="16"/>
    </row>
    <row r="2789" spans="1:1">
      <c r="A2789" s="16"/>
    </row>
    <row r="2790" spans="1:1">
      <c r="A2790" s="16"/>
    </row>
    <row r="2791" spans="1:1">
      <c r="A2791" s="16"/>
    </row>
    <row r="2792" spans="1:1">
      <c r="A2792" s="16"/>
    </row>
    <row r="2793" spans="1:1">
      <c r="A2793" s="16"/>
    </row>
    <row r="2794" spans="1:1">
      <c r="A2794" s="16"/>
    </row>
    <row r="2795" spans="1:1">
      <c r="A2795" s="16"/>
    </row>
    <row r="2796" spans="1:1">
      <c r="A2796" s="16"/>
    </row>
    <row r="2797" spans="1:1">
      <c r="A2797" s="16"/>
    </row>
    <row r="2798" spans="1:1">
      <c r="A2798" s="16"/>
    </row>
    <row r="2799" spans="1:1">
      <c r="A2799" s="16"/>
    </row>
    <row r="2800" spans="1:1">
      <c r="A2800" s="16"/>
    </row>
    <row r="2801" spans="1:1">
      <c r="A2801" s="16"/>
    </row>
    <row r="2802" spans="1:1">
      <c r="A2802" s="16"/>
    </row>
    <row r="2803" spans="1:1">
      <c r="A2803" s="16"/>
    </row>
    <row r="2804" spans="1:1">
      <c r="A2804" s="16"/>
    </row>
    <row r="2805" spans="1:1">
      <c r="A2805" s="16"/>
    </row>
    <row r="2806" spans="1:1">
      <c r="A2806" s="16"/>
    </row>
    <row r="2807" spans="1:1">
      <c r="A2807" s="16"/>
    </row>
    <row r="2808" spans="1:1">
      <c r="A2808" s="16"/>
    </row>
    <row r="2809" spans="1:1">
      <c r="A2809" s="16"/>
    </row>
    <row r="2810" spans="1:1">
      <c r="A2810" s="16"/>
    </row>
    <row r="2811" spans="1:1">
      <c r="A2811" s="16"/>
    </row>
    <row r="2812" spans="1:1">
      <c r="A2812" s="16"/>
    </row>
    <row r="2813" spans="1:1">
      <c r="A2813" s="16"/>
    </row>
    <row r="2814" spans="1:1">
      <c r="A2814" s="16"/>
    </row>
    <row r="2815" spans="1:1">
      <c r="A2815" s="16"/>
    </row>
    <row r="2816" spans="1:1">
      <c r="A2816" s="16"/>
    </row>
    <row r="2817" spans="1:1">
      <c r="A2817" s="16"/>
    </row>
    <row r="2818" spans="1:1">
      <c r="A2818" s="16"/>
    </row>
    <row r="2819" spans="1:1">
      <c r="A2819" s="16"/>
    </row>
    <row r="2820" spans="1:1">
      <c r="A2820" s="16"/>
    </row>
    <row r="2821" spans="1:1">
      <c r="A2821" s="16"/>
    </row>
    <row r="2822" spans="1:1">
      <c r="A2822" s="16"/>
    </row>
    <row r="2823" spans="1:1">
      <c r="A2823" s="16"/>
    </row>
    <row r="2824" spans="1:1">
      <c r="A2824" s="16"/>
    </row>
    <row r="2825" spans="1:1">
      <c r="A2825" s="16"/>
    </row>
    <row r="2826" spans="1:1">
      <c r="A2826" s="16"/>
    </row>
    <row r="2827" spans="1:1">
      <c r="A2827" s="16"/>
    </row>
    <row r="2828" spans="1:1">
      <c r="A2828" s="16"/>
    </row>
    <row r="2829" spans="1:1">
      <c r="A2829" s="16"/>
    </row>
    <row r="2830" spans="1:1">
      <c r="A2830" s="16"/>
    </row>
    <row r="2831" spans="1:1">
      <c r="A2831" s="16"/>
    </row>
    <row r="2832" spans="1:1">
      <c r="A2832" s="16"/>
    </row>
    <row r="2833" spans="1:1">
      <c r="A2833" s="16"/>
    </row>
    <row r="2834" spans="1:1">
      <c r="A2834" s="16"/>
    </row>
    <row r="2835" spans="1:1">
      <c r="A2835" s="16"/>
    </row>
    <row r="2836" spans="1:1">
      <c r="A2836" s="16"/>
    </row>
    <row r="2837" spans="1:1">
      <c r="A2837" s="16"/>
    </row>
    <row r="2838" spans="1:1">
      <c r="A2838" s="16"/>
    </row>
    <row r="2839" spans="1:1">
      <c r="A2839" s="16"/>
    </row>
    <row r="2840" spans="1:1">
      <c r="A2840" s="16"/>
    </row>
    <row r="2841" spans="1:1">
      <c r="A2841" s="16"/>
    </row>
    <row r="2842" spans="1:1">
      <c r="A2842" s="16"/>
    </row>
    <row r="2843" spans="1:1">
      <c r="A2843" s="16"/>
    </row>
    <row r="2844" spans="1:1">
      <c r="A2844" s="16"/>
    </row>
    <row r="2845" spans="1:1">
      <c r="A2845" s="16"/>
    </row>
    <row r="2846" spans="1:1">
      <c r="A2846" s="16"/>
    </row>
    <row r="2847" spans="1:1">
      <c r="A2847" s="16"/>
    </row>
    <row r="2848" spans="1:1">
      <c r="A2848" s="16"/>
    </row>
    <row r="2849" spans="1:1">
      <c r="A2849" s="16"/>
    </row>
    <row r="2850" spans="1:1">
      <c r="A2850" s="16"/>
    </row>
    <row r="2851" spans="1:1">
      <c r="A2851" s="16"/>
    </row>
    <row r="2852" spans="1:1">
      <c r="A2852" s="16"/>
    </row>
    <row r="2853" spans="1:1">
      <c r="A2853" s="16"/>
    </row>
    <row r="2854" spans="1:1">
      <c r="A2854" s="16"/>
    </row>
    <row r="2855" spans="1:1">
      <c r="A2855" s="16"/>
    </row>
    <row r="2856" spans="1:1">
      <c r="A2856" s="16"/>
    </row>
    <row r="2857" spans="1:1">
      <c r="A2857" s="16"/>
    </row>
    <row r="2858" spans="1:1">
      <c r="A2858" s="16"/>
    </row>
    <row r="2859" spans="1:1">
      <c r="A2859" s="16"/>
    </row>
    <row r="2860" spans="1:1">
      <c r="A2860" s="16"/>
    </row>
    <row r="2861" spans="1:1">
      <c r="A2861" s="16"/>
    </row>
    <row r="2862" spans="1:1">
      <c r="A2862" s="16"/>
    </row>
    <row r="2863" spans="1:1">
      <c r="A2863" s="16"/>
    </row>
    <row r="2864" spans="1:1">
      <c r="A2864" s="16"/>
    </row>
    <row r="2865" spans="1:1">
      <c r="A2865" s="16"/>
    </row>
    <row r="2866" spans="1:1">
      <c r="A2866" s="16"/>
    </row>
    <row r="2867" spans="1:1">
      <c r="A2867" s="16"/>
    </row>
    <row r="2868" spans="1:1">
      <c r="A2868" s="16"/>
    </row>
    <row r="2869" spans="1:1">
      <c r="A2869" s="16"/>
    </row>
    <row r="2870" spans="1:1">
      <c r="A2870" s="16"/>
    </row>
    <row r="2871" spans="1:1">
      <c r="A2871" s="16"/>
    </row>
    <row r="2872" spans="1:1">
      <c r="A2872" s="16"/>
    </row>
    <row r="2873" spans="1:1">
      <c r="A2873" s="16"/>
    </row>
    <row r="2874" spans="1:1">
      <c r="A2874" s="16"/>
    </row>
    <row r="2875" spans="1:1">
      <c r="A2875" s="16"/>
    </row>
    <row r="2876" spans="1:1">
      <c r="A2876" s="16"/>
    </row>
    <row r="2877" spans="1:1">
      <c r="A2877" s="16"/>
    </row>
    <row r="2878" spans="1:1">
      <c r="A2878" s="16"/>
    </row>
    <row r="2879" spans="1:1">
      <c r="A2879" s="16"/>
    </row>
    <row r="2880" spans="1:1">
      <c r="A2880" s="16"/>
    </row>
    <row r="2881" spans="1:1">
      <c r="A2881" s="16"/>
    </row>
    <row r="2882" spans="1:1">
      <c r="A2882" s="16"/>
    </row>
    <row r="2883" spans="1:1">
      <c r="A2883" s="16"/>
    </row>
    <row r="2884" spans="1:1">
      <c r="A2884" s="16"/>
    </row>
    <row r="2885" spans="1:1">
      <c r="A2885" s="16"/>
    </row>
    <row r="2886" spans="1:1">
      <c r="A2886" s="16"/>
    </row>
    <row r="2887" spans="1:1">
      <c r="A2887" s="16"/>
    </row>
    <row r="2888" spans="1:1">
      <c r="A2888" s="16"/>
    </row>
    <row r="2889" spans="1:1">
      <c r="A2889" s="16"/>
    </row>
    <row r="2890" spans="1:1">
      <c r="A2890" s="16"/>
    </row>
    <row r="2891" spans="1:1">
      <c r="A2891" s="16"/>
    </row>
    <row r="2892" spans="1:1">
      <c r="A2892" s="16"/>
    </row>
    <row r="2893" spans="1:1">
      <c r="A2893" s="16"/>
    </row>
    <row r="2894" spans="1:1">
      <c r="A2894" s="16"/>
    </row>
    <row r="2895" spans="1:1">
      <c r="A2895" s="16"/>
    </row>
    <row r="2896" spans="1:1">
      <c r="A2896" s="16"/>
    </row>
    <row r="2897" spans="1:1">
      <c r="A2897" s="16"/>
    </row>
    <row r="2898" spans="1:1">
      <c r="A2898" s="16"/>
    </row>
    <row r="2899" spans="1:1">
      <c r="A2899" s="16"/>
    </row>
    <row r="2900" spans="1:1">
      <c r="A2900" s="16"/>
    </row>
    <row r="2901" spans="1:1">
      <c r="A2901" s="16"/>
    </row>
    <row r="2902" spans="1:1">
      <c r="A2902" s="16"/>
    </row>
    <row r="2903" spans="1:1">
      <c r="A2903" s="16"/>
    </row>
    <row r="2904" spans="1:1">
      <c r="A2904" s="16"/>
    </row>
    <row r="2905" spans="1:1">
      <c r="A2905" s="16"/>
    </row>
    <row r="2906" spans="1:1">
      <c r="A2906" s="16"/>
    </row>
    <row r="2907" spans="1:1">
      <c r="A2907" s="16"/>
    </row>
    <row r="2908" spans="1:1">
      <c r="A2908" s="16"/>
    </row>
    <row r="2909" spans="1:1">
      <c r="A2909" s="16"/>
    </row>
    <row r="2910" spans="1:1">
      <c r="A2910" s="16"/>
    </row>
    <row r="2911" spans="1:1">
      <c r="A2911" s="16"/>
    </row>
    <row r="2912" spans="1:1">
      <c r="A2912" s="16"/>
    </row>
    <row r="2913" spans="1:1">
      <c r="A2913" s="16"/>
    </row>
    <row r="2914" spans="1:1">
      <c r="A2914" s="16"/>
    </row>
    <row r="2915" spans="1:1">
      <c r="A2915" s="16"/>
    </row>
    <row r="2916" spans="1:1">
      <c r="A2916" s="16"/>
    </row>
    <row r="2917" spans="1:1">
      <c r="A2917" s="16"/>
    </row>
    <row r="2918" spans="1:1">
      <c r="A2918" s="16"/>
    </row>
    <row r="2919" spans="1:1">
      <c r="A2919" s="16"/>
    </row>
    <row r="2920" spans="1:1">
      <c r="A2920" s="16"/>
    </row>
    <row r="2921" spans="1:1">
      <c r="A2921" s="16"/>
    </row>
    <row r="2922" spans="1:1">
      <c r="A2922" s="16"/>
    </row>
    <row r="2923" spans="1:1">
      <c r="A2923" s="16"/>
    </row>
    <row r="2924" spans="1:1">
      <c r="A2924" s="16"/>
    </row>
    <row r="2925" spans="1:1">
      <c r="A2925" s="16"/>
    </row>
    <row r="2926" spans="1:1">
      <c r="A2926" s="16"/>
    </row>
    <row r="2927" spans="1:1">
      <c r="A2927" s="16"/>
    </row>
    <row r="2928" spans="1:1">
      <c r="A2928" s="16"/>
    </row>
    <row r="2929" spans="1:1">
      <c r="A2929" s="16"/>
    </row>
    <row r="2930" spans="1:1">
      <c r="A2930" s="16"/>
    </row>
    <row r="2931" spans="1:1">
      <c r="A2931" s="16"/>
    </row>
    <row r="2932" spans="1:1">
      <c r="A2932" s="16"/>
    </row>
    <row r="2933" spans="1:1">
      <c r="A2933" s="16"/>
    </row>
    <row r="2934" spans="1:1">
      <c r="A2934" s="16"/>
    </row>
    <row r="2935" spans="1:1">
      <c r="A2935" s="16"/>
    </row>
    <row r="2936" spans="1:1">
      <c r="A2936" s="16"/>
    </row>
    <row r="2937" spans="1:1">
      <c r="A2937" s="16"/>
    </row>
    <row r="2938" spans="1:1">
      <c r="A2938" s="16"/>
    </row>
    <row r="2939" spans="1:1">
      <c r="A2939" s="16"/>
    </row>
    <row r="2940" spans="1:1">
      <c r="A2940" s="16"/>
    </row>
    <row r="2941" spans="1:1">
      <c r="A2941" s="16"/>
    </row>
    <row r="2942" spans="1:1">
      <c r="A2942" s="16"/>
    </row>
    <row r="2943" spans="1:1">
      <c r="A2943" s="16"/>
    </row>
    <row r="2944" spans="1:1">
      <c r="A2944" s="16"/>
    </row>
    <row r="2945" spans="1:1">
      <c r="A2945" s="16"/>
    </row>
    <row r="2946" spans="1:1">
      <c r="A2946" s="16"/>
    </row>
    <row r="2947" spans="1:1">
      <c r="A2947" s="16"/>
    </row>
    <row r="2948" spans="1:1">
      <c r="A2948" s="16"/>
    </row>
    <row r="2949" spans="1:1">
      <c r="A2949" s="16"/>
    </row>
    <row r="2950" spans="1:1">
      <c r="A2950" s="16"/>
    </row>
    <row r="2951" spans="1:1">
      <c r="A2951" s="16"/>
    </row>
    <row r="2952" spans="1:1">
      <c r="A2952" s="16"/>
    </row>
    <row r="2953" spans="1:1">
      <c r="A2953" s="16"/>
    </row>
    <row r="2954" spans="1:1">
      <c r="A2954" s="16"/>
    </row>
    <row r="2955" spans="1:1">
      <c r="A2955" s="16"/>
    </row>
    <row r="2956" spans="1:1">
      <c r="A2956" s="16"/>
    </row>
    <row r="2957" spans="1:1">
      <c r="A2957" s="16"/>
    </row>
    <row r="2958" spans="1:1">
      <c r="A2958" s="16"/>
    </row>
    <row r="2959" spans="1:1">
      <c r="A2959" s="16"/>
    </row>
    <row r="2960" spans="1:1">
      <c r="A2960" s="16"/>
    </row>
    <row r="2961" spans="1:1">
      <c r="A2961" s="16"/>
    </row>
    <row r="2962" spans="1:1">
      <c r="A2962" s="16"/>
    </row>
    <row r="2963" spans="1:1">
      <c r="A2963" s="16"/>
    </row>
    <row r="2964" spans="1:1">
      <c r="A2964" s="16"/>
    </row>
    <row r="2965" spans="1:1">
      <c r="A2965" s="16"/>
    </row>
    <row r="2966" spans="1:1">
      <c r="A2966" s="16"/>
    </row>
    <row r="2967" spans="1:1">
      <c r="A2967" s="16"/>
    </row>
    <row r="2968" spans="1:1">
      <c r="A2968" s="16"/>
    </row>
    <row r="2969" spans="1:1">
      <c r="A2969" s="16"/>
    </row>
    <row r="2970" spans="1:1">
      <c r="A2970" s="16"/>
    </row>
    <row r="2971" spans="1:1">
      <c r="A2971" s="16"/>
    </row>
    <row r="2972" spans="1:1">
      <c r="A2972" s="16"/>
    </row>
    <row r="2973" spans="1:1">
      <c r="A2973" s="16"/>
    </row>
    <row r="2974" spans="1:1">
      <c r="A2974" s="16"/>
    </row>
    <row r="2975" spans="1:1">
      <c r="A2975" s="16"/>
    </row>
    <row r="2976" spans="1:1">
      <c r="A2976" s="16"/>
    </row>
    <row r="2977" spans="1:1">
      <c r="A2977" s="16"/>
    </row>
    <row r="2978" spans="1:1">
      <c r="A2978" s="16"/>
    </row>
    <row r="2979" spans="1:1">
      <c r="A2979" s="16"/>
    </row>
    <row r="2980" spans="1:1">
      <c r="A2980" s="16"/>
    </row>
    <row r="2981" spans="1:1">
      <c r="A2981" s="16"/>
    </row>
    <row r="2982" spans="1:1">
      <c r="A2982" s="16"/>
    </row>
    <row r="2983" spans="1:1">
      <c r="A2983" s="16"/>
    </row>
    <row r="2984" spans="1:1">
      <c r="A2984" s="16"/>
    </row>
    <row r="2985" spans="1:1">
      <c r="A2985" s="16"/>
    </row>
    <row r="2986" spans="1:1">
      <c r="A2986" s="16"/>
    </row>
    <row r="2987" spans="1:1">
      <c r="A2987" s="16"/>
    </row>
    <row r="2988" spans="1:1">
      <c r="A2988" s="16"/>
    </row>
    <row r="2989" spans="1:1">
      <c r="A2989" s="16"/>
    </row>
    <row r="2990" spans="1:1">
      <c r="A2990" s="16"/>
    </row>
    <row r="2991" spans="1:1">
      <c r="A2991" s="16"/>
    </row>
    <row r="2992" spans="1:1">
      <c r="A2992" s="16"/>
    </row>
    <row r="2993" spans="1:1">
      <c r="A2993" s="16"/>
    </row>
    <row r="2994" spans="1:1">
      <c r="A2994" s="16"/>
    </row>
    <row r="2995" spans="1:1">
      <c r="A2995" s="16"/>
    </row>
    <row r="2996" spans="1:1">
      <c r="A2996" s="16"/>
    </row>
    <row r="2997" spans="1:1">
      <c r="A2997" s="16"/>
    </row>
    <row r="2998" spans="1:1">
      <c r="A2998" s="16"/>
    </row>
    <row r="2999" spans="1:1">
      <c r="A2999" s="16"/>
    </row>
    <row r="3000" spans="1:1">
      <c r="A3000" s="16"/>
    </row>
    <row r="3001" spans="1:1">
      <c r="A3001" s="16"/>
    </row>
    <row r="3002" spans="1:1">
      <c r="A3002" s="16"/>
    </row>
    <row r="3003" spans="1:1">
      <c r="A3003" s="16"/>
    </row>
    <row r="3004" spans="1:1">
      <c r="A3004" s="16"/>
    </row>
    <row r="3005" spans="1:1">
      <c r="A3005" s="16"/>
    </row>
    <row r="3006" spans="1:1">
      <c r="A3006" s="16"/>
    </row>
    <row r="3007" spans="1:1">
      <c r="A3007" s="16"/>
    </row>
    <row r="3008" spans="1:1">
      <c r="A3008" s="16"/>
    </row>
    <row r="3009" spans="1:1">
      <c r="A3009" s="16"/>
    </row>
    <row r="3010" spans="1:1">
      <c r="A3010" s="16"/>
    </row>
    <row r="3011" spans="1:1">
      <c r="A3011" s="16"/>
    </row>
    <row r="3012" spans="1:1">
      <c r="A3012" s="16"/>
    </row>
    <row r="3013" spans="1:1">
      <c r="A3013" s="16"/>
    </row>
    <row r="3014" spans="1:1">
      <c r="A3014" s="16"/>
    </row>
    <row r="3015" spans="1:1">
      <c r="A3015" s="16"/>
    </row>
    <row r="3016" spans="1:1">
      <c r="A3016" s="16"/>
    </row>
    <row r="3017" spans="1:1">
      <c r="A3017" s="16"/>
    </row>
    <row r="3018" spans="1:1">
      <c r="A3018" s="16"/>
    </row>
    <row r="3019" spans="1:1">
      <c r="A3019" s="16"/>
    </row>
    <row r="3020" spans="1:1">
      <c r="A3020" s="16"/>
    </row>
    <row r="3021" spans="1:1">
      <c r="A3021" s="16"/>
    </row>
    <row r="3022" spans="1:1">
      <c r="A3022" s="16"/>
    </row>
    <row r="3023" spans="1:1">
      <c r="A3023" s="16"/>
    </row>
    <row r="3024" spans="1:1">
      <c r="A3024" s="16"/>
    </row>
    <row r="3025" spans="1:1">
      <c r="A3025" s="16"/>
    </row>
    <row r="3026" spans="1:1">
      <c r="A3026" s="16"/>
    </row>
    <row r="3027" spans="1:1">
      <c r="A3027" s="16"/>
    </row>
    <row r="3028" spans="1:1">
      <c r="A3028" s="16"/>
    </row>
    <row r="3029" spans="1:1">
      <c r="A3029" s="16"/>
    </row>
    <row r="3030" spans="1:1">
      <c r="A3030" s="16"/>
    </row>
    <row r="3031" spans="1:1">
      <c r="A3031" s="16"/>
    </row>
    <row r="3032" spans="1:1">
      <c r="A3032" s="16"/>
    </row>
    <row r="3033" spans="1:1">
      <c r="A3033" s="16"/>
    </row>
    <row r="3034" spans="1:1">
      <c r="A3034" s="16"/>
    </row>
    <row r="3035" spans="1:1">
      <c r="A3035" s="16"/>
    </row>
    <row r="3036" spans="1:1">
      <c r="A3036" s="16"/>
    </row>
    <row r="3037" spans="1:1">
      <c r="A3037" s="16"/>
    </row>
    <row r="3038" spans="1:1">
      <c r="A3038" s="16"/>
    </row>
    <row r="3039" spans="1:1">
      <c r="A3039" s="16"/>
    </row>
    <row r="3040" spans="1:1">
      <c r="A3040" s="16"/>
    </row>
    <row r="3041" spans="1:1">
      <c r="A3041" s="16"/>
    </row>
    <row r="3042" spans="1:1">
      <c r="A3042" s="16"/>
    </row>
    <row r="3043" spans="1:1">
      <c r="A3043" s="16"/>
    </row>
    <row r="3044" spans="1:1">
      <c r="A3044" s="16"/>
    </row>
    <row r="3045" spans="1:1">
      <c r="A3045" s="16"/>
    </row>
    <row r="3046" spans="1:1">
      <c r="A3046" s="16"/>
    </row>
    <row r="3047" spans="1:1">
      <c r="A3047" s="16"/>
    </row>
    <row r="3048" spans="1:1">
      <c r="A3048" s="16"/>
    </row>
    <row r="3049" spans="1:1">
      <c r="A3049" s="16"/>
    </row>
    <row r="3050" spans="1:1">
      <c r="A3050" s="16"/>
    </row>
    <row r="3051" spans="1:1">
      <c r="A3051" s="16"/>
    </row>
    <row r="3052" spans="1:1">
      <c r="A3052" s="16"/>
    </row>
    <row r="3053" spans="1:1">
      <c r="A3053" s="16"/>
    </row>
    <row r="3054" spans="1:1">
      <c r="A3054" s="16"/>
    </row>
    <row r="3055" spans="1:1">
      <c r="A3055" s="16"/>
    </row>
    <row r="3056" spans="1:1">
      <c r="A3056" s="16"/>
    </row>
    <row r="3057" spans="1:1">
      <c r="A3057" s="16"/>
    </row>
    <row r="3058" spans="1:1">
      <c r="A3058" s="16"/>
    </row>
    <row r="3059" spans="1:1">
      <c r="A3059" s="16"/>
    </row>
    <row r="3060" spans="1:1">
      <c r="A3060" s="16"/>
    </row>
    <row r="3061" spans="1:1">
      <c r="A3061" s="16"/>
    </row>
    <row r="3062" spans="1:1">
      <c r="A3062" s="16"/>
    </row>
    <row r="3063" spans="1:1">
      <c r="A3063" s="16"/>
    </row>
    <row r="3064" spans="1:1">
      <c r="A3064" s="16"/>
    </row>
    <row r="3065" spans="1:1">
      <c r="A3065" s="16"/>
    </row>
    <row r="3066" spans="1:1">
      <c r="A3066" s="16"/>
    </row>
    <row r="3067" spans="1:1">
      <c r="A3067" s="16"/>
    </row>
    <row r="3068" spans="1:1">
      <c r="A3068" s="16"/>
    </row>
  </sheetData>
  <mergeCells count="1">
    <mergeCell ref="L3:P3"/>
  </mergeCells>
  <pageMargins left="0.75" right="0.75" top="1" bottom="1" header="0.5" footer="0.5"/>
  <pageSetup orientation="portrait" horizont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B4" sqref="B4"/>
    </sheetView>
  </sheetViews>
  <sheetFormatPr defaultRowHeight="13.2"/>
  <cols>
    <col min="1" max="1" width="23.44140625" customWidth="1"/>
    <col min="2" max="23" width="12.6640625" customWidth="1"/>
  </cols>
  <sheetData>
    <row r="1" spans="1:23" ht="15.6">
      <c r="A1" s="96" t="s">
        <v>66</v>
      </c>
    </row>
    <row r="2" spans="1:23">
      <c r="B2" s="86">
        <f>Calculations!$B$4</f>
        <v>2000</v>
      </c>
      <c r="C2" s="87">
        <f>B2+1</f>
        <v>2001</v>
      </c>
      <c r="D2" s="87">
        <f>C2+1</f>
        <v>2002</v>
      </c>
      <c r="E2" s="87">
        <f>D2+1</f>
        <v>2003</v>
      </c>
      <c r="F2" s="87">
        <f>E2+1</f>
        <v>2004</v>
      </c>
      <c r="G2" s="87">
        <f t="shared" ref="G2:N2" si="0">F2+1</f>
        <v>2005</v>
      </c>
      <c r="H2" s="87">
        <f t="shared" si="0"/>
        <v>2006</v>
      </c>
      <c r="I2" s="87">
        <f t="shared" si="0"/>
        <v>2007</v>
      </c>
      <c r="J2" s="87">
        <f t="shared" si="0"/>
        <v>2008</v>
      </c>
      <c r="K2" s="87">
        <f t="shared" si="0"/>
        <v>2009</v>
      </c>
      <c r="L2" s="87">
        <f t="shared" si="0"/>
        <v>2010</v>
      </c>
      <c r="M2" s="87">
        <f t="shared" si="0"/>
        <v>2011</v>
      </c>
      <c r="N2" s="87">
        <f t="shared" si="0"/>
        <v>2012</v>
      </c>
      <c r="O2" s="87">
        <f t="shared" ref="O2:W2" si="1">N2+1</f>
        <v>2013</v>
      </c>
      <c r="P2" s="87">
        <f t="shared" si="1"/>
        <v>2014</v>
      </c>
      <c r="Q2" s="87">
        <f t="shared" si="1"/>
        <v>2015</v>
      </c>
      <c r="R2" s="87">
        <f t="shared" si="1"/>
        <v>2016</v>
      </c>
      <c r="S2" s="87">
        <f t="shared" si="1"/>
        <v>2017</v>
      </c>
      <c r="T2" s="87">
        <f t="shared" si="1"/>
        <v>2018</v>
      </c>
      <c r="U2" s="87">
        <f t="shared" si="1"/>
        <v>2019</v>
      </c>
      <c r="V2" s="87">
        <f t="shared" si="1"/>
        <v>2020</v>
      </c>
      <c r="W2" s="88">
        <f t="shared" si="1"/>
        <v>2021</v>
      </c>
    </row>
    <row r="3" spans="1:23">
      <c r="A3" s="85" t="s">
        <v>57</v>
      </c>
    </row>
    <row r="4" spans="1:23">
      <c r="A4" s="58" t="s">
        <v>64</v>
      </c>
      <c r="B4" s="91">
        <f>((SUMIF(Calculations!$B$4:$B$256,B2,Calculations!$BI$4:$BI$256))/((SUMIF(Calculations!$B$4:$B$256,B2,Calculations!$BA$4:$BA$256)))/1000)*(SUMIF(Calculations!B$4:$B$256,B2,Calculations!$B$4:$B$256)/B2)/12</f>
        <v>6.6759100324929976</v>
      </c>
      <c r="C4" s="91">
        <f>((SUMIF(Calculations!$B$4:$B$256,C2,Calculations!$BI$4:$BI$256))/((SUMIF(Calculations!$B$4:$B$256,C2,Calculations!$BA$4:$BA$256)))/1000)*(SUMIF(Calculations!$B$4:C$256,C2,Calculations!$B$4:$B$256)/C2)/12</f>
        <v>5.1331315788884684</v>
      </c>
      <c r="D4" s="91">
        <f>((SUMIF(Calculations!$B$4:$B$256,D2,Calculations!$BI$4:$BI$256))/((SUMIF(Calculations!$B$4:$B$256,D2,Calculations!$BA$4:$BA$256)))/1000)*(SUMIF(Calculations!$B$4:D$256,D2,Calculations!$B$4:$B$256)/D2)/12</f>
        <v>3.8143329173080658</v>
      </c>
      <c r="E4" s="91">
        <f>((SUMIF(Calculations!$B$4:$B$256,E2,Calculations!$BI$4:$BI$256))/((SUMIF(Calculations!$B$4:$B$256,E2,Calculations!$BA$4:$BA$256)))/1000)*(SUMIF(Calculations!$B$4:E$256,E2,Calculations!$B$4:$B$256)/E2)/12</f>
        <v>3.0554307839747321</v>
      </c>
      <c r="F4" s="91">
        <f>((SUMIF(Calculations!$B$4:$B$256,F2,Calculations!$BI$4:$BI$256))/((SUMIF(Calculations!$B$4:$B$256,F2,Calculations!$BA$4:$BA$256)))/1000)*(SUMIF(Calculations!$B$4:F$256,F2,Calculations!$B$4:$B$256)/F2)/12</f>
        <v>2.6220066991596638</v>
      </c>
      <c r="G4" s="91">
        <f>((SUMIF(Calculations!$B$4:$B$256,G2,Calculations!$BI$4:$BI$256))/((SUMIF(Calculations!$B$4:$B$256,G2,Calculations!$BA$4:$BA$256)))/1000)*(SUMIF(Calculations!$B$4:G$256,G2,Calculations!$B$4:$B$256)/G2)/12</f>
        <v>2.5372842991596634</v>
      </c>
      <c r="H4" s="91">
        <f>((SUMIF(Calculations!$B$4:$B$256,H2,Calculations!$BI$4:$BI$256))/((SUMIF(Calculations!$B$4:$B$256,H2,Calculations!$BA$4:$BA$256)))/1000)*(SUMIF(Calculations!$B$4:H$256,H2,Calculations!$B$4:$B$256)/H2)/12</f>
        <v>2.6430676324929969</v>
      </c>
      <c r="I4" s="91">
        <f>((SUMIF(Calculations!$B$4:$B$256,I2,Calculations!$BI$4:$BI$256))/((SUMIF(Calculations!$B$4:$B$256,I2,Calculations!$BA$4:$BA$256)))/1000)*(SUMIF(Calculations!$B$4:I$256,I2,Calculations!$B$4:$B$256)/I2)/12</f>
        <v>2.7950448324929966</v>
      </c>
      <c r="J4" s="91">
        <f>((SUMIF(Calculations!$B$4:$B$256,J2,Calculations!$BI$4:$BI$256))/((SUMIF(Calculations!$B$4:$B$256,J2,Calculations!$BA$4:$BA$256)))/1000)*(SUMIF(Calculations!$B$4:J$256,J2,Calculations!$B$4:$B$256)/J2)/12</f>
        <v>2.8127000750700275</v>
      </c>
      <c r="K4" s="91">
        <f>((SUMIF(Calculations!$B$4:$B$256,K2,Calculations!$BI$4:$BI$256))/((SUMIF(Calculations!$B$4:$B$256,K2,Calculations!$BA$4:$BA$256)))/1000)*(SUMIF(Calculations!$B$4:K$256,K2,Calculations!$B$4:$B$256)/K2)/12</f>
        <v>2.9441559899159659</v>
      </c>
      <c r="L4" s="91">
        <f>((SUMIF(Calculations!$B$4:$B$256,L2,Calculations!$BI$4:$BI$256))/((SUMIF(Calculations!$B$4:$B$256,L2,Calculations!$BA$4:$BA$256)))/1000)*(SUMIF(Calculations!$B$4:L$256,L2,Calculations!$B$4:$B$256)/L2)/12</f>
        <v>2.99530496582633</v>
      </c>
      <c r="M4" s="91">
        <f>((SUMIF(Calculations!$B$4:$B$256,M2,Calculations!$BI$4:$BI$256))/((SUMIF(Calculations!$B$4:$B$256,M2,Calculations!$BA$4:$BA$256)))/1000)*(SUMIF(Calculations!$B$4:M$256,M2,Calculations!$B$4:$B$256)/M2)/12</f>
        <v>3.1009874991596629</v>
      </c>
      <c r="N4" s="91">
        <f>((SUMIF(Calculations!$B$4:$B$256,N2,Calculations!$BI$4:$BI$256))/((SUMIF(Calculations!$B$4:$B$256,N2,Calculations!$BA$4:$BA$256)))/1000)*(SUMIF(Calculations!$B$4:N$256,N2,Calculations!$B$4:$B$256)/N2)/12</f>
        <v>3.2553948324929967</v>
      </c>
      <c r="O4" s="91">
        <f>((SUMIF(Calculations!$B$4:$B$256,O2,Calculations!$BI$4:$BI$256))/((SUMIF(Calculations!$B$4:$B$256,O2,Calculations!$BA$4:$BA$256)))/1000)*(SUMIF(Calculations!$B$4:O$256,O2,Calculations!$B$4:$B$256)/O2)/12</f>
        <v>3.3398223417366943</v>
      </c>
      <c r="P4" s="91">
        <f>((SUMIF(Calculations!$B$4:$B$256,P2,Calculations!$BI$4:$BI$256))/((SUMIF(Calculations!$B$4:$B$256,P2,Calculations!$BA$4:$BA$256)))/1000)*(SUMIF(Calculations!$B$4:P$256,P2,Calculations!$B$4:$B$256)/P2)/12</f>
        <v>3.3729644750700274</v>
      </c>
      <c r="Q4" s="91">
        <f>((SUMIF(Calculations!$B$4:$B$256,Q2,Calculations!$BI$4:$BI$256))/((SUMIF(Calculations!$B$4:$B$256,Q2,Calculations!$BA$4:$BA$256)))/1000)*(SUMIF(Calculations!$B$4:Q$256,Q2,Calculations!$B$4:$B$256)/Q2)/12</f>
        <v>3.5441483899159656</v>
      </c>
      <c r="R4" s="91">
        <f>((SUMIF(Calculations!$B$4:$B$256,R2,Calculations!$BI$4:$BI$256))/((SUMIF(Calculations!$B$4:$B$256,R2,Calculations!$BA$4:$BA$256)))/1000)*(SUMIF(Calculations!$B$4:R$256,R2,Calculations!$B$4:$B$256)/R2)/12</f>
        <v>3.6954409658263301</v>
      </c>
      <c r="S4" s="91">
        <f>((SUMIF(Calculations!$B$4:$B$256,S2,Calculations!$BI$4:$BI$256))/((SUMIF(Calculations!$B$4:$B$256,S2,Calculations!$BA$4:$BA$256)))/1000)*(SUMIF(Calculations!$B$4:S$256,S2,Calculations!$B$4:$B$256)/S2)/12</f>
        <v>3.7630042991596633</v>
      </c>
      <c r="T4" s="91">
        <f>((SUMIF(Calculations!$B$4:$B$256,T2,Calculations!$BI$4:$BI$256))/((SUMIF(Calculations!$B$4:$B$256,T2,Calculations!$BA$4:$BA$256)))/1000)*(SUMIF(Calculations!$B$4:T$256,T2,Calculations!$B$4:$B$256)/T2)/12</f>
        <v>3.8950068324929972</v>
      </c>
      <c r="U4" s="91">
        <f>((SUMIF(Calculations!$B$4:$B$256,U2,Calculations!$BI$4:$BI$256))/((SUMIF(Calculations!$B$4:$B$256,U2,Calculations!$BA$4:$BA$256)))/1000)*(SUMIF(Calculations!$B$4:U$256,U2,Calculations!$B$4:$B$256)/U2)/12</f>
        <v>3.7400228750700282</v>
      </c>
      <c r="V4" s="91">
        <f>((SUMIF(Calculations!$B$4:$B$256,V2,Calculations!$BI$4:$BI$256))/((SUMIF(Calculations!$B$4:$B$256,V2,Calculations!$BA$4:$BA$256)))/1000)*(SUMIF(Calculations!$B$4:V$256,V2,Calculations!$B$4:$B$256)/V2)/12</f>
        <v>3.6085539899159662</v>
      </c>
      <c r="W4" s="91">
        <f>((SUMIF(Calculations!$B$4:$B$256,W2,Calculations!$BI$4:$BI$256))/((SUMIF(Calculations!$B$4:$B$256,W2,Calculations!$BA$4:$BA$256)))/1000)*(SUMIF(Calculations!$B$4:W$256,W2,Calculations!$B$4:$B$256)/W2)/12</f>
        <v>0.1300014633053222</v>
      </c>
    </row>
    <row r="5" spans="1:23">
      <c r="A5" s="58" t="s">
        <v>65</v>
      </c>
      <c r="B5" s="95">
        <f>SUMIF(Calculations!$B$4:$B$256,B2,Calculations!$BJ$4:$BJ$256)</f>
        <v>4362668.4736000001</v>
      </c>
      <c r="C5" s="95">
        <f>SUMIF(Calculations!$B$4:$B$256,C2,Calculations!$BJ$4:$BJ$256)</f>
        <v>4797416.1344000008</v>
      </c>
      <c r="D5" s="95">
        <f>SUMIF(Calculations!$B$4:$B$256,D2,Calculations!$BJ$4:$BJ$256)</f>
        <v>4806172.6304000001</v>
      </c>
      <c r="E5" s="95">
        <f>SUMIF(Calculations!$B$4:$B$256,E2,Calculations!$BJ$4:$BJ$256)</f>
        <v>4845540.8768000007</v>
      </c>
      <c r="F5" s="95">
        <f>SUMIF(Calculations!$B$4:$B$256,F2,Calculations!$BJ$4:$BJ$256)</f>
        <v>4427742.433600001</v>
      </c>
      <c r="G5" s="95">
        <f>SUMIF(Calculations!$B$4:$B$256,G2,Calculations!$BJ$4:$BJ$256)</f>
        <v>4548726.0208000001</v>
      </c>
      <c r="H5" s="95">
        <f>SUMIF(Calculations!$B$4:$B$256,H2,Calculations!$BJ$4:$BJ$256)</f>
        <v>4685171.4208000004</v>
      </c>
      <c r="I5" s="95">
        <f>SUMIF(Calculations!$B$4:$B$256,I2,Calculations!$BJ$4:$BJ$256)</f>
        <v>4813723.9791999999</v>
      </c>
      <c r="J5" s="95">
        <f>SUMIF(Calculations!$B$4:$B$256,J2,Calculations!$BJ$4:$BJ$256)</f>
        <v>4919888.2927999999</v>
      </c>
      <c r="K5" s="95">
        <f>SUMIF(Calculations!$B$4:$B$256,K2,Calculations!$BJ$4:$BJ$256)</f>
        <v>5283377.2464000005</v>
      </c>
      <c r="L5" s="95">
        <f>SUMIF(Calculations!$B$4:$B$256,L2,Calculations!$BJ$4:$BJ$256)</f>
        <v>5332192.5088000009</v>
      </c>
      <c r="M5" s="95">
        <f>SUMIF(Calculations!$B$4:$B$256,M2,Calculations!$BJ$4:$BJ$256)</f>
        <v>5468781.8512000013</v>
      </c>
      <c r="N5" s="95">
        <f>SUMIF(Calculations!$B$4:$B$256,N2,Calculations!$BJ$4:$BJ$256)</f>
        <v>5612904.1792000001</v>
      </c>
      <c r="O5" s="95">
        <f>SUMIF(Calculations!$B$4:$B$256,O2,Calculations!$BJ$4:$BJ$256)</f>
        <v>5676077.6960000005</v>
      </c>
      <c r="P5" s="95">
        <f>SUMIF(Calculations!$B$4:$B$256,P2,Calculations!$BJ$4:$BJ$256)</f>
        <v>5833430.7296000011</v>
      </c>
      <c r="Q5" s="95">
        <f>SUMIF(Calculations!$B$4:$B$256,Q2,Calculations!$BJ$4:$BJ$256)</f>
        <v>6185884.0992000001</v>
      </c>
      <c r="R5" s="95">
        <f>SUMIF(Calculations!$B$4:$B$256,R2,Calculations!$BJ$4:$BJ$256)</f>
        <v>6057422.3008000003</v>
      </c>
      <c r="S5" s="95">
        <f>SUMIF(Calculations!$B$4:$B$256,S2,Calculations!$BJ$4:$BJ$256)</f>
        <v>6248445.8608000008</v>
      </c>
      <c r="T5" s="95">
        <f>SUMIF(Calculations!$B$4:$B$256,T2,Calculations!$BJ$4:$BJ$256)</f>
        <v>6447410.2432000004</v>
      </c>
      <c r="U5" s="95">
        <f>SUMIF(Calculations!$B$4:$B$256,U2,Calculations!$BJ$4:$BJ$256)</f>
        <v>6551631.3344000001</v>
      </c>
      <c r="V5" s="95">
        <f>SUMIF(Calculations!$B$4:$B$256,V2,Calculations!$BJ$4:$BJ$256)</f>
        <v>6973560.9024</v>
      </c>
      <c r="W5" s="95">
        <f>SUMIF(Calculations!$B$4:$B$256,W2,Calculations!$BJ$4:$BJ$256)</f>
        <v>2390469.9103999999</v>
      </c>
    </row>
    <row r="6" spans="1:23">
      <c r="B6" s="92"/>
    </row>
    <row r="8" spans="1:23">
      <c r="A8" s="85" t="s">
        <v>54</v>
      </c>
    </row>
    <row r="9" spans="1:23">
      <c r="A9" s="58" t="s">
        <v>55</v>
      </c>
      <c r="B9" s="95">
        <f>SUMIF(Calculations!$B$4:$B$256,B2,Calculations!$BK$4:$BK$256)</f>
        <v>4115169.2736</v>
      </c>
      <c r="C9" s="95">
        <f>SUMIF(Calculations!$B$4:$B$256,C2,Calculations!$BK$4:$BK$256)</f>
        <v>4519455.4944000011</v>
      </c>
      <c r="D9" s="95">
        <f>SUMIF(Calculations!$B$4:$B$256,D2,Calculations!$BK$4:$BK$256)</f>
        <v>4528211.9903999995</v>
      </c>
      <c r="E9" s="95">
        <f>SUMIF(Calculations!$B$4:$B$256,E2,Calculations!$BK$4:$BK$256)</f>
        <v>4567580.2368000001</v>
      </c>
      <c r="F9" s="95">
        <f>SUMIF(Calculations!$B$4:$B$256,F2,Calculations!$BK$4:$BK$256)</f>
        <v>4180243.2336000004</v>
      </c>
      <c r="G9" s="95">
        <f>SUMIF(Calculations!$B$4:$B$256,G2,Calculations!$BK$4:$BK$256)</f>
        <v>4301226.8207999999</v>
      </c>
      <c r="H9" s="95">
        <f>SUMIF(Calculations!$B$4:$B$256,H2,Calculations!$BK$4:$BK$256)</f>
        <v>4437672.2208000002</v>
      </c>
      <c r="I9" s="95">
        <f>SUMIF(Calculations!$B$4:$B$256,I2,Calculations!$BK$4:$BK$256)</f>
        <v>4566224.7791999998</v>
      </c>
      <c r="J9" s="95">
        <f>SUMIF(Calculations!$B$4:$B$256,J2,Calculations!$BK$4:$BK$256)</f>
        <v>4676196.7727999995</v>
      </c>
      <c r="K9" s="95">
        <f>SUMIF(Calculations!$B$4:$B$256,K2,Calculations!$BK$4:$BK$256)</f>
        <v>5032070.3663999997</v>
      </c>
      <c r="L9" s="95">
        <f>SUMIF(Calculations!$B$4:$B$256,L2,Calculations!$BK$4:$BK$256)</f>
        <v>5084693.3088000007</v>
      </c>
      <c r="M9" s="95">
        <f>SUMIF(Calculations!$B$4:$B$256,M2,Calculations!$BK$4:$BK$256)</f>
        <v>5221282.6512000002</v>
      </c>
      <c r="N9" s="95">
        <f>SUMIF(Calculations!$B$4:$B$256,N2,Calculations!$BK$4:$BK$256)</f>
        <v>5365404.9791999999</v>
      </c>
      <c r="O9" s="95">
        <f>SUMIF(Calculations!$B$4:$B$256,O2,Calculations!$BK$4:$BK$256)</f>
        <v>5432386.1760000009</v>
      </c>
      <c r="P9" s="95">
        <f>SUMIF(Calculations!$B$4:$B$256,P2,Calculations!$BK$4:$BK$256)</f>
        <v>5589739.2096000006</v>
      </c>
      <c r="Q9" s="95">
        <f>SUMIF(Calculations!$B$4:$B$256,Q2,Calculations!$BK$4:$BK$256)</f>
        <v>5934577.2192000002</v>
      </c>
      <c r="R9" s="95">
        <f>SUMIF(Calculations!$B$4:$B$256,R2,Calculations!$BK$4:$BK$256)</f>
        <v>5809923.1008000001</v>
      </c>
      <c r="S9" s="95">
        <f>SUMIF(Calculations!$B$4:$B$256,S2,Calculations!$BK$4:$BK$256)</f>
        <v>6000946.6608000007</v>
      </c>
      <c r="T9" s="95">
        <f>SUMIF(Calculations!$B$4:$B$256,T2,Calculations!$BK$4:$BK$256)</f>
        <v>6199911.0432000002</v>
      </c>
      <c r="U9" s="95">
        <f>SUMIF(Calculations!$B$4:$B$256,U2,Calculations!$BK$4:$BK$256)</f>
        <v>6307939.8143999996</v>
      </c>
      <c r="V9" s="95">
        <f>SUMIF(Calculations!$B$4:$B$256,V2,Calculations!$BK$4:$BK$256)</f>
        <v>6722254.0224000001</v>
      </c>
      <c r="W9" s="95">
        <f>SUMIF(Calculations!$B$4:$B$256,W2,Calculations!$BK$4:$BK$256)</f>
        <v>2306700.9503999995</v>
      </c>
    </row>
    <row r="10" spans="1:23">
      <c r="A10" t="s">
        <v>56</v>
      </c>
      <c r="B10" s="95">
        <f>SUMIF(Calculations!$B$4:$B$256,B2,Calculations!$BL$4:$BL$256)</f>
        <v>144799.19999999998</v>
      </c>
      <c r="C10" s="95">
        <f>SUMIF(Calculations!$B$4:$B$256,C2,Calculations!$BL$4:$BL$256)</f>
        <v>162620.63999999998</v>
      </c>
      <c r="D10" s="95">
        <f>SUMIF(Calculations!$B$4:$B$256,D2,Calculations!$BL$4:$BL$256)</f>
        <v>162620.63999999998</v>
      </c>
      <c r="E10" s="95">
        <f>SUMIF(Calculations!$B$4:$B$256,E2,Calculations!$BL$4:$BL$256)</f>
        <v>162620.63999999998</v>
      </c>
      <c r="F10" s="95">
        <f>SUMIF(Calculations!$B$4:$B$256,F2,Calculations!$BL$4:$BL$256)</f>
        <v>144799.19999999998</v>
      </c>
      <c r="G10" s="95">
        <f>SUMIF(Calculations!$B$4:$B$256,G2,Calculations!$BL$4:$BL$256)</f>
        <v>144799.19999999998</v>
      </c>
      <c r="H10" s="95">
        <f>SUMIF(Calculations!$B$4:$B$256,H2,Calculations!$BL$4:$BL$256)</f>
        <v>144799.19999999998</v>
      </c>
      <c r="I10" s="95">
        <f>SUMIF(Calculations!$B$4:$B$256,I2,Calculations!$BL$4:$BL$256)</f>
        <v>144799.19999999998</v>
      </c>
      <c r="J10" s="95">
        <f>SUMIF(Calculations!$B$4:$B$256,J2,Calculations!$BL$4:$BL$256)</f>
        <v>142571.51999999999</v>
      </c>
      <c r="K10" s="95">
        <f>SUMIF(Calculations!$B$4:$B$256,K2,Calculations!$BL$4:$BL$256)</f>
        <v>147026.88</v>
      </c>
      <c r="L10" s="95">
        <f>SUMIF(Calculations!$B$4:$B$256,L2,Calculations!$BL$4:$BL$256)</f>
        <v>144799.19999999998</v>
      </c>
      <c r="M10" s="95">
        <f>SUMIF(Calculations!$B$4:$B$256,M2,Calculations!$BL$4:$BL$256)</f>
        <v>144799.19999999998</v>
      </c>
      <c r="N10" s="95">
        <f>SUMIF(Calculations!$B$4:$B$256,N2,Calculations!$BL$4:$BL$256)</f>
        <v>144799.19999999998</v>
      </c>
      <c r="O10" s="95">
        <f>SUMIF(Calculations!$B$4:$B$256,O2,Calculations!$BL$4:$BL$256)</f>
        <v>142571.51999999999</v>
      </c>
      <c r="P10" s="95">
        <f>SUMIF(Calculations!$B$4:$B$256,P2,Calculations!$BL$4:$BL$256)</f>
        <v>142571.51999999999</v>
      </c>
      <c r="Q10" s="95">
        <f>SUMIF(Calculations!$B$4:$B$256,Q2,Calculations!$BL$4:$BL$256)</f>
        <v>147026.88</v>
      </c>
      <c r="R10" s="95">
        <f>SUMIF(Calculations!$B$4:$B$256,R2,Calculations!$BL$4:$BL$256)</f>
        <v>144799.19999999998</v>
      </c>
      <c r="S10" s="95">
        <f>SUMIF(Calculations!$B$4:$B$256,S2,Calculations!$BL$4:$BL$256)</f>
        <v>144799.19999999998</v>
      </c>
      <c r="T10" s="95">
        <f>SUMIF(Calculations!$B$4:$B$256,T2,Calculations!$BL$4:$BL$256)</f>
        <v>144799.19999999998</v>
      </c>
      <c r="U10" s="95">
        <f>SUMIF(Calculations!$B$4:$B$256,U2,Calculations!$BL$4:$BL$256)</f>
        <v>142571.51999999999</v>
      </c>
      <c r="V10" s="95">
        <f>SUMIF(Calculations!$B$4:$B$256,V2,Calculations!$BL$4:$BL$256)</f>
        <v>147026.88</v>
      </c>
      <c r="W10" s="95">
        <f>SUMIF(Calculations!$B$4:$B$256,W2,Calculations!$BL$4:$BL$256)</f>
        <v>49008.959999999999</v>
      </c>
    </row>
    <row r="11" spans="1:23">
      <c r="A11" s="58" t="s">
        <v>86</v>
      </c>
      <c r="B11" s="95">
        <f>SUMIF(Calculations!$B$4:$B$256,B2,Calculations!$BM$4:$BM$256)</f>
        <v>102700</v>
      </c>
      <c r="C11" s="95">
        <f>SUMIF(Calculations!$B$4:$B$256,C2,Calculations!$BM$4:$BM$256)</f>
        <v>115340</v>
      </c>
      <c r="D11" s="95">
        <f>SUMIF(Calculations!$B$4:$B$256,D2,Calculations!$BM$4:$BM$256)</f>
        <v>115340</v>
      </c>
      <c r="E11" s="95">
        <f>SUMIF(Calculations!$B$4:$B$256,E2,Calculations!$BM$4:$BM$256)</f>
        <v>115340</v>
      </c>
      <c r="F11" s="95">
        <f>SUMIF(Calculations!$B$4:$B$256,F2,Calculations!$BM$4:$BM$256)</f>
        <v>102700</v>
      </c>
      <c r="G11" s="95">
        <f>SUMIF(Calculations!$B$4:$B$256,G2,Calculations!$BM$4:$BM$256)</f>
        <v>102700</v>
      </c>
      <c r="H11" s="95">
        <f>SUMIF(Calculations!$B$4:$B$256,H2,Calculations!$BM$4:$BM$256)</f>
        <v>102700</v>
      </c>
      <c r="I11" s="95">
        <f>SUMIF(Calculations!$B$4:$B$256,I2,Calculations!$BM$4:$BM$256)</f>
        <v>102700</v>
      </c>
      <c r="J11" s="95">
        <f>SUMIF(Calculations!$B$4:$B$256,J2,Calculations!$BM$4:$BM$256)</f>
        <v>101120</v>
      </c>
      <c r="K11" s="95">
        <f>SUMIF(Calculations!$B$4:$B$256,K2,Calculations!$BM$4:$BM$256)</f>
        <v>104280</v>
      </c>
      <c r="L11" s="95">
        <f>SUMIF(Calculations!$B$4:$B$256,L2,Calculations!$BM$4:$BM$256)</f>
        <v>102700</v>
      </c>
      <c r="M11" s="95">
        <f>SUMIF(Calculations!$B$4:$B$256,M2,Calculations!$BM$4:$BM$256)</f>
        <v>102700</v>
      </c>
      <c r="N11" s="95">
        <f>SUMIF(Calculations!$B$4:$B$256,N2,Calculations!$BM$4:$BM$256)</f>
        <v>102700</v>
      </c>
      <c r="O11" s="95">
        <f>SUMIF(Calculations!$B$4:$B$256,O2,Calculations!$BM$4:$BM$256)</f>
        <v>101120</v>
      </c>
      <c r="P11" s="95">
        <f>SUMIF(Calculations!$B$4:$B$256,P2,Calculations!$BM$4:$BM$256)</f>
        <v>101120</v>
      </c>
      <c r="Q11" s="95">
        <f>SUMIF(Calculations!$B$4:$B$256,Q2,Calculations!$BM$4:$BM$256)</f>
        <v>104280</v>
      </c>
      <c r="R11" s="95">
        <f>SUMIF(Calculations!$B$4:$B$256,R2,Calculations!$BM$4:$BM$256)</f>
        <v>102700</v>
      </c>
      <c r="S11" s="95">
        <f>SUMIF(Calculations!$B$4:$B$256,S2,Calculations!$BM$4:$BM$256)</f>
        <v>102700</v>
      </c>
      <c r="T11" s="95">
        <f>SUMIF(Calculations!$B$4:$B$256,T2,Calculations!$BM$4:$BM$256)</f>
        <v>102700</v>
      </c>
      <c r="U11" s="95">
        <f>SUMIF(Calculations!$B$4:$B$256,U2,Calculations!$BM$4:$BM$256)</f>
        <v>101120</v>
      </c>
      <c r="V11" s="95">
        <f>SUMIF(Calculations!$B$4:$B$256,V2,Calculations!$BM$4:$BM$256)</f>
        <v>104280</v>
      </c>
      <c r="W11" s="95">
        <f>SUMIF(Calculations!$B$4:$B$256,W2,Calculations!$BM$4:$BM$256)</f>
        <v>34760</v>
      </c>
    </row>
    <row r="13" spans="1:23">
      <c r="A13" t="s">
        <v>63</v>
      </c>
      <c r="B13" s="95">
        <f>B5-B9-B10-B11</f>
        <v>2.0372681319713593E-10</v>
      </c>
      <c r="C13" s="95">
        <f t="shared" ref="C13:W13" si="2">C5-C9-C10-C11</f>
        <v>-3.2014213502407074E-10</v>
      </c>
      <c r="D13" s="95">
        <f t="shared" si="2"/>
        <v>6.1118043959140778E-10</v>
      </c>
      <c r="E13" s="95">
        <f t="shared" si="2"/>
        <v>6.1118043959140778E-10</v>
      </c>
      <c r="F13" s="95">
        <f t="shared" si="2"/>
        <v>6.6938810050487518E-10</v>
      </c>
      <c r="G13" s="95">
        <f t="shared" si="2"/>
        <v>2.0372681319713593E-10</v>
      </c>
      <c r="H13" s="95">
        <f t="shared" si="2"/>
        <v>2.0372681319713593E-10</v>
      </c>
      <c r="I13" s="95">
        <f t="shared" si="2"/>
        <v>2.0372681319713593E-10</v>
      </c>
      <c r="J13" s="95">
        <f t="shared" si="2"/>
        <v>4.9476511776447296E-10</v>
      </c>
      <c r="K13" s="95">
        <f t="shared" si="2"/>
        <v>8.149072527885437E-10</v>
      </c>
      <c r="L13" s="95">
        <f t="shared" si="2"/>
        <v>2.0372681319713593E-10</v>
      </c>
      <c r="M13" s="95">
        <f t="shared" si="2"/>
        <v>1.1350493878126144E-9</v>
      </c>
      <c r="N13" s="95">
        <f t="shared" si="2"/>
        <v>2.0372681319713593E-10</v>
      </c>
      <c r="O13" s="95">
        <f t="shared" si="2"/>
        <v>-4.3655745685100555E-10</v>
      </c>
      <c r="P13" s="95">
        <f t="shared" si="2"/>
        <v>4.9476511776447296E-10</v>
      </c>
      <c r="Q13" s="95">
        <f t="shared" si="2"/>
        <v>-1.1641532182693481E-10</v>
      </c>
      <c r="R13" s="95">
        <f t="shared" si="2"/>
        <v>2.0372681319713593E-10</v>
      </c>
      <c r="S13" s="95">
        <f t="shared" si="2"/>
        <v>2.0372681319713593E-10</v>
      </c>
      <c r="T13" s="95">
        <f t="shared" si="2"/>
        <v>2.0372681319713593E-10</v>
      </c>
      <c r="U13" s="95">
        <f t="shared" si="2"/>
        <v>4.9476511776447296E-10</v>
      </c>
      <c r="V13" s="95">
        <f t="shared" si="2"/>
        <v>-1.1641532182693481E-10</v>
      </c>
      <c r="W13" s="95">
        <f t="shared" si="2"/>
        <v>4.2928149923682213E-10</v>
      </c>
    </row>
  </sheetData>
  <pageMargins left="0.2" right="0.23" top="1" bottom="1" header="0.5" footer="0.5"/>
  <pageSetup paperSize="5" scale="5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Inputs</vt:lpstr>
      <vt:lpstr>Calculations</vt:lpstr>
      <vt:lpstr>Pricing Inputs</vt:lpstr>
      <vt:lpstr>Output</vt:lpstr>
      <vt:lpstr>CurveDate</vt:lpstr>
      <vt:lpstr>DateToday</vt:lpstr>
      <vt:lpstr>NumberofDaysTable</vt:lpstr>
      <vt:lpstr>OmicronCurveDate</vt:lpstr>
      <vt:lpstr>Calculations!Print_Area</vt:lpstr>
      <vt:lpstr>ScalarTable</vt:lpstr>
      <vt:lpstr>ScaledPrice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jsimpso</dc:creator>
  <cp:lastModifiedBy>Havlíček Jan</cp:lastModifiedBy>
  <cp:lastPrinted>2000-02-01T15:51:48Z</cp:lastPrinted>
  <dcterms:created xsi:type="dcterms:W3CDTF">1999-11-15T20:08:29Z</dcterms:created>
  <dcterms:modified xsi:type="dcterms:W3CDTF">2023-09-10T11:56:54Z</dcterms:modified>
</cp:coreProperties>
</file>