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52" windowWidth="11100" windowHeight="5832"/>
  </bookViews>
  <sheets>
    <sheet name="Turbine Payments" sheetId="1" r:id="rId1"/>
  </sheets>
  <calcPr calcId="0" iterate="1" iterateCount="1" iterateDelta="0"/>
</workbook>
</file>

<file path=xl/calcChain.xml><?xml version="1.0" encoding="utf-8"?>
<calcChain xmlns="http://schemas.openxmlformats.org/spreadsheetml/2006/main">
  <c r="W9" i="1" l="1"/>
  <c r="W10" i="1"/>
  <c r="W11" i="1"/>
  <c r="H12" i="1"/>
  <c r="K12" i="1"/>
  <c r="W12" i="1"/>
  <c r="W13" i="1"/>
  <c r="W14" i="1"/>
  <c r="B15" i="1"/>
  <c r="W15" i="1"/>
  <c r="W16" i="1"/>
  <c r="K17" i="1"/>
  <c r="N17" i="1"/>
  <c r="W17" i="1"/>
  <c r="B18" i="1"/>
  <c r="K18" i="1"/>
  <c r="N18" i="1"/>
  <c r="W18" i="1"/>
  <c r="B19" i="1"/>
  <c r="E19" i="1"/>
  <c r="H19" i="1"/>
  <c r="K19" i="1"/>
  <c r="N19" i="1"/>
  <c r="Q19" i="1"/>
  <c r="T19" i="1"/>
  <c r="W19" i="1"/>
  <c r="B21" i="1"/>
  <c r="H21" i="1"/>
  <c r="K21" i="1"/>
  <c r="N21" i="1"/>
  <c r="Q21" i="1"/>
  <c r="W21" i="1"/>
  <c r="K22" i="1"/>
  <c r="N22" i="1"/>
  <c r="W22" i="1"/>
  <c r="K23" i="1"/>
  <c r="N23" i="1"/>
  <c r="W23" i="1"/>
  <c r="K24" i="1"/>
  <c r="N24" i="1"/>
  <c r="W24" i="1"/>
  <c r="K25" i="1"/>
  <c r="N25" i="1"/>
  <c r="W25" i="1"/>
  <c r="K26" i="1"/>
  <c r="N26" i="1"/>
  <c r="W26" i="1"/>
  <c r="K27" i="1"/>
  <c r="N27" i="1"/>
  <c r="W27" i="1"/>
  <c r="K28" i="1"/>
  <c r="N28" i="1"/>
  <c r="W28" i="1"/>
  <c r="H29" i="1"/>
  <c r="K29" i="1"/>
  <c r="N29" i="1"/>
  <c r="Q29" i="1"/>
  <c r="W29" i="1"/>
  <c r="H30" i="1"/>
  <c r="K30" i="1"/>
  <c r="N30" i="1"/>
  <c r="Q30" i="1"/>
  <c r="W30" i="1"/>
  <c r="H31" i="1"/>
  <c r="K31" i="1"/>
  <c r="N31" i="1"/>
  <c r="Q31" i="1"/>
  <c r="W31" i="1"/>
  <c r="H32" i="1"/>
  <c r="K32" i="1"/>
  <c r="N32" i="1"/>
  <c r="Q32" i="1"/>
  <c r="W32" i="1"/>
  <c r="H33" i="1"/>
  <c r="K33" i="1"/>
  <c r="N33" i="1"/>
  <c r="Q33" i="1"/>
  <c r="W33" i="1"/>
  <c r="H34" i="1"/>
  <c r="K34" i="1"/>
  <c r="N34" i="1"/>
  <c r="Q34" i="1"/>
  <c r="W34" i="1"/>
  <c r="H35" i="1"/>
  <c r="K35" i="1"/>
  <c r="N35" i="1"/>
  <c r="Q35" i="1"/>
  <c r="W35" i="1"/>
  <c r="H36" i="1"/>
  <c r="K36" i="1"/>
  <c r="N36" i="1"/>
  <c r="Q36" i="1"/>
  <c r="W36" i="1"/>
  <c r="H37" i="1"/>
  <c r="K37" i="1"/>
  <c r="N37" i="1"/>
  <c r="Q37" i="1"/>
  <c r="W37" i="1"/>
  <c r="H38" i="1"/>
  <c r="K38" i="1"/>
  <c r="N38" i="1"/>
  <c r="Q38" i="1"/>
  <c r="W38" i="1"/>
  <c r="H39" i="1"/>
  <c r="K39" i="1"/>
  <c r="N39" i="1"/>
  <c r="Q39" i="1"/>
  <c r="W39" i="1"/>
  <c r="H40" i="1"/>
  <c r="K40" i="1"/>
  <c r="N40" i="1"/>
  <c r="Q40" i="1"/>
  <c r="W40" i="1"/>
  <c r="H41" i="1"/>
  <c r="K41" i="1"/>
  <c r="N41" i="1"/>
  <c r="Q41" i="1"/>
  <c r="W41" i="1"/>
  <c r="H42" i="1"/>
  <c r="K42" i="1"/>
  <c r="N42" i="1"/>
  <c r="Q42" i="1"/>
  <c r="W42" i="1"/>
  <c r="H43" i="1"/>
  <c r="K43" i="1"/>
  <c r="N43" i="1"/>
  <c r="Q43" i="1"/>
  <c r="W43" i="1"/>
  <c r="H44" i="1"/>
  <c r="K44" i="1"/>
  <c r="N44" i="1"/>
  <c r="Q44" i="1"/>
  <c r="W44" i="1"/>
  <c r="H45" i="1"/>
  <c r="K45" i="1"/>
  <c r="N45" i="1"/>
  <c r="Q45" i="1"/>
  <c r="W45" i="1"/>
  <c r="H46" i="1"/>
  <c r="K46" i="1"/>
  <c r="N46" i="1"/>
  <c r="Q46" i="1"/>
  <c r="W46" i="1"/>
  <c r="H47" i="1"/>
  <c r="K47" i="1"/>
  <c r="Q47" i="1"/>
  <c r="W47" i="1"/>
  <c r="H48" i="1"/>
  <c r="K48" i="1"/>
  <c r="W48" i="1"/>
  <c r="H49" i="1"/>
  <c r="K49" i="1"/>
  <c r="W49" i="1"/>
  <c r="H50" i="1"/>
  <c r="K50" i="1"/>
  <c r="W50" i="1"/>
  <c r="H51" i="1"/>
  <c r="K51" i="1"/>
  <c r="W51" i="1"/>
  <c r="H52" i="1"/>
  <c r="K52" i="1"/>
  <c r="W52" i="1"/>
  <c r="W53" i="1"/>
  <c r="B54" i="1"/>
  <c r="E54" i="1"/>
  <c r="H54" i="1"/>
  <c r="K54" i="1"/>
  <c r="N54" i="1"/>
  <c r="Q54" i="1"/>
  <c r="T54" i="1"/>
  <c r="W54" i="1"/>
</calcChain>
</file>

<file path=xl/sharedStrings.xml><?xml version="1.0" encoding="utf-8"?>
<sst xmlns="http://schemas.openxmlformats.org/spreadsheetml/2006/main" count="93" uniqueCount="43">
  <si>
    <t>Contract Date March 4, 1999</t>
  </si>
  <si>
    <t>Contract Date March 18, 1999</t>
  </si>
  <si>
    <t>Contract Date September 3, 1999</t>
  </si>
  <si>
    <t>Contract Date May 14, 1999</t>
  </si>
  <si>
    <t>4 Gas Turbines</t>
  </si>
  <si>
    <t>10 Gas Turbines</t>
  </si>
  <si>
    <t>2 Steam Turbines</t>
  </si>
  <si>
    <t>10 Steam Turbines</t>
  </si>
  <si>
    <t>Total</t>
  </si>
  <si>
    <t>Paid to date</t>
  </si>
  <si>
    <t>Ship Date</t>
  </si>
  <si>
    <t>Shipment STG#1 - Feb 2001</t>
  </si>
  <si>
    <t>Shipment STG#1&amp;2 - Aug 2001</t>
  </si>
  <si>
    <t>Shipment GTG #11&amp;12 - Sep 2002</t>
  </si>
  <si>
    <t>Shipment GTG #9&amp;10 - Aug 2002</t>
  </si>
  <si>
    <t>Shipment STG #1&amp;2 - Mar 2002</t>
  </si>
  <si>
    <t>Shipment STG #3&amp;4 - Apr 2002</t>
  </si>
  <si>
    <t>Shipment GTG #1&amp;2, STG #2 - Mar 2001</t>
  </si>
  <si>
    <t>Shipment GTG #1&amp;2 - Oct 2001</t>
  </si>
  <si>
    <t>Shipment STG #7&amp;8 - Oct 2002</t>
  </si>
  <si>
    <t>Shipment STG #5&amp;6 - Aug 2002</t>
  </si>
  <si>
    <t>Shipment GTG #1&amp;2 - Apr 2002</t>
  </si>
  <si>
    <t>Shipment GTG #3&amp;4 - May 2002</t>
  </si>
  <si>
    <t>Available to Ship GTG #3&amp;4 - April 2001</t>
  </si>
  <si>
    <t>Available to Ship GTG #3 - Nov 2001</t>
  </si>
  <si>
    <t>Shipment GTG #15&amp;16 - Nov 2002</t>
  </si>
  <si>
    <t>Shipment GTG #13&amp;14 - Oct 2002</t>
  </si>
  <si>
    <t>Shipment GTG #5&amp;6 - Jun 2002</t>
  </si>
  <si>
    <t>Shipment GTG #7&amp;8 - Jul 2002</t>
  </si>
  <si>
    <t>Available to Ship GTG #4 - Dec 2001</t>
  </si>
  <si>
    <t xml:space="preserve">$3,637,760 originally due in March has </t>
  </si>
  <si>
    <t xml:space="preserve">$12,445,457 originally due in January has </t>
  </si>
  <si>
    <t xml:space="preserve">$12,412,729 originally due in January has </t>
  </si>
  <si>
    <t xml:space="preserve">$12,305,907 originally due in January has </t>
  </si>
  <si>
    <t>$10,000,000 originally due in March</t>
  </si>
  <si>
    <t xml:space="preserve">  been pushed to April.</t>
  </si>
  <si>
    <t xml:space="preserve">  has been pushed to May.</t>
  </si>
  <si>
    <t xml:space="preserve">$5,000,000 due as a result of </t>
  </si>
  <si>
    <t xml:space="preserve">   the proposed change order </t>
  </si>
  <si>
    <t xml:space="preserve">   is included in the total due</t>
  </si>
  <si>
    <t xml:space="preserve">   in May.</t>
  </si>
  <si>
    <t>GE</t>
  </si>
  <si>
    <t>ABB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</si>
</sst>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b/>
      <u val="doubleAccounting"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3" fillId="0" borderId="0" xfId="0" applyFont="1" applyBorder="1"/>
    <xf numFmtId="0" fontId="3" fillId="0" borderId="3" xfId="0" applyFont="1" applyBorder="1"/>
    <xf numFmtId="0" fontId="2" fillId="0" borderId="0" xfId="0" applyFont="1"/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7" fontId="3" fillId="0" borderId="2" xfId="0" applyNumberFormat="1" applyFont="1" applyBorder="1"/>
    <xf numFmtId="166" fontId="3" fillId="0" borderId="0" xfId="1" applyNumberFormat="1" applyFont="1" applyBorder="1"/>
    <xf numFmtId="166" fontId="3" fillId="0" borderId="4" xfId="0" applyNumberFormat="1" applyFont="1" applyBorder="1"/>
    <xf numFmtId="166" fontId="6" fillId="0" borderId="0" xfId="1" applyNumberFormat="1" applyFont="1" applyBorder="1"/>
    <xf numFmtId="166" fontId="6" fillId="0" borderId="4" xfId="0" applyNumberFormat="1" applyFont="1" applyBorder="1"/>
    <xf numFmtId="17" fontId="2" fillId="0" borderId="2" xfId="0" applyNumberFormat="1" applyFont="1" applyBorder="1"/>
    <xf numFmtId="166" fontId="2" fillId="0" borderId="0" xfId="1" applyNumberFormat="1" applyFont="1" applyBorder="1"/>
    <xf numFmtId="0" fontId="2" fillId="0" borderId="3" xfId="0" applyFont="1" applyBorder="1"/>
    <xf numFmtId="166" fontId="2" fillId="0" borderId="4" xfId="1" applyNumberFormat="1" applyFont="1" applyBorder="1"/>
    <xf numFmtId="0" fontId="7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17" fontId="2" fillId="0" borderId="2" xfId="0" applyNumberFormat="1" applyFont="1" applyBorder="1" applyAlignment="1">
      <alignment horizontal="right"/>
    </xf>
    <xf numFmtId="166" fontId="9" fillId="0" borderId="0" xfId="1" applyNumberFormat="1" applyFont="1" applyBorder="1"/>
    <xf numFmtId="166" fontId="9" fillId="0" borderId="4" xfId="1" applyNumberFormat="1" applyFont="1" applyBorder="1"/>
    <xf numFmtId="0" fontId="10" fillId="0" borderId="0" xfId="0" applyFon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5" xfId="0" applyFont="1" applyBorder="1"/>
    <xf numFmtId="0" fontId="10" fillId="0" borderId="0" xfId="0" applyFont="1"/>
    <xf numFmtId="0" fontId="11" fillId="0" borderId="0" xfId="0" applyFont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2:X65"/>
  <sheetViews>
    <sheetView tabSelected="1" workbookViewId="0">
      <pane ySplit="7" topLeftCell="A8" activePane="bottomLeft" state="frozen"/>
      <selection pane="bottomLeft" activeCell="C17" sqref="C17"/>
    </sheetView>
  </sheetViews>
  <sheetFormatPr defaultColWidth="9.109375" defaultRowHeight="13.2" x14ac:dyDescent="0.25"/>
  <cols>
    <col min="1" max="1" width="12" style="1" bestFit="1" customWidth="1"/>
    <col min="2" max="2" width="12" style="1" customWidth="1"/>
    <col min="3" max="3" width="11.33203125" style="1" customWidth="1"/>
    <col min="4" max="5" width="12" style="1" bestFit="1" customWidth="1"/>
    <col min="6" max="6" width="11.33203125" style="1" customWidth="1"/>
    <col min="7" max="7" width="12" style="1" bestFit="1" customWidth="1"/>
    <col min="8" max="8" width="12" style="1" customWidth="1"/>
    <col min="9" max="9" width="11.33203125" style="1" customWidth="1"/>
    <col min="10" max="10" width="12" style="1" bestFit="1" customWidth="1"/>
    <col min="11" max="11" width="12" style="1" customWidth="1"/>
    <col min="12" max="12" width="11.109375" style="1" customWidth="1"/>
    <col min="13" max="13" width="12" style="1" bestFit="1" customWidth="1"/>
    <col min="14" max="14" width="12" style="1" customWidth="1"/>
    <col min="15" max="15" width="11.33203125" style="1" customWidth="1"/>
    <col min="16" max="17" width="12" style="1" bestFit="1" customWidth="1"/>
    <col min="18" max="18" width="11.33203125" style="1" customWidth="1"/>
    <col min="19" max="19" width="12" style="1" bestFit="1" customWidth="1"/>
    <col min="20" max="20" width="12" style="1" customWidth="1"/>
    <col min="21" max="21" width="5.109375" style="1" customWidth="1"/>
    <col min="22" max="22" width="2.44140625" style="1" customWidth="1"/>
    <col min="23" max="23" width="13.88671875" style="1" bestFit="1" customWidth="1"/>
    <col min="24" max="16384" width="9.109375" style="1"/>
  </cols>
  <sheetData>
    <row r="2" spans="1:24" x14ac:dyDescent="0.25">
      <c r="A2" s="53" t="s">
        <v>0</v>
      </c>
      <c r="B2" s="54"/>
      <c r="C2" s="55"/>
      <c r="D2" s="53" t="s">
        <v>1</v>
      </c>
      <c r="E2" s="54"/>
      <c r="F2" s="55"/>
      <c r="G2" s="53" t="s">
        <v>2</v>
      </c>
      <c r="H2" s="54"/>
      <c r="I2" s="54"/>
      <c r="J2" s="54"/>
      <c r="K2" s="54"/>
      <c r="L2" s="54"/>
      <c r="M2" s="54"/>
      <c r="N2" s="54"/>
      <c r="O2" s="54"/>
      <c r="P2" s="54"/>
      <c r="Q2" s="54"/>
      <c r="R2" s="55"/>
      <c r="S2" s="53" t="s">
        <v>3</v>
      </c>
      <c r="T2" s="54"/>
      <c r="U2" s="55"/>
    </row>
    <row r="3" spans="1:24" s="2" customFormat="1" x14ac:dyDescent="0.25">
      <c r="A3" s="56"/>
      <c r="B3" s="57"/>
      <c r="C3" s="58"/>
      <c r="D3" s="56"/>
      <c r="E3" s="57"/>
      <c r="F3" s="58"/>
      <c r="G3" s="56"/>
      <c r="H3" s="57"/>
      <c r="I3" s="58"/>
      <c r="J3" s="56"/>
      <c r="K3" s="57"/>
      <c r="L3" s="58"/>
      <c r="M3" s="56"/>
      <c r="N3" s="57"/>
      <c r="O3" s="58"/>
      <c r="P3" s="56"/>
      <c r="Q3" s="57"/>
      <c r="R3" s="58"/>
      <c r="S3" s="56"/>
      <c r="T3" s="57"/>
      <c r="U3" s="58"/>
      <c r="W3" s="3"/>
    </row>
    <row r="4" spans="1:24" x14ac:dyDescent="0.25">
      <c r="A4" s="47" t="s">
        <v>4</v>
      </c>
      <c r="B4" s="48"/>
      <c r="C4" s="49"/>
      <c r="D4" s="47" t="s">
        <v>4</v>
      </c>
      <c r="E4" s="48"/>
      <c r="F4" s="49"/>
      <c r="G4" s="47" t="s">
        <v>4</v>
      </c>
      <c r="H4" s="48"/>
      <c r="I4" s="49"/>
      <c r="J4" s="47" t="s">
        <v>4</v>
      </c>
      <c r="K4" s="48"/>
      <c r="L4" s="49"/>
      <c r="M4" s="47" t="s">
        <v>4</v>
      </c>
      <c r="N4" s="48"/>
      <c r="O4" s="49"/>
      <c r="P4" s="47" t="s">
        <v>4</v>
      </c>
      <c r="Q4" s="48"/>
      <c r="R4" s="49"/>
      <c r="S4" s="47" t="s">
        <v>5</v>
      </c>
      <c r="T4" s="48"/>
      <c r="U4" s="49"/>
      <c r="V4" s="5"/>
      <c r="W4" s="7"/>
    </row>
    <row r="5" spans="1:24" x14ac:dyDescent="0.25">
      <c r="A5" s="50" t="s">
        <v>6</v>
      </c>
      <c r="B5" s="51"/>
      <c r="C5" s="52"/>
      <c r="D5" s="50" t="s">
        <v>6</v>
      </c>
      <c r="E5" s="51"/>
      <c r="F5" s="52"/>
      <c r="G5" s="50" t="s">
        <v>6</v>
      </c>
      <c r="H5" s="51"/>
      <c r="I5" s="52"/>
      <c r="J5" s="50" t="s">
        <v>6</v>
      </c>
      <c r="K5" s="51"/>
      <c r="L5" s="52"/>
      <c r="M5" s="50" t="s">
        <v>6</v>
      </c>
      <c r="N5" s="51"/>
      <c r="O5" s="52"/>
      <c r="P5" s="50" t="s">
        <v>6</v>
      </c>
      <c r="Q5" s="51"/>
      <c r="R5" s="52"/>
      <c r="S5" s="50" t="s">
        <v>7</v>
      </c>
      <c r="T5" s="51"/>
      <c r="U5" s="52"/>
      <c r="V5" s="5"/>
      <c r="W5" s="7"/>
    </row>
    <row r="6" spans="1:24" ht="6" customHeight="1" x14ac:dyDescent="0.25">
      <c r="A6" s="4"/>
      <c r="B6" s="5"/>
      <c r="C6" s="6"/>
      <c r="D6" s="4"/>
      <c r="E6" s="5"/>
      <c r="F6" s="6"/>
      <c r="G6" s="4"/>
      <c r="H6" s="5"/>
      <c r="I6" s="6"/>
      <c r="J6" s="4"/>
      <c r="K6" s="5"/>
      <c r="L6" s="6"/>
      <c r="M6" s="4"/>
      <c r="N6" s="5"/>
      <c r="O6" s="6"/>
      <c r="P6" s="4"/>
      <c r="Q6" s="5"/>
      <c r="R6" s="6"/>
      <c r="S6" s="8"/>
      <c r="T6" s="9"/>
      <c r="U6" s="10"/>
      <c r="W6" s="7"/>
    </row>
    <row r="7" spans="1:24" x14ac:dyDescent="0.25">
      <c r="A7" s="44" t="s">
        <v>41</v>
      </c>
      <c r="B7" s="45"/>
      <c r="C7" s="46"/>
      <c r="D7" s="44" t="s">
        <v>41</v>
      </c>
      <c r="E7" s="45"/>
      <c r="F7" s="46"/>
      <c r="G7" s="44" t="s">
        <v>41</v>
      </c>
      <c r="H7" s="45"/>
      <c r="I7" s="46"/>
      <c r="J7" s="44" t="s">
        <v>41</v>
      </c>
      <c r="K7" s="45"/>
      <c r="L7" s="46"/>
      <c r="M7" s="44" t="s">
        <v>41</v>
      </c>
      <c r="N7" s="45"/>
      <c r="O7" s="46"/>
      <c r="P7" s="44" t="s">
        <v>41</v>
      </c>
      <c r="Q7" s="45"/>
      <c r="R7" s="46"/>
      <c r="S7" s="44" t="s">
        <v>42</v>
      </c>
      <c r="T7" s="45"/>
      <c r="U7" s="46"/>
      <c r="V7" s="11"/>
      <c r="W7" s="12" t="s">
        <v>8</v>
      </c>
      <c r="X7" s="13"/>
    </row>
    <row r="8" spans="1:24" x14ac:dyDescent="0.25">
      <c r="A8" s="8"/>
      <c r="B8" s="14"/>
      <c r="C8" s="10"/>
      <c r="D8" s="8"/>
      <c r="E8" s="14"/>
      <c r="F8" s="10"/>
      <c r="G8" s="8"/>
      <c r="H8" s="9"/>
      <c r="I8" s="10"/>
      <c r="J8" s="8"/>
      <c r="K8" s="9"/>
      <c r="L8" s="10"/>
      <c r="M8" s="8"/>
      <c r="N8" s="9"/>
      <c r="O8" s="10"/>
      <c r="P8" s="8"/>
      <c r="Q8" s="9"/>
      <c r="R8" s="10"/>
      <c r="S8" s="8"/>
      <c r="T8" s="9"/>
      <c r="U8" s="10"/>
      <c r="W8" s="7"/>
    </row>
    <row r="9" spans="1:24" x14ac:dyDescent="0.25">
      <c r="A9" s="15">
        <v>36220</v>
      </c>
      <c r="B9" s="16">
        <v>4000000</v>
      </c>
      <c r="C9" s="10"/>
      <c r="D9" s="15">
        <v>36220</v>
      </c>
      <c r="E9" s="16">
        <v>4000000</v>
      </c>
      <c r="F9" s="10"/>
      <c r="G9" s="15">
        <v>36220</v>
      </c>
      <c r="H9" s="16">
        <v>0</v>
      </c>
      <c r="I9" s="10"/>
      <c r="J9" s="15">
        <v>36220</v>
      </c>
      <c r="K9" s="16">
        <v>0</v>
      </c>
      <c r="L9" s="10"/>
      <c r="M9" s="15">
        <v>36220</v>
      </c>
      <c r="N9" s="16">
        <v>0</v>
      </c>
      <c r="O9" s="10"/>
      <c r="P9" s="15">
        <v>36220</v>
      </c>
      <c r="Q9" s="16">
        <v>0</v>
      </c>
      <c r="R9" s="10"/>
      <c r="S9" s="15">
        <v>36220</v>
      </c>
      <c r="T9" s="16">
        <v>0</v>
      </c>
      <c r="U9" s="10"/>
      <c r="W9" s="17">
        <f t="shared" ref="W9:W18" si="0">H9+K9+N9+Q9+E9+B9+T9</f>
        <v>8000000</v>
      </c>
    </row>
    <row r="10" spans="1:24" x14ac:dyDescent="0.25">
      <c r="A10" s="15">
        <v>36281</v>
      </c>
      <c r="B10" s="16">
        <v>4000000</v>
      </c>
      <c r="C10" s="10"/>
      <c r="D10" s="15">
        <v>36281</v>
      </c>
      <c r="E10" s="16">
        <v>4000000</v>
      </c>
      <c r="F10" s="10"/>
      <c r="G10" s="15">
        <v>36281</v>
      </c>
      <c r="H10" s="16">
        <v>0</v>
      </c>
      <c r="I10" s="10"/>
      <c r="J10" s="15">
        <v>36281</v>
      </c>
      <c r="K10" s="16">
        <v>0</v>
      </c>
      <c r="L10" s="10"/>
      <c r="M10" s="15">
        <v>36281</v>
      </c>
      <c r="N10" s="16">
        <v>0</v>
      </c>
      <c r="O10" s="10"/>
      <c r="P10" s="15">
        <v>36281</v>
      </c>
      <c r="Q10" s="16">
        <v>0</v>
      </c>
      <c r="R10" s="10"/>
      <c r="S10" s="15">
        <v>36281</v>
      </c>
      <c r="T10" s="16">
        <v>4000000</v>
      </c>
      <c r="U10" s="10"/>
      <c r="W10" s="17">
        <f t="shared" si="0"/>
        <v>12000000</v>
      </c>
    </row>
    <row r="11" spans="1:24" x14ac:dyDescent="0.25">
      <c r="A11" s="15">
        <v>36373</v>
      </c>
      <c r="B11" s="16">
        <v>2400000</v>
      </c>
      <c r="C11" s="10"/>
      <c r="D11" s="15">
        <v>36373</v>
      </c>
      <c r="E11" s="16">
        <v>2400000</v>
      </c>
      <c r="F11" s="10"/>
      <c r="G11" s="15">
        <v>36373</v>
      </c>
      <c r="H11" s="16">
        <v>0</v>
      </c>
      <c r="I11" s="10"/>
      <c r="J11" s="15">
        <v>36373</v>
      </c>
      <c r="K11" s="16">
        <v>0</v>
      </c>
      <c r="L11" s="10"/>
      <c r="M11" s="15">
        <v>36373</v>
      </c>
      <c r="N11" s="16">
        <v>0</v>
      </c>
      <c r="O11" s="10"/>
      <c r="P11" s="15">
        <v>36373</v>
      </c>
      <c r="Q11" s="16">
        <v>0</v>
      </c>
      <c r="R11" s="10"/>
      <c r="S11" s="15">
        <v>36373</v>
      </c>
      <c r="T11" s="16">
        <v>0</v>
      </c>
      <c r="U11" s="10"/>
      <c r="W11" s="17">
        <f t="shared" si="0"/>
        <v>4800000</v>
      </c>
    </row>
    <row r="12" spans="1:24" x14ac:dyDescent="0.25">
      <c r="A12" s="15">
        <v>36404</v>
      </c>
      <c r="B12" s="16">
        <v>0</v>
      </c>
      <c r="C12" s="10"/>
      <c r="D12" s="15">
        <v>36404</v>
      </c>
      <c r="E12" s="16">
        <v>0</v>
      </c>
      <c r="F12" s="10"/>
      <c r="G12" s="15">
        <v>36404</v>
      </c>
      <c r="H12" s="16">
        <f>1943005+1986183+1105355</f>
        <v>5034543</v>
      </c>
      <c r="I12" s="10"/>
      <c r="J12" s="15">
        <v>36404</v>
      </c>
      <c r="K12" s="16">
        <f>1943005+1986183+1088083</f>
        <v>5017271</v>
      </c>
      <c r="L12" s="10"/>
      <c r="M12" s="15">
        <v>36404</v>
      </c>
      <c r="N12" s="16">
        <v>4974093</v>
      </c>
      <c r="O12" s="10"/>
      <c r="P12" s="15">
        <v>36404</v>
      </c>
      <c r="Q12" s="16">
        <v>4974093</v>
      </c>
      <c r="R12" s="10"/>
      <c r="S12" s="15">
        <v>36404</v>
      </c>
      <c r="T12" s="16">
        <v>2000000</v>
      </c>
      <c r="U12" s="10"/>
      <c r="W12" s="17">
        <f t="shared" si="0"/>
        <v>22000000</v>
      </c>
    </row>
    <row r="13" spans="1:24" x14ac:dyDescent="0.25">
      <c r="A13" s="15">
        <v>36434</v>
      </c>
      <c r="B13" s="16">
        <v>0</v>
      </c>
      <c r="C13" s="10"/>
      <c r="D13" s="15">
        <v>36434</v>
      </c>
      <c r="E13" s="16">
        <v>0</v>
      </c>
      <c r="F13" s="10"/>
      <c r="G13" s="15">
        <v>36434</v>
      </c>
      <c r="H13" s="16">
        <v>0</v>
      </c>
      <c r="I13" s="10"/>
      <c r="J13" s="15">
        <v>36434</v>
      </c>
      <c r="K13" s="16">
        <v>0</v>
      </c>
      <c r="L13" s="10"/>
      <c r="M13" s="15">
        <v>36434</v>
      </c>
      <c r="N13" s="16">
        <v>0</v>
      </c>
      <c r="O13" s="10"/>
      <c r="P13" s="15">
        <v>36434</v>
      </c>
      <c r="Q13" s="16">
        <v>0</v>
      </c>
      <c r="R13" s="10"/>
      <c r="S13" s="15">
        <v>36434</v>
      </c>
      <c r="T13" s="16">
        <v>4000000</v>
      </c>
      <c r="U13" s="10"/>
      <c r="W13" s="17">
        <f t="shared" si="0"/>
        <v>4000000</v>
      </c>
    </row>
    <row r="14" spans="1:24" x14ac:dyDescent="0.25">
      <c r="A14" s="15">
        <v>36465</v>
      </c>
      <c r="B14" s="16">
        <v>0</v>
      </c>
      <c r="C14" s="10"/>
      <c r="D14" s="15">
        <v>36465</v>
      </c>
      <c r="E14" s="16">
        <v>0</v>
      </c>
      <c r="F14" s="10"/>
      <c r="G14" s="15">
        <v>36465</v>
      </c>
      <c r="H14" s="16">
        <v>0</v>
      </c>
      <c r="I14" s="10"/>
      <c r="J14" s="15">
        <v>36465</v>
      </c>
      <c r="K14" s="16">
        <v>0</v>
      </c>
      <c r="L14" s="10"/>
      <c r="M14" s="15">
        <v>36465</v>
      </c>
      <c r="N14" s="16">
        <v>0</v>
      </c>
      <c r="O14" s="10"/>
      <c r="P14" s="15">
        <v>36465</v>
      </c>
      <c r="Q14" s="16">
        <v>0</v>
      </c>
      <c r="R14" s="10"/>
      <c r="S14" s="15">
        <v>36465</v>
      </c>
      <c r="T14" s="16">
        <v>0</v>
      </c>
      <c r="U14" s="10"/>
      <c r="W14" s="17">
        <f t="shared" si="0"/>
        <v>0</v>
      </c>
    </row>
    <row r="15" spans="1:24" x14ac:dyDescent="0.25">
      <c r="A15" s="15">
        <v>36495</v>
      </c>
      <c r="B15" s="16">
        <f>6122000+2400000</f>
        <v>8522000</v>
      </c>
      <c r="C15" s="10"/>
      <c r="D15" s="15">
        <v>36495</v>
      </c>
      <c r="E15" s="16">
        <v>2400000</v>
      </c>
      <c r="F15" s="10"/>
      <c r="G15" s="15">
        <v>36495</v>
      </c>
      <c r="H15" s="16">
        <v>0</v>
      </c>
      <c r="I15" s="10"/>
      <c r="J15" s="15">
        <v>36495</v>
      </c>
      <c r="K15" s="16">
        <v>0</v>
      </c>
      <c r="L15" s="10"/>
      <c r="M15" s="15">
        <v>36495</v>
      </c>
      <c r="N15" s="16">
        <v>0</v>
      </c>
      <c r="O15" s="10"/>
      <c r="P15" s="15">
        <v>36495</v>
      </c>
      <c r="Q15" s="16">
        <v>0</v>
      </c>
      <c r="R15" s="10"/>
      <c r="S15" s="15">
        <v>36495</v>
      </c>
      <c r="T15" s="16">
        <v>0</v>
      </c>
      <c r="U15" s="10"/>
      <c r="V15" s="9"/>
      <c r="W15" s="17">
        <f t="shared" si="0"/>
        <v>10922000</v>
      </c>
    </row>
    <row r="16" spans="1:24" x14ac:dyDescent="0.25">
      <c r="A16" s="15">
        <v>36526</v>
      </c>
      <c r="B16" s="16">
        <v>9723000</v>
      </c>
      <c r="C16" s="10"/>
      <c r="D16" s="15">
        <v>36526</v>
      </c>
      <c r="E16" s="16">
        <v>0</v>
      </c>
      <c r="F16" s="10"/>
      <c r="G16" s="15">
        <v>36526</v>
      </c>
      <c r="H16" s="16">
        <v>0</v>
      </c>
      <c r="I16" s="10"/>
      <c r="J16" s="15">
        <v>36526</v>
      </c>
      <c r="K16" s="16">
        <v>0</v>
      </c>
      <c r="L16" s="10"/>
      <c r="M16" s="15">
        <v>36526</v>
      </c>
      <c r="N16" s="16">
        <v>0</v>
      </c>
      <c r="O16" s="10"/>
      <c r="P16" s="15">
        <v>36526</v>
      </c>
      <c r="Q16" s="16">
        <v>0</v>
      </c>
      <c r="R16" s="10"/>
      <c r="S16" s="15">
        <v>36526</v>
      </c>
      <c r="T16" s="16">
        <v>2000000</v>
      </c>
      <c r="U16" s="10"/>
      <c r="W16" s="17">
        <f t="shared" si="0"/>
        <v>11723000</v>
      </c>
    </row>
    <row r="17" spans="1:23" x14ac:dyDescent="0.25">
      <c r="A17" s="15">
        <v>36557</v>
      </c>
      <c r="B17" s="16">
        <v>8262500</v>
      </c>
      <c r="C17" s="10"/>
      <c r="D17" s="15">
        <v>36557</v>
      </c>
      <c r="E17" s="16"/>
      <c r="F17" s="10"/>
      <c r="G17" s="15">
        <v>36557</v>
      </c>
      <c r="H17" s="16">
        <v>0</v>
      </c>
      <c r="I17" s="10"/>
      <c r="J17" s="15">
        <v>36557</v>
      </c>
      <c r="K17" s="16">
        <f>H17</f>
        <v>0</v>
      </c>
      <c r="L17" s="10"/>
      <c r="M17" s="15">
        <v>36557</v>
      </c>
      <c r="N17" s="16">
        <f>K17</f>
        <v>0</v>
      </c>
      <c r="O17" s="10"/>
      <c r="P17" s="15">
        <v>36557</v>
      </c>
      <c r="Q17" s="16">
        <v>0</v>
      </c>
      <c r="R17" s="10"/>
      <c r="S17" s="15">
        <v>36557</v>
      </c>
      <c r="T17" s="16">
        <v>0</v>
      </c>
      <c r="U17" s="10"/>
      <c r="W17" s="17">
        <f t="shared" si="0"/>
        <v>8262500</v>
      </c>
    </row>
    <row r="18" spans="1:23" ht="15" x14ac:dyDescent="0.4">
      <c r="A18" s="15">
        <v>36586</v>
      </c>
      <c r="B18" s="18">
        <f>8262500-3637760</f>
        <v>4624740</v>
      </c>
      <c r="C18" s="10"/>
      <c r="D18" s="15">
        <v>36586</v>
      </c>
      <c r="E18" s="18">
        <v>3637760</v>
      </c>
      <c r="F18" s="10"/>
      <c r="G18" s="15">
        <v>36586</v>
      </c>
      <c r="H18" s="18">
        <v>0</v>
      </c>
      <c r="I18" s="10"/>
      <c r="J18" s="15">
        <v>36586</v>
      </c>
      <c r="K18" s="18">
        <f>H18</f>
        <v>0</v>
      </c>
      <c r="L18" s="10"/>
      <c r="M18" s="15">
        <v>36586</v>
      </c>
      <c r="N18" s="18">
        <f>K18</f>
        <v>0</v>
      </c>
      <c r="O18" s="10"/>
      <c r="P18" s="15">
        <v>36586</v>
      </c>
      <c r="Q18" s="18">
        <v>0</v>
      </c>
      <c r="R18" s="10"/>
      <c r="S18" s="15">
        <v>36586</v>
      </c>
      <c r="T18" s="18">
        <v>0</v>
      </c>
      <c r="U18" s="10"/>
      <c r="W18" s="19">
        <f t="shared" si="0"/>
        <v>8262500</v>
      </c>
    </row>
    <row r="19" spans="1:23" s="11" customFormat="1" x14ac:dyDescent="0.25">
      <c r="A19" s="20" t="s">
        <v>9</v>
      </c>
      <c r="B19" s="21">
        <f>SUM(B9:B18)</f>
        <v>41532240</v>
      </c>
      <c r="C19" s="22"/>
      <c r="D19" s="20" t="s">
        <v>9</v>
      </c>
      <c r="E19" s="21">
        <f>SUM(E9:E18)</f>
        <v>16437760</v>
      </c>
      <c r="F19" s="22"/>
      <c r="G19" s="20" t="s">
        <v>9</v>
      </c>
      <c r="H19" s="21">
        <f>SUM(H9:H18)</f>
        <v>5034543</v>
      </c>
      <c r="I19" s="22"/>
      <c r="J19" s="20" t="s">
        <v>9</v>
      </c>
      <c r="K19" s="21">
        <f>SUM(K9:K18)</f>
        <v>5017271</v>
      </c>
      <c r="L19" s="22"/>
      <c r="M19" s="20" t="s">
        <v>9</v>
      </c>
      <c r="N19" s="21">
        <f>SUM(N9:N18)</f>
        <v>4974093</v>
      </c>
      <c r="O19" s="22"/>
      <c r="P19" s="20" t="s">
        <v>9</v>
      </c>
      <c r="Q19" s="21">
        <f>SUM(Q9:Q18)</f>
        <v>4974093</v>
      </c>
      <c r="R19" s="22"/>
      <c r="S19" s="20" t="s">
        <v>9</v>
      </c>
      <c r="T19" s="21">
        <f>SUM(T9:T18)</f>
        <v>12000000</v>
      </c>
      <c r="U19" s="22"/>
      <c r="W19" s="23">
        <f>SUM(W9:W18)</f>
        <v>89970000</v>
      </c>
    </row>
    <row r="20" spans="1:23" x14ac:dyDescent="0.25">
      <c r="A20" s="15"/>
      <c r="B20" s="16"/>
      <c r="C20" s="10"/>
      <c r="D20" s="15"/>
      <c r="E20" s="16"/>
      <c r="F20" s="10"/>
      <c r="G20" s="15"/>
      <c r="H20" s="16"/>
      <c r="I20" s="10"/>
      <c r="J20" s="15"/>
      <c r="K20" s="16"/>
      <c r="L20" s="10"/>
      <c r="M20" s="15"/>
      <c r="N20" s="16"/>
      <c r="O20" s="10"/>
      <c r="P20" s="15"/>
      <c r="Q20" s="16"/>
      <c r="R20" s="10"/>
      <c r="S20" s="15"/>
      <c r="T20" s="16"/>
      <c r="U20" s="10"/>
      <c r="W20" s="17"/>
    </row>
    <row r="21" spans="1:23" x14ac:dyDescent="0.25">
      <c r="A21" s="15">
        <v>36617</v>
      </c>
      <c r="B21" s="16">
        <f>8262500+3637760</f>
        <v>11900260</v>
      </c>
      <c r="C21" s="10"/>
      <c r="D21" s="15">
        <v>36617</v>
      </c>
      <c r="E21" s="16">
        <v>4612160</v>
      </c>
      <c r="F21" s="10"/>
      <c r="G21" s="15">
        <v>36617</v>
      </c>
      <c r="H21" s="16">
        <f>4806995+4913817+2734645</f>
        <v>12455457</v>
      </c>
      <c r="I21" s="10"/>
      <c r="J21" s="15">
        <v>36617</v>
      </c>
      <c r="K21" s="16">
        <f>4806995+4913817+2691917</f>
        <v>12412729</v>
      </c>
      <c r="L21" s="10"/>
      <c r="M21" s="15">
        <v>36617</v>
      </c>
      <c r="N21" s="16">
        <f>4806995+4806995+2691917</f>
        <v>12305907</v>
      </c>
      <c r="O21" s="10"/>
      <c r="P21" s="15">
        <v>36617</v>
      </c>
      <c r="Q21" s="16">
        <f>4806995+4806995+2691917</f>
        <v>12305907</v>
      </c>
      <c r="R21" s="10"/>
      <c r="S21" s="15">
        <v>36617</v>
      </c>
      <c r="T21" s="16">
        <v>0</v>
      </c>
      <c r="U21" s="10"/>
      <c r="W21" s="17">
        <f t="shared" ref="W21:W53" si="1">H21+K21+N21+Q21+E21+B21+T21</f>
        <v>65992420</v>
      </c>
    </row>
    <row r="22" spans="1:23" x14ac:dyDescent="0.25">
      <c r="A22" s="15">
        <v>36647</v>
      </c>
      <c r="B22" s="16">
        <v>8262500</v>
      </c>
      <c r="C22" s="10"/>
      <c r="D22" s="15">
        <v>36647</v>
      </c>
      <c r="E22" s="16">
        <v>6008800</v>
      </c>
      <c r="F22" s="10"/>
      <c r="G22" s="15">
        <v>36647</v>
      </c>
      <c r="H22" s="16">
        <v>0</v>
      </c>
      <c r="I22" s="10"/>
      <c r="J22" s="15">
        <v>36647</v>
      </c>
      <c r="K22" s="16">
        <f t="shared" ref="K22:K28" si="2">H22</f>
        <v>0</v>
      </c>
      <c r="L22" s="10"/>
      <c r="M22" s="15">
        <v>36647</v>
      </c>
      <c r="N22" s="16">
        <f t="shared" ref="N22:N28" si="3">K22</f>
        <v>0</v>
      </c>
      <c r="O22" s="10"/>
      <c r="P22" s="15">
        <v>36647</v>
      </c>
      <c r="Q22" s="16">
        <v>0</v>
      </c>
      <c r="R22" s="10"/>
      <c r="S22" s="15">
        <v>36647</v>
      </c>
      <c r="T22" s="16">
        <v>20000000</v>
      </c>
      <c r="U22" s="10"/>
      <c r="W22" s="17">
        <f t="shared" si="1"/>
        <v>34271300</v>
      </c>
    </row>
    <row r="23" spans="1:23" x14ac:dyDescent="0.25">
      <c r="A23" s="15">
        <v>36678</v>
      </c>
      <c r="B23" s="16">
        <v>8262500</v>
      </c>
      <c r="C23" s="10"/>
      <c r="D23" s="15">
        <v>36678</v>
      </c>
      <c r="E23" s="16">
        <v>7405440</v>
      </c>
      <c r="F23" s="10"/>
      <c r="G23" s="15">
        <v>36678</v>
      </c>
      <c r="H23" s="16">
        <v>0</v>
      </c>
      <c r="I23" s="10"/>
      <c r="J23" s="15">
        <v>36678</v>
      </c>
      <c r="K23" s="16">
        <f t="shared" si="2"/>
        <v>0</v>
      </c>
      <c r="L23" s="10"/>
      <c r="M23" s="15">
        <v>36678</v>
      </c>
      <c r="N23" s="16">
        <f t="shared" si="3"/>
        <v>0</v>
      </c>
      <c r="O23" s="10"/>
      <c r="P23" s="15">
        <v>36678</v>
      </c>
      <c r="Q23" s="16">
        <v>0</v>
      </c>
      <c r="R23" s="10"/>
      <c r="S23" s="15">
        <v>36678</v>
      </c>
      <c r="T23" s="16">
        <v>12000000</v>
      </c>
      <c r="U23" s="10"/>
      <c r="W23" s="17">
        <f t="shared" si="1"/>
        <v>27667940</v>
      </c>
    </row>
    <row r="24" spans="1:23" x14ac:dyDescent="0.25">
      <c r="A24" s="15">
        <v>36708</v>
      </c>
      <c r="B24" s="16">
        <v>8262500</v>
      </c>
      <c r="C24" s="10"/>
      <c r="D24" s="15">
        <v>36708</v>
      </c>
      <c r="E24" s="16">
        <v>7405440</v>
      </c>
      <c r="F24" s="10"/>
      <c r="G24" s="15">
        <v>36708</v>
      </c>
      <c r="H24" s="16">
        <v>0</v>
      </c>
      <c r="I24" s="10"/>
      <c r="J24" s="15">
        <v>36708</v>
      </c>
      <c r="K24" s="16">
        <f t="shared" si="2"/>
        <v>0</v>
      </c>
      <c r="L24" s="10"/>
      <c r="M24" s="15">
        <v>36708</v>
      </c>
      <c r="N24" s="16">
        <f t="shared" si="3"/>
        <v>0</v>
      </c>
      <c r="O24" s="10"/>
      <c r="P24" s="15">
        <v>36708</v>
      </c>
      <c r="Q24" s="16">
        <v>0</v>
      </c>
      <c r="R24" s="10"/>
      <c r="S24" s="15">
        <v>36708</v>
      </c>
      <c r="T24" s="16">
        <v>10000000</v>
      </c>
      <c r="U24" s="10"/>
      <c r="W24" s="17">
        <f t="shared" si="1"/>
        <v>25667940</v>
      </c>
    </row>
    <row r="25" spans="1:23" x14ac:dyDescent="0.25">
      <c r="A25" s="15">
        <v>36739</v>
      </c>
      <c r="B25" s="16">
        <v>8262500</v>
      </c>
      <c r="C25" s="10"/>
      <c r="D25" s="15">
        <v>36739</v>
      </c>
      <c r="E25" s="16">
        <v>7405440</v>
      </c>
      <c r="F25" s="10"/>
      <c r="G25" s="15">
        <v>36739</v>
      </c>
      <c r="H25" s="16">
        <v>0</v>
      </c>
      <c r="I25" s="10"/>
      <c r="J25" s="15">
        <v>36739</v>
      </c>
      <c r="K25" s="16">
        <f t="shared" si="2"/>
        <v>0</v>
      </c>
      <c r="L25" s="10"/>
      <c r="M25" s="15">
        <v>36739</v>
      </c>
      <c r="N25" s="16">
        <f t="shared" si="3"/>
        <v>0</v>
      </c>
      <c r="O25" s="10"/>
      <c r="P25" s="15">
        <v>36739</v>
      </c>
      <c r="Q25" s="16">
        <v>0</v>
      </c>
      <c r="R25" s="10"/>
      <c r="S25" s="15">
        <v>36739</v>
      </c>
      <c r="T25" s="16">
        <v>0</v>
      </c>
      <c r="U25" s="10"/>
      <c r="W25" s="17">
        <f t="shared" si="1"/>
        <v>15667940</v>
      </c>
    </row>
    <row r="26" spans="1:23" x14ac:dyDescent="0.25">
      <c r="A26" s="15">
        <v>36770</v>
      </c>
      <c r="B26" s="16">
        <v>8262500</v>
      </c>
      <c r="C26" s="10"/>
      <c r="D26" s="15">
        <v>36770</v>
      </c>
      <c r="E26" s="16">
        <v>7405440</v>
      </c>
      <c r="F26" s="10"/>
      <c r="G26" s="15">
        <v>36770</v>
      </c>
      <c r="H26" s="16">
        <v>0</v>
      </c>
      <c r="I26" s="10"/>
      <c r="J26" s="15">
        <v>36770</v>
      </c>
      <c r="K26" s="16">
        <f t="shared" si="2"/>
        <v>0</v>
      </c>
      <c r="L26" s="10"/>
      <c r="M26" s="15">
        <v>36770</v>
      </c>
      <c r="N26" s="16">
        <f t="shared" si="3"/>
        <v>0</v>
      </c>
      <c r="O26" s="10"/>
      <c r="P26" s="15">
        <v>36770</v>
      </c>
      <c r="Q26" s="16">
        <v>0</v>
      </c>
      <c r="R26" s="10"/>
      <c r="S26" s="15">
        <v>36770</v>
      </c>
      <c r="T26" s="16">
        <v>0</v>
      </c>
      <c r="U26" s="10"/>
      <c r="W26" s="17">
        <f t="shared" si="1"/>
        <v>15667940</v>
      </c>
    </row>
    <row r="27" spans="1:23" x14ac:dyDescent="0.25">
      <c r="A27" s="15">
        <v>36800</v>
      </c>
      <c r="B27" s="16">
        <v>8262500</v>
      </c>
      <c r="C27" s="10"/>
      <c r="D27" s="15">
        <v>36800</v>
      </c>
      <c r="E27" s="16">
        <v>7405440</v>
      </c>
      <c r="F27" s="10"/>
      <c r="G27" s="15">
        <v>36800</v>
      </c>
      <c r="H27" s="16">
        <v>0</v>
      </c>
      <c r="I27" s="10"/>
      <c r="J27" s="15">
        <v>36800</v>
      </c>
      <c r="K27" s="16">
        <f t="shared" si="2"/>
        <v>0</v>
      </c>
      <c r="L27" s="10"/>
      <c r="M27" s="15">
        <v>36800</v>
      </c>
      <c r="N27" s="16">
        <f t="shared" si="3"/>
        <v>0</v>
      </c>
      <c r="O27" s="10"/>
      <c r="P27" s="15">
        <v>36800</v>
      </c>
      <c r="Q27" s="16">
        <v>0</v>
      </c>
      <c r="R27" s="10"/>
      <c r="S27" s="15">
        <v>36800</v>
      </c>
      <c r="T27" s="16">
        <v>0</v>
      </c>
      <c r="U27" s="10"/>
      <c r="W27" s="17">
        <f t="shared" si="1"/>
        <v>15667940</v>
      </c>
    </row>
    <row r="28" spans="1:23" x14ac:dyDescent="0.25">
      <c r="A28" s="15">
        <v>36831</v>
      </c>
      <c r="B28" s="16">
        <v>8262500</v>
      </c>
      <c r="C28" s="10"/>
      <c r="D28" s="15">
        <v>36831</v>
      </c>
      <c r="E28" s="16">
        <v>7405440</v>
      </c>
      <c r="F28" s="10"/>
      <c r="G28" s="15">
        <v>36831</v>
      </c>
      <c r="H28" s="16">
        <v>0</v>
      </c>
      <c r="I28" s="10"/>
      <c r="J28" s="15">
        <v>36831</v>
      </c>
      <c r="K28" s="16">
        <f t="shared" si="2"/>
        <v>0</v>
      </c>
      <c r="L28" s="10"/>
      <c r="M28" s="15">
        <v>36831</v>
      </c>
      <c r="N28" s="16">
        <f t="shared" si="3"/>
        <v>0</v>
      </c>
      <c r="O28" s="10"/>
      <c r="P28" s="15">
        <v>36831</v>
      </c>
      <c r="Q28" s="16">
        <v>0</v>
      </c>
      <c r="R28" s="10"/>
      <c r="S28" s="15">
        <v>36831</v>
      </c>
      <c r="T28" s="16">
        <v>0</v>
      </c>
      <c r="U28" s="10"/>
      <c r="W28" s="17">
        <f t="shared" si="1"/>
        <v>15667940</v>
      </c>
    </row>
    <row r="29" spans="1:23" x14ac:dyDescent="0.25">
      <c r="A29" s="15">
        <v>36861</v>
      </c>
      <c r="B29" s="16">
        <v>8262500</v>
      </c>
      <c r="C29" s="10"/>
      <c r="D29" s="15">
        <v>36861</v>
      </c>
      <c r="E29" s="16">
        <v>7405440</v>
      </c>
      <c r="F29" s="10"/>
      <c r="G29" s="15">
        <v>36861</v>
      </c>
      <c r="H29" s="16">
        <f t="shared" ref="H29:H40" si="4">1350000+1380000+768000</f>
        <v>3498000</v>
      </c>
      <c r="I29" s="10"/>
      <c r="J29" s="15">
        <v>36861</v>
      </c>
      <c r="K29" s="16">
        <f t="shared" ref="K29:K37" si="5">1350000+1380000+756000</f>
        <v>3486000</v>
      </c>
      <c r="L29" s="10"/>
      <c r="M29" s="15">
        <v>36861</v>
      </c>
      <c r="N29" s="16">
        <f>2025000+1350000+1134000</f>
        <v>4509000</v>
      </c>
      <c r="O29" s="10"/>
      <c r="P29" s="15">
        <v>36861</v>
      </c>
      <c r="Q29" s="16">
        <f>2025000+1350000+1134000</f>
        <v>4509000</v>
      </c>
      <c r="R29" s="10"/>
      <c r="S29" s="15">
        <v>36861</v>
      </c>
      <c r="T29" s="16">
        <v>0</v>
      </c>
      <c r="U29" s="10"/>
      <c r="W29" s="17">
        <f t="shared" si="1"/>
        <v>31669940</v>
      </c>
    </row>
    <row r="30" spans="1:23" x14ac:dyDescent="0.25">
      <c r="A30" s="15">
        <v>36892</v>
      </c>
      <c r="B30" s="16">
        <v>8262500</v>
      </c>
      <c r="C30" s="10"/>
      <c r="D30" s="15">
        <v>36892</v>
      </c>
      <c r="E30" s="16">
        <v>7405440</v>
      </c>
      <c r="F30" s="10"/>
      <c r="G30" s="15">
        <v>36892</v>
      </c>
      <c r="H30" s="16">
        <f t="shared" si="4"/>
        <v>3498000</v>
      </c>
      <c r="I30" s="10"/>
      <c r="J30" s="15">
        <v>36892</v>
      </c>
      <c r="K30" s="16">
        <f t="shared" si="5"/>
        <v>3486000</v>
      </c>
      <c r="L30" s="10"/>
      <c r="M30" s="15">
        <v>36892</v>
      </c>
      <c r="N30" s="16">
        <f>2025000+1350000+1134000</f>
        <v>4509000</v>
      </c>
      <c r="O30" s="10"/>
      <c r="P30" s="15">
        <v>36892</v>
      </c>
      <c r="Q30" s="16">
        <f>2025000+1350000+1134000</f>
        <v>4509000</v>
      </c>
      <c r="R30" s="10"/>
      <c r="S30" s="15">
        <v>36892</v>
      </c>
      <c r="T30" s="16">
        <v>0</v>
      </c>
      <c r="U30" s="10"/>
      <c r="W30" s="17">
        <f t="shared" si="1"/>
        <v>31669940</v>
      </c>
    </row>
    <row r="31" spans="1:23" x14ac:dyDescent="0.25">
      <c r="A31" s="15">
        <v>36923</v>
      </c>
      <c r="B31" s="16">
        <v>8262500</v>
      </c>
      <c r="C31" s="24" t="s">
        <v>10</v>
      </c>
      <c r="D31" s="15">
        <v>36923</v>
      </c>
      <c r="E31" s="16">
        <v>7405440</v>
      </c>
      <c r="F31" s="24"/>
      <c r="G31" s="15">
        <v>36923</v>
      </c>
      <c r="H31" s="16">
        <f t="shared" si="4"/>
        <v>3498000</v>
      </c>
      <c r="I31" s="10"/>
      <c r="J31" s="15">
        <v>36923</v>
      </c>
      <c r="K31" s="16">
        <f t="shared" si="5"/>
        <v>3486000</v>
      </c>
      <c r="L31" s="10"/>
      <c r="M31" s="15">
        <v>36923</v>
      </c>
      <c r="N31" s="16">
        <f>2025000+1350000+1134000</f>
        <v>4509000</v>
      </c>
      <c r="O31" s="10"/>
      <c r="P31" s="15">
        <v>36923</v>
      </c>
      <c r="Q31" s="16">
        <f>2025000+1350000+1134000</f>
        <v>4509000</v>
      </c>
      <c r="R31" s="10"/>
      <c r="S31" s="15">
        <v>36923</v>
      </c>
      <c r="T31" s="16">
        <v>0</v>
      </c>
      <c r="U31" s="10"/>
      <c r="W31" s="17">
        <f t="shared" si="1"/>
        <v>31669940</v>
      </c>
    </row>
    <row r="32" spans="1:23" x14ac:dyDescent="0.25">
      <c r="A32" s="15">
        <v>36951</v>
      </c>
      <c r="B32" s="16">
        <v>7143500</v>
      </c>
      <c r="C32" s="24" t="s">
        <v>10</v>
      </c>
      <c r="D32" s="15">
        <v>36951</v>
      </c>
      <c r="E32" s="16">
        <v>7405440</v>
      </c>
      <c r="F32" s="24"/>
      <c r="G32" s="15">
        <v>36951</v>
      </c>
      <c r="H32" s="16">
        <f t="shared" si="4"/>
        <v>3498000</v>
      </c>
      <c r="I32" s="10"/>
      <c r="J32" s="15">
        <v>36951</v>
      </c>
      <c r="K32" s="16">
        <f t="shared" si="5"/>
        <v>3486000</v>
      </c>
      <c r="L32" s="10"/>
      <c r="M32" s="15">
        <v>36951</v>
      </c>
      <c r="N32" s="16">
        <f>2025000+2025000+1512000</f>
        <v>5562000</v>
      </c>
      <c r="O32" s="10"/>
      <c r="P32" s="15">
        <v>36951</v>
      </c>
      <c r="Q32" s="16">
        <f>2025000+1350000+1134000</f>
        <v>4509000</v>
      </c>
      <c r="R32" s="10"/>
      <c r="S32" s="15">
        <v>36951</v>
      </c>
      <c r="T32" s="16">
        <v>0</v>
      </c>
      <c r="U32" s="10"/>
      <c r="W32" s="17">
        <f t="shared" si="1"/>
        <v>31603940</v>
      </c>
    </row>
    <row r="33" spans="1:23" x14ac:dyDescent="0.25">
      <c r="A33" s="15">
        <v>36982</v>
      </c>
      <c r="B33" s="16">
        <v>2959000</v>
      </c>
      <c r="C33" s="24" t="s">
        <v>10</v>
      </c>
      <c r="D33" s="15">
        <v>36982</v>
      </c>
      <c r="E33" s="16">
        <v>7405440</v>
      </c>
      <c r="F33" s="24"/>
      <c r="G33" s="15">
        <v>36982</v>
      </c>
      <c r="H33" s="16">
        <f t="shared" si="4"/>
        <v>3498000</v>
      </c>
      <c r="I33" s="10"/>
      <c r="J33" s="15">
        <v>36982</v>
      </c>
      <c r="K33" s="16">
        <f t="shared" si="5"/>
        <v>3486000</v>
      </c>
      <c r="L33" s="10"/>
      <c r="M33" s="15">
        <v>36982</v>
      </c>
      <c r="N33" s="16">
        <f>2700000+2025000+1512000</f>
        <v>6237000</v>
      </c>
      <c r="O33" s="10"/>
      <c r="P33" s="15">
        <v>36982</v>
      </c>
      <c r="Q33" s="16">
        <f>2025000+1350000+1512000</f>
        <v>4887000</v>
      </c>
      <c r="R33" s="10"/>
      <c r="S33" s="15">
        <v>36982</v>
      </c>
      <c r="T33" s="16">
        <v>0</v>
      </c>
      <c r="U33" s="10"/>
      <c r="W33" s="17">
        <f t="shared" si="1"/>
        <v>28472440</v>
      </c>
    </row>
    <row r="34" spans="1:23" x14ac:dyDescent="0.25">
      <c r="A34" s="15">
        <v>37012</v>
      </c>
      <c r="B34" s="16">
        <v>8120000</v>
      </c>
      <c r="C34" s="25"/>
      <c r="D34" s="15">
        <v>37012</v>
      </c>
      <c r="E34" s="16">
        <v>7405440</v>
      </c>
      <c r="F34" s="10"/>
      <c r="G34" s="15">
        <v>37012</v>
      </c>
      <c r="H34" s="16">
        <f t="shared" si="4"/>
        <v>3498000</v>
      </c>
      <c r="I34" s="10"/>
      <c r="J34" s="15">
        <v>37012</v>
      </c>
      <c r="K34" s="16">
        <f t="shared" si="5"/>
        <v>3486000</v>
      </c>
      <c r="L34" s="10"/>
      <c r="M34" s="15">
        <v>37012</v>
      </c>
      <c r="N34" s="16">
        <f>2700000+2025000+1512000</f>
        <v>6237000</v>
      </c>
      <c r="O34" s="10"/>
      <c r="P34" s="15">
        <v>37012</v>
      </c>
      <c r="Q34" s="16">
        <f>2025000+1350000+1512000</f>
        <v>4887000</v>
      </c>
      <c r="R34" s="10"/>
      <c r="S34" s="15">
        <v>37012</v>
      </c>
      <c r="T34" s="16">
        <v>0</v>
      </c>
      <c r="U34" s="10"/>
      <c r="W34" s="17">
        <f t="shared" si="1"/>
        <v>33633440</v>
      </c>
    </row>
    <row r="35" spans="1:23" x14ac:dyDescent="0.25">
      <c r="A35" s="15">
        <v>37043</v>
      </c>
      <c r="B35" s="16">
        <v>0</v>
      </c>
      <c r="C35" s="10"/>
      <c r="D35" s="15">
        <v>37043</v>
      </c>
      <c r="E35" s="16">
        <v>7405440</v>
      </c>
      <c r="F35" s="10"/>
      <c r="G35" s="15">
        <v>37043</v>
      </c>
      <c r="H35" s="16">
        <f t="shared" si="4"/>
        <v>3498000</v>
      </c>
      <c r="I35" s="10"/>
      <c r="J35" s="15">
        <v>37043</v>
      </c>
      <c r="K35" s="16">
        <f t="shared" si="5"/>
        <v>3486000</v>
      </c>
      <c r="L35" s="10"/>
      <c r="M35" s="15">
        <v>37043</v>
      </c>
      <c r="N35" s="16">
        <f>2700000+2025000+1512000</f>
        <v>6237000</v>
      </c>
      <c r="O35" s="10"/>
      <c r="P35" s="15">
        <v>37043</v>
      </c>
      <c r="Q35" s="16">
        <f>2025000+2025000+1512000</f>
        <v>5562000</v>
      </c>
      <c r="R35" s="10"/>
      <c r="S35" s="15">
        <v>37043</v>
      </c>
      <c r="T35" s="16">
        <v>0</v>
      </c>
      <c r="U35" s="10"/>
      <c r="W35" s="17">
        <f t="shared" si="1"/>
        <v>26188440</v>
      </c>
    </row>
    <row r="36" spans="1:23" x14ac:dyDescent="0.25">
      <c r="A36" s="15">
        <v>37073</v>
      </c>
      <c r="B36" s="16">
        <v>0</v>
      </c>
      <c r="C36" s="10"/>
      <c r="D36" s="15">
        <v>37073</v>
      </c>
      <c r="E36" s="16">
        <v>7405440</v>
      </c>
      <c r="F36" s="10"/>
      <c r="G36" s="15">
        <v>37073</v>
      </c>
      <c r="H36" s="16">
        <f t="shared" si="4"/>
        <v>3498000</v>
      </c>
      <c r="I36" s="10"/>
      <c r="J36" s="15">
        <v>37073</v>
      </c>
      <c r="K36" s="16">
        <f t="shared" si="5"/>
        <v>3486000</v>
      </c>
      <c r="L36" s="10"/>
      <c r="M36" s="15">
        <v>37073</v>
      </c>
      <c r="N36" s="16">
        <f>2700000+2025000+1890000</f>
        <v>6615000</v>
      </c>
      <c r="O36" s="10"/>
      <c r="P36" s="15">
        <v>37073</v>
      </c>
      <c r="Q36" s="16">
        <f>2025000+2025000+1512000</f>
        <v>5562000</v>
      </c>
      <c r="R36" s="10"/>
      <c r="S36" s="15">
        <v>37073</v>
      </c>
      <c r="T36" s="16">
        <v>0</v>
      </c>
      <c r="U36" s="10"/>
      <c r="W36" s="17">
        <f t="shared" si="1"/>
        <v>26566440</v>
      </c>
    </row>
    <row r="37" spans="1:23" x14ac:dyDescent="0.25">
      <c r="A37" s="15">
        <v>37104</v>
      </c>
      <c r="B37" s="16">
        <v>0</v>
      </c>
      <c r="C37" s="10"/>
      <c r="D37" s="15">
        <v>37104</v>
      </c>
      <c r="E37" s="16">
        <v>5586560</v>
      </c>
      <c r="F37" s="24" t="s">
        <v>10</v>
      </c>
      <c r="G37" s="15">
        <v>37104</v>
      </c>
      <c r="H37" s="16">
        <f t="shared" si="4"/>
        <v>3498000</v>
      </c>
      <c r="I37" s="10"/>
      <c r="J37" s="15">
        <v>37104</v>
      </c>
      <c r="K37" s="16">
        <f t="shared" si="5"/>
        <v>3486000</v>
      </c>
      <c r="L37" s="10"/>
      <c r="M37" s="15">
        <v>37104</v>
      </c>
      <c r="N37" s="16">
        <f>2700000+2025000+1890000</f>
        <v>6615000</v>
      </c>
      <c r="O37" s="10"/>
      <c r="P37" s="15">
        <v>37104</v>
      </c>
      <c r="Q37" s="16">
        <f>2025000+2700000+1512000</f>
        <v>6237000</v>
      </c>
      <c r="R37" s="10"/>
      <c r="S37" s="15">
        <v>37104</v>
      </c>
      <c r="T37" s="16">
        <v>0</v>
      </c>
      <c r="U37" s="10"/>
      <c r="W37" s="17">
        <f t="shared" si="1"/>
        <v>25422560</v>
      </c>
    </row>
    <row r="38" spans="1:23" x14ac:dyDescent="0.25">
      <c r="A38" s="15">
        <v>37135</v>
      </c>
      <c r="B38" s="16">
        <v>0</v>
      </c>
      <c r="C38" s="10"/>
      <c r="D38" s="15">
        <v>37135</v>
      </c>
      <c r="E38" s="16">
        <v>5586560</v>
      </c>
      <c r="F38" s="10"/>
      <c r="G38" s="15">
        <v>37135</v>
      </c>
      <c r="H38" s="16">
        <f t="shared" si="4"/>
        <v>3498000</v>
      </c>
      <c r="I38" s="10"/>
      <c r="J38" s="15">
        <v>37135</v>
      </c>
      <c r="K38" s="16">
        <f>2025000+1380000+1134000</f>
        <v>4539000</v>
      </c>
      <c r="L38" s="10"/>
      <c r="M38" s="15">
        <v>37135</v>
      </c>
      <c r="N38" s="16">
        <f>2700000+2700000+1890000</f>
        <v>7290000</v>
      </c>
      <c r="O38" s="10"/>
      <c r="P38" s="15">
        <v>37135</v>
      </c>
      <c r="Q38" s="16">
        <f>2025000+2700000+1512000</f>
        <v>6237000</v>
      </c>
      <c r="R38" s="10"/>
      <c r="S38" s="15">
        <v>37135</v>
      </c>
      <c r="T38" s="16">
        <v>0</v>
      </c>
      <c r="U38" s="10"/>
      <c r="W38" s="17">
        <f t="shared" si="1"/>
        <v>27150560</v>
      </c>
    </row>
    <row r="39" spans="1:23" x14ac:dyDescent="0.25">
      <c r="A39" s="15">
        <v>37165</v>
      </c>
      <c r="B39" s="16">
        <v>4060000</v>
      </c>
      <c r="C39" s="10"/>
      <c r="D39" s="15">
        <v>37165</v>
      </c>
      <c r="E39" s="16">
        <v>2793280</v>
      </c>
      <c r="F39" s="24" t="s">
        <v>10</v>
      </c>
      <c r="G39" s="15">
        <v>37165</v>
      </c>
      <c r="H39" s="16">
        <f t="shared" si="4"/>
        <v>3498000</v>
      </c>
      <c r="I39" s="10"/>
      <c r="J39" s="15">
        <v>37165</v>
      </c>
      <c r="K39" s="16">
        <f>2025000+1380000+1134000</f>
        <v>4539000</v>
      </c>
      <c r="L39" s="10"/>
      <c r="M39" s="15">
        <v>37165</v>
      </c>
      <c r="N39" s="16">
        <f>2700000+2700000+1890000</f>
        <v>7290000</v>
      </c>
      <c r="O39" s="10"/>
      <c r="P39" s="15">
        <v>37165</v>
      </c>
      <c r="Q39" s="16">
        <f>2700000+2700000+1512000</f>
        <v>6912000</v>
      </c>
      <c r="R39" s="10"/>
      <c r="S39" s="15">
        <v>37165</v>
      </c>
      <c r="T39" s="16">
        <v>0</v>
      </c>
      <c r="U39" s="10"/>
      <c r="W39" s="17">
        <f t="shared" si="1"/>
        <v>29092280</v>
      </c>
    </row>
    <row r="40" spans="1:23" x14ac:dyDescent="0.25">
      <c r="A40" s="15">
        <v>37196</v>
      </c>
      <c r="B40" s="16">
        <v>4060000</v>
      </c>
      <c r="C40" s="10"/>
      <c r="D40" s="15">
        <v>37196</v>
      </c>
      <c r="E40" s="16">
        <v>1458720</v>
      </c>
      <c r="F40" s="24" t="s">
        <v>10</v>
      </c>
      <c r="G40" s="15">
        <v>37196</v>
      </c>
      <c r="H40" s="16">
        <f t="shared" si="4"/>
        <v>3498000</v>
      </c>
      <c r="I40" s="10"/>
      <c r="J40" s="15">
        <v>37196</v>
      </c>
      <c r="K40" s="16">
        <f>2700000+1380000+1512000</f>
        <v>5592000</v>
      </c>
      <c r="L40" s="10"/>
      <c r="M40" s="15">
        <v>37196</v>
      </c>
      <c r="N40" s="16">
        <f>3375000+2700000+1890000</f>
        <v>7965000</v>
      </c>
      <c r="O40" s="10"/>
      <c r="P40" s="15">
        <v>37196</v>
      </c>
      <c r="Q40" s="16">
        <f>2700000+2700000+1890000</f>
        <v>7290000</v>
      </c>
      <c r="R40" s="10"/>
      <c r="S40" s="15">
        <v>37196</v>
      </c>
      <c r="T40" s="16">
        <v>0</v>
      </c>
      <c r="U40" s="10"/>
      <c r="W40" s="17">
        <f t="shared" si="1"/>
        <v>29863720</v>
      </c>
    </row>
    <row r="41" spans="1:23" x14ac:dyDescent="0.25">
      <c r="A41" s="15">
        <v>37226</v>
      </c>
      <c r="B41" s="16">
        <v>0</v>
      </c>
      <c r="C41" s="10"/>
      <c r="D41" s="15">
        <v>37226</v>
      </c>
      <c r="E41" s="16">
        <v>0</v>
      </c>
      <c r="F41" s="24" t="s">
        <v>10</v>
      </c>
      <c r="G41" s="15">
        <v>37226</v>
      </c>
      <c r="H41" s="16">
        <f>2700000+1380000+768000</f>
        <v>4848000</v>
      </c>
      <c r="I41" s="10"/>
      <c r="J41" s="15">
        <v>37226</v>
      </c>
      <c r="K41" s="16">
        <f>2700000+1380000+1512000</f>
        <v>5592000</v>
      </c>
      <c r="L41" s="10"/>
      <c r="M41" s="15">
        <v>37226</v>
      </c>
      <c r="N41" s="16">
        <f>3375000+2700000+1890000</f>
        <v>7965000</v>
      </c>
      <c r="O41" s="10"/>
      <c r="P41" s="15">
        <v>37226</v>
      </c>
      <c r="Q41" s="16">
        <f>3375000+2700000+1890000</f>
        <v>7965000</v>
      </c>
      <c r="R41" s="10"/>
      <c r="S41" s="15">
        <v>37226</v>
      </c>
      <c r="T41" s="16">
        <v>0</v>
      </c>
      <c r="U41" s="10"/>
      <c r="W41" s="17">
        <f t="shared" si="1"/>
        <v>26370000</v>
      </c>
    </row>
    <row r="42" spans="1:23" x14ac:dyDescent="0.25">
      <c r="A42" s="15">
        <v>37257</v>
      </c>
      <c r="B42" s="16">
        <v>0</v>
      </c>
      <c r="C42" s="10"/>
      <c r="D42" s="15">
        <v>37257</v>
      </c>
      <c r="E42" s="16">
        <v>8120000</v>
      </c>
      <c r="F42" s="22"/>
      <c r="G42" s="15">
        <v>37257</v>
      </c>
      <c r="H42" s="16">
        <f>2700000+1380000+768000</f>
        <v>4848000</v>
      </c>
      <c r="I42" s="10"/>
      <c r="J42" s="15">
        <v>37257</v>
      </c>
      <c r="K42" s="16">
        <f>2700000+1380000+1512000</f>
        <v>5592000</v>
      </c>
      <c r="L42" s="10"/>
      <c r="M42" s="15">
        <v>37257</v>
      </c>
      <c r="N42" s="16">
        <f>3375000+3375000+1890000</f>
        <v>8640000</v>
      </c>
      <c r="O42" s="10"/>
      <c r="P42" s="15">
        <v>37257</v>
      </c>
      <c r="Q42" s="16">
        <f>3375000+2700000+1890000</f>
        <v>7965000</v>
      </c>
      <c r="R42" s="10"/>
      <c r="S42" s="15">
        <v>37257</v>
      </c>
      <c r="T42" s="16">
        <v>0</v>
      </c>
      <c r="U42" s="10"/>
      <c r="W42" s="17">
        <f t="shared" si="1"/>
        <v>35165000</v>
      </c>
    </row>
    <row r="43" spans="1:23" x14ac:dyDescent="0.25">
      <c r="A43" s="15">
        <v>37288</v>
      </c>
      <c r="B43" s="16">
        <v>0</v>
      </c>
      <c r="C43" s="10"/>
      <c r="D43" s="15">
        <v>37288</v>
      </c>
      <c r="E43" s="16">
        <v>0</v>
      </c>
      <c r="F43" s="10"/>
      <c r="G43" s="15">
        <v>37288</v>
      </c>
      <c r="H43" s="16">
        <f>2700000+1380000+1536000</f>
        <v>5616000</v>
      </c>
      <c r="I43" s="10"/>
      <c r="J43" s="15">
        <v>37288</v>
      </c>
      <c r="K43" s="16">
        <f>2700000+2760000+1512000</f>
        <v>6972000</v>
      </c>
      <c r="L43" s="10"/>
      <c r="M43" s="15">
        <v>37288</v>
      </c>
      <c r="N43" s="16">
        <f>3375000+3375000+1890000</f>
        <v>8640000</v>
      </c>
      <c r="O43" s="10"/>
      <c r="P43" s="15">
        <v>37288</v>
      </c>
      <c r="Q43" s="16">
        <f>3375000+3375000+1890000</f>
        <v>8640000</v>
      </c>
      <c r="R43" s="10"/>
      <c r="S43" s="15">
        <v>37288</v>
      </c>
      <c r="T43" s="16">
        <v>0</v>
      </c>
      <c r="U43" s="10"/>
      <c r="W43" s="17">
        <f t="shared" si="1"/>
        <v>29868000</v>
      </c>
    </row>
    <row r="44" spans="1:23" x14ac:dyDescent="0.25">
      <c r="A44" s="15">
        <v>37316</v>
      </c>
      <c r="B44" s="16">
        <v>0</v>
      </c>
      <c r="C44" s="10"/>
      <c r="D44" s="15">
        <v>37316</v>
      </c>
      <c r="E44" s="16">
        <v>0</v>
      </c>
      <c r="F44" s="10"/>
      <c r="G44" s="15">
        <v>37316</v>
      </c>
      <c r="H44" s="16">
        <f>2700000+1380000+1536000</f>
        <v>5616000</v>
      </c>
      <c r="I44" s="10"/>
      <c r="J44" s="15">
        <v>37316</v>
      </c>
      <c r="K44" s="16">
        <f>3375000+2760000+1890000</f>
        <v>8025000</v>
      </c>
      <c r="L44" s="10"/>
      <c r="M44" s="15">
        <v>37316</v>
      </c>
      <c r="N44" s="16">
        <f>3375000+3375000+7560000</f>
        <v>14310000</v>
      </c>
      <c r="O44" s="24" t="s">
        <v>10</v>
      </c>
      <c r="P44" s="15">
        <v>37316</v>
      </c>
      <c r="Q44" s="16">
        <f>3375000+3375000+1890000</f>
        <v>8640000</v>
      </c>
      <c r="R44" s="10"/>
      <c r="S44" s="15">
        <v>37316</v>
      </c>
      <c r="T44" s="16">
        <v>0</v>
      </c>
      <c r="U44" s="10"/>
      <c r="W44" s="17">
        <f t="shared" si="1"/>
        <v>36591000</v>
      </c>
    </row>
    <row r="45" spans="1:23" x14ac:dyDescent="0.25">
      <c r="A45" s="15">
        <v>37347</v>
      </c>
      <c r="B45" s="16">
        <v>0</v>
      </c>
      <c r="C45" s="10"/>
      <c r="D45" s="15">
        <v>37347</v>
      </c>
      <c r="E45" s="16">
        <v>0</v>
      </c>
      <c r="F45" s="10"/>
      <c r="G45" s="15">
        <v>37347</v>
      </c>
      <c r="H45" s="16">
        <f>3375000+2760000+1536000</f>
        <v>7671000</v>
      </c>
      <c r="I45" s="10"/>
      <c r="J45" s="15">
        <v>37347</v>
      </c>
      <c r="K45" s="16">
        <f>3375000+2760000+1890000</f>
        <v>8025000</v>
      </c>
      <c r="L45" s="10"/>
      <c r="M45" s="15">
        <v>37347</v>
      </c>
      <c r="N45" s="16">
        <f>13500000+3375000+1890000</f>
        <v>18765000</v>
      </c>
      <c r="O45" s="24" t="s">
        <v>10</v>
      </c>
      <c r="P45" s="15">
        <v>37347</v>
      </c>
      <c r="Q45" s="16">
        <f>3375000+3375000+7560000</f>
        <v>14310000</v>
      </c>
      <c r="R45" s="24" t="s">
        <v>10</v>
      </c>
      <c r="S45" s="15">
        <v>37347</v>
      </c>
      <c r="T45" s="16">
        <v>0</v>
      </c>
      <c r="U45" s="24"/>
      <c r="V45" s="26"/>
      <c r="W45" s="17">
        <f t="shared" si="1"/>
        <v>48771000</v>
      </c>
    </row>
    <row r="46" spans="1:23" x14ac:dyDescent="0.25">
      <c r="A46" s="15">
        <v>37377</v>
      </c>
      <c r="B46" s="16">
        <v>0</v>
      </c>
      <c r="C46" s="10"/>
      <c r="D46" s="15">
        <v>37377</v>
      </c>
      <c r="E46" s="16">
        <v>0</v>
      </c>
      <c r="F46" s="10"/>
      <c r="G46" s="15">
        <v>37377</v>
      </c>
      <c r="H46" s="16">
        <f>3375000+2760000+1920000</f>
        <v>8055000</v>
      </c>
      <c r="I46" s="10"/>
      <c r="J46" s="15">
        <v>37377</v>
      </c>
      <c r="K46" s="16">
        <f>3375000+3450000+1890000</f>
        <v>8715000</v>
      </c>
      <c r="L46" s="10"/>
      <c r="M46" s="15">
        <v>37377</v>
      </c>
      <c r="N46" s="16">
        <f>3375000+3375000</f>
        <v>6750000</v>
      </c>
      <c r="O46" s="24"/>
      <c r="P46" s="15">
        <v>37377</v>
      </c>
      <c r="Q46" s="16">
        <f>13500000+3375000+1890000</f>
        <v>18765000</v>
      </c>
      <c r="R46" s="24" t="s">
        <v>10</v>
      </c>
      <c r="S46" s="15">
        <v>37377</v>
      </c>
      <c r="T46" s="16">
        <v>0</v>
      </c>
      <c r="U46" s="24"/>
      <c r="V46" s="26"/>
      <c r="W46" s="17">
        <f t="shared" si="1"/>
        <v>42285000</v>
      </c>
    </row>
    <row r="47" spans="1:23" x14ac:dyDescent="0.25">
      <c r="A47" s="15">
        <v>37408</v>
      </c>
      <c r="B47" s="16">
        <v>0</v>
      </c>
      <c r="C47" s="10"/>
      <c r="D47" s="15">
        <v>37408</v>
      </c>
      <c r="E47" s="16">
        <v>4060000</v>
      </c>
      <c r="F47" s="10"/>
      <c r="G47" s="15">
        <v>37408</v>
      </c>
      <c r="H47" s="16">
        <f>3375000+3450000+1920000</f>
        <v>8745000</v>
      </c>
      <c r="I47" s="10"/>
      <c r="J47" s="15">
        <v>37408</v>
      </c>
      <c r="K47" s="16">
        <f>3375000+3450000+1890000</f>
        <v>8715000</v>
      </c>
      <c r="L47" s="10"/>
      <c r="M47" s="15">
        <v>37408</v>
      </c>
      <c r="N47" s="16">
        <v>13500000</v>
      </c>
      <c r="O47" s="24" t="s">
        <v>10</v>
      </c>
      <c r="P47" s="15">
        <v>37408</v>
      </c>
      <c r="Q47" s="16">
        <f>3375000+3375000</f>
        <v>6750000</v>
      </c>
      <c r="R47" s="24"/>
      <c r="S47" s="15">
        <v>37408</v>
      </c>
      <c r="T47" s="16">
        <v>0</v>
      </c>
      <c r="U47" s="24"/>
      <c r="V47" s="26"/>
      <c r="W47" s="17">
        <f t="shared" si="1"/>
        <v>41770000</v>
      </c>
    </row>
    <row r="48" spans="1:23" x14ac:dyDescent="0.25">
      <c r="A48" s="15">
        <v>37438</v>
      </c>
      <c r="B48" s="16">
        <v>0</v>
      </c>
      <c r="C48" s="10"/>
      <c r="D48" s="15">
        <v>37438</v>
      </c>
      <c r="E48" s="16">
        <v>4060000</v>
      </c>
      <c r="F48" s="10"/>
      <c r="G48" s="15">
        <v>37438</v>
      </c>
      <c r="H48" s="16">
        <f>3375000+3450000+1920000</f>
        <v>8745000</v>
      </c>
      <c r="I48" s="10"/>
      <c r="J48" s="15">
        <v>37438</v>
      </c>
      <c r="K48" s="16">
        <f>3375000+3450000+1890000</f>
        <v>8715000</v>
      </c>
      <c r="L48" s="10"/>
      <c r="M48" s="15">
        <v>37438</v>
      </c>
      <c r="N48" s="16">
        <v>3375000</v>
      </c>
      <c r="O48" s="10"/>
      <c r="P48" s="15">
        <v>37438</v>
      </c>
      <c r="Q48" s="16">
        <v>13500000</v>
      </c>
      <c r="R48" s="24" t="s">
        <v>10</v>
      </c>
      <c r="S48" s="15">
        <v>37438</v>
      </c>
      <c r="T48" s="16">
        <v>0</v>
      </c>
      <c r="U48" s="24"/>
      <c r="V48" s="26"/>
      <c r="W48" s="17">
        <f t="shared" si="1"/>
        <v>38395000</v>
      </c>
    </row>
    <row r="49" spans="1:23" x14ac:dyDescent="0.25">
      <c r="A49" s="15">
        <v>37469</v>
      </c>
      <c r="B49" s="16">
        <v>0</v>
      </c>
      <c r="C49" s="10"/>
      <c r="D49" s="15">
        <v>37469</v>
      </c>
      <c r="E49" s="16">
        <v>0</v>
      </c>
      <c r="F49" s="10"/>
      <c r="G49" s="15">
        <v>37469</v>
      </c>
      <c r="H49" s="16">
        <f>3375000+3450000+1920000</f>
        <v>8745000</v>
      </c>
      <c r="I49" s="10"/>
      <c r="J49" s="15">
        <v>37469</v>
      </c>
      <c r="K49" s="16">
        <f>13500000+3450000+7560000</f>
        <v>24510000</v>
      </c>
      <c r="L49" s="24" t="s">
        <v>10</v>
      </c>
      <c r="M49" s="15">
        <v>37469</v>
      </c>
      <c r="N49" s="16">
        <v>0</v>
      </c>
      <c r="O49" s="10"/>
      <c r="P49" s="15">
        <v>37469</v>
      </c>
      <c r="Q49" s="16">
        <v>3375000</v>
      </c>
      <c r="R49" s="10"/>
      <c r="S49" s="15">
        <v>37469</v>
      </c>
      <c r="T49" s="16">
        <v>0</v>
      </c>
      <c r="U49" s="10"/>
      <c r="W49" s="17">
        <f t="shared" si="1"/>
        <v>36630000</v>
      </c>
    </row>
    <row r="50" spans="1:23" x14ac:dyDescent="0.25">
      <c r="A50" s="15">
        <v>37500</v>
      </c>
      <c r="B50" s="16">
        <v>0</v>
      </c>
      <c r="C50" s="10"/>
      <c r="D50" s="15">
        <v>37500</v>
      </c>
      <c r="E50" s="16">
        <v>0</v>
      </c>
      <c r="F50" s="10"/>
      <c r="G50" s="15">
        <v>37500</v>
      </c>
      <c r="H50" s="16">
        <f>13500000+3450000+1920000</f>
        <v>18870000</v>
      </c>
      <c r="I50" s="24" t="s">
        <v>10</v>
      </c>
      <c r="J50" s="15">
        <v>37500</v>
      </c>
      <c r="K50" s="16">
        <f>3375000+3450000+1890000</f>
        <v>8715000</v>
      </c>
      <c r="L50" s="24"/>
      <c r="M50" s="15">
        <v>37500</v>
      </c>
      <c r="N50" s="16">
        <v>0</v>
      </c>
      <c r="O50" s="10"/>
      <c r="P50" s="15">
        <v>37500</v>
      </c>
      <c r="Q50" s="16">
        <v>0</v>
      </c>
      <c r="R50" s="10"/>
      <c r="S50" s="15">
        <v>37500</v>
      </c>
      <c r="T50" s="16">
        <v>0</v>
      </c>
      <c r="U50" s="10"/>
      <c r="W50" s="17">
        <f t="shared" si="1"/>
        <v>27585000</v>
      </c>
    </row>
    <row r="51" spans="1:23" x14ac:dyDescent="0.25">
      <c r="A51" s="15">
        <v>37530</v>
      </c>
      <c r="B51" s="16">
        <v>0</v>
      </c>
      <c r="C51" s="10"/>
      <c r="D51" s="15">
        <v>37530</v>
      </c>
      <c r="E51" s="16">
        <v>0</v>
      </c>
      <c r="F51" s="10"/>
      <c r="G51" s="15">
        <v>37530</v>
      </c>
      <c r="H51" s="16">
        <f>3375000+3450000+7680000</f>
        <v>14505000</v>
      </c>
      <c r="I51" s="24" t="s">
        <v>10</v>
      </c>
      <c r="J51" s="15">
        <v>37530</v>
      </c>
      <c r="K51" s="16">
        <f>13800000</f>
        <v>13800000</v>
      </c>
      <c r="L51" s="24" t="s">
        <v>10</v>
      </c>
      <c r="M51" s="15">
        <v>37530</v>
      </c>
      <c r="N51" s="16">
        <v>0</v>
      </c>
      <c r="O51" s="10"/>
      <c r="P51" s="15">
        <v>37530</v>
      </c>
      <c r="Q51" s="16">
        <v>0</v>
      </c>
      <c r="R51" s="10"/>
      <c r="S51" s="15">
        <v>37530</v>
      </c>
      <c r="T51" s="16">
        <v>0</v>
      </c>
      <c r="U51" s="10"/>
      <c r="W51" s="17">
        <f t="shared" si="1"/>
        <v>28305000</v>
      </c>
    </row>
    <row r="52" spans="1:23" x14ac:dyDescent="0.25">
      <c r="A52" s="15">
        <v>37561</v>
      </c>
      <c r="B52" s="16">
        <v>0</v>
      </c>
      <c r="C52" s="10"/>
      <c r="D52" s="15">
        <v>37561</v>
      </c>
      <c r="E52" s="16">
        <v>0</v>
      </c>
      <c r="F52" s="10"/>
      <c r="G52" s="15">
        <v>37561</v>
      </c>
      <c r="H52" s="16">
        <f>13800000+1920000</f>
        <v>15720000</v>
      </c>
      <c r="I52" s="24" t="s">
        <v>10</v>
      </c>
      <c r="J52" s="15">
        <v>37561</v>
      </c>
      <c r="K52" s="16">
        <f>3450000</f>
        <v>3450000</v>
      </c>
      <c r="L52" s="10"/>
      <c r="M52" s="15">
        <v>37561</v>
      </c>
      <c r="N52" s="16">
        <v>0</v>
      </c>
      <c r="O52" s="10"/>
      <c r="P52" s="15">
        <v>37561</v>
      </c>
      <c r="Q52" s="16">
        <v>0</v>
      </c>
      <c r="R52" s="10"/>
      <c r="S52" s="15">
        <v>37561</v>
      </c>
      <c r="T52" s="16">
        <v>0</v>
      </c>
      <c r="U52" s="10"/>
      <c r="W52" s="17">
        <f t="shared" si="1"/>
        <v>19170000</v>
      </c>
    </row>
    <row r="53" spans="1:23" ht="15" x14ac:dyDescent="0.4">
      <c r="A53" s="15">
        <v>37591</v>
      </c>
      <c r="B53" s="18">
        <v>0</v>
      </c>
      <c r="C53" s="10"/>
      <c r="D53" s="15">
        <v>37591</v>
      </c>
      <c r="E53" s="18">
        <v>0</v>
      </c>
      <c r="F53" s="10"/>
      <c r="G53" s="15">
        <v>37591</v>
      </c>
      <c r="H53" s="18">
        <v>3450000</v>
      </c>
      <c r="I53" s="10"/>
      <c r="J53" s="15">
        <v>37591</v>
      </c>
      <c r="K53" s="18">
        <v>0</v>
      </c>
      <c r="L53" s="10"/>
      <c r="M53" s="15">
        <v>37591</v>
      </c>
      <c r="N53" s="18">
        <v>0</v>
      </c>
      <c r="O53" s="10"/>
      <c r="P53" s="15">
        <v>37591</v>
      </c>
      <c r="Q53" s="18">
        <v>0</v>
      </c>
      <c r="R53" s="10"/>
      <c r="S53" s="15">
        <v>37591</v>
      </c>
      <c r="T53" s="18">
        <v>0</v>
      </c>
      <c r="U53" s="10"/>
      <c r="W53" s="19">
        <f t="shared" si="1"/>
        <v>3450000</v>
      </c>
    </row>
    <row r="54" spans="1:23" ht="15" x14ac:dyDescent="0.4">
      <c r="A54" s="27" t="s">
        <v>8</v>
      </c>
      <c r="B54" s="28">
        <f>SUM(B8:B53)-B19</f>
        <v>162400000</v>
      </c>
      <c r="C54" s="22"/>
      <c r="D54" s="27" t="s">
        <v>8</v>
      </c>
      <c r="E54" s="28">
        <f>SUM(E8:E53)-E19</f>
        <v>162400000</v>
      </c>
      <c r="F54" s="22"/>
      <c r="G54" s="27" t="s">
        <v>8</v>
      </c>
      <c r="H54" s="28">
        <f>SUM(H8:H53)-H19</f>
        <v>174900000</v>
      </c>
      <c r="I54" s="22"/>
      <c r="J54" s="27" t="s">
        <v>8</v>
      </c>
      <c r="K54" s="28">
        <f>SUM(K8:K53)-K19</f>
        <v>174300000</v>
      </c>
      <c r="L54" s="22"/>
      <c r="M54" s="27" t="s">
        <v>8</v>
      </c>
      <c r="N54" s="28">
        <f>SUM(N8:N53)-N19</f>
        <v>172800000</v>
      </c>
      <c r="O54" s="22"/>
      <c r="P54" s="27" t="s">
        <v>8</v>
      </c>
      <c r="Q54" s="28">
        <f>SUM(Q8:Q53)-Q19</f>
        <v>172800000</v>
      </c>
      <c r="R54" s="22"/>
      <c r="S54" s="27" t="s">
        <v>8</v>
      </c>
      <c r="T54" s="28">
        <f>SUM(T8:T53)-T19</f>
        <v>54000000</v>
      </c>
      <c r="U54" s="22"/>
      <c r="V54" s="11"/>
      <c r="W54" s="29">
        <f>SUM(W8:W53)-W19</f>
        <v>1073600000</v>
      </c>
    </row>
    <row r="55" spans="1:23" x14ac:dyDescent="0.25">
      <c r="A55" s="8"/>
      <c r="B55" s="9"/>
      <c r="C55" s="10"/>
      <c r="D55" s="8"/>
      <c r="E55" s="9"/>
      <c r="F55" s="10"/>
      <c r="G55" s="8"/>
      <c r="H55" s="9"/>
      <c r="I55" s="10"/>
      <c r="J55" s="8"/>
      <c r="K55" s="9"/>
      <c r="L55" s="10"/>
      <c r="M55" s="8"/>
      <c r="N55" s="9"/>
      <c r="O55" s="10"/>
      <c r="P55" s="8"/>
      <c r="Q55" s="9"/>
      <c r="R55" s="10"/>
      <c r="S55" s="8"/>
      <c r="T55" s="9"/>
      <c r="U55" s="10"/>
      <c r="W55" s="7"/>
    </row>
    <row r="56" spans="1:23" x14ac:dyDescent="0.25">
      <c r="A56" s="40" t="s">
        <v>11</v>
      </c>
      <c r="B56" s="41"/>
      <c r="C56" s="42"/>
      <c r="D56" s="43" t="s">
        <v>12</v>
      </c>
      <c r="E56" s="43"/>
      <c r="F56" s="43"/>
      <c r="G56" s="40" t="s">
        <v>13</v>
      </c>
      <c r="H56" s="41"/>
      <c r="I56" s="42"/>
      <c r="J56" s="40" t="s">
        <v>14</v>
      </c>
      <c r="K56" s="41"/>
      <c r="L56" s="42"/>
      <c r="M56" s="40" t="s">
        <v>15</v>
      </c>
      <c r="N56" s="41"/>
      <c r="O56" s="42"/>
      <c r="P56" s="40" t="s">
        <v>16</v>
      </c>
      <c r="Q56" s="41"/>
      <c r="R56" s="42"/>
      <c r="S56" s="40"/>
      <c r="T56" s="41"/>
      <c r="U56" s="42"/>
      <c r="V56" s="30"/>
      <c r="W56" s="17"/>
    </row>
    <row r="57" spans="1:23" x14ac:dyDescent="0.25">
      <c r="A57" s="40" t="s">
        <v>17</v>
      </c>
      <c r="B57" s="41"/>
      <c r="C57" s="42"/>
      <c r="D57" s="43" t="s">
        <v>18</v>
      </c>
      <c r="E57" s="43"/>
      <c r="F57" s="43"/>
      <c r="G57" s="40" t="s">
        <v>19</v>
      </c>
      <c r="H57" s="41"/>
      <c r="I57" s="42"/>
      <c r="J57" s="40" t="s">
        <v>20</v>
      </c>
      <c r="K57" s="41"/>
      <c r="L57" s="42"/>
      <c r="M57" s="40" t="s">
        <v>21</v>
      </c>
      <c r="N57" s="41"/>
      <c r="O57" s="42"/>
      <c r="P57" s="40" t="s">
        <v>22</v>
      </c>
      <c r="Q57" s="41"/>
      <c r="R57" s="42"/>
      <c r="S57" s="40"/>
      <c r="T57" s="41"/>
      <c r="U57" s="42"/>
      <c r="V57" s="30"/>
      <c r="W57" s="7"/>
    </row>
    <row r="58" spans="1:23" x14ac:dyDescent="0.25">
      <c r="A58" s="40" t="s">
        <v>23</v>
      </c>
      <c r="B58" s="41"/>
      <c r="C58" s="42"/>
      <c r="D58" s="43" t="s">
        <v>24</v>
      </c>
      <c r="E58" s="43"/>
      <c r="F58" s="43"/>
      <c r="G58" s="40" t="s">
        <v>25</v>
      </c>
      <c r="H58" s="41"/>
      <c r="I58" s="42"/>
      <c r="J58" s="40" t="s">
        <v>26</v>
      </c>
      <c r="K58" s="41"/>
      <c r="L58" s="42"/>
      <c r="M58" s="40" t="s">
        <v>27</v>
      </c>
      <c r="N58" s="41"/>
      <c r="O58" s="42"/>
      <c r="P58" s="40" t="s">
        <v>28</v>
      </c>
      <c r="Q58" s="41"/>
      <c r="R58" s="42"/>
      <c r="S58" s="40"/>
      <c r="T58" s="41"/>
      <c r="U58" s="42"/>
      <c r="V58" s="30"/>
      <c r="W58" s="7"/>
    </row>
    <row r="59" spans="1:23" x14ac:dyDescent="0.25">
      <c r="A59" s="31"/>
      <c r="B59" s="32"/>
      <c r="C59" s="33"/>
      <c r="D59" s="37" t="s">
        <v>29</v>
      </c>
      <c r="E59" s="38"/>
      <c r="F59" s="39"/>
      <c r="G59" s="31"/>
      <c r="H59" s="32"/>
      <c r="I59" s="33"/>
      <c r="J59" s="31"/>
      <c r="K59" s="32"/>
      <c r="L59" s="33"/>
      <c r="M59" s="31"/>
      <c r="N59" s="32"/>
      <c r="O59" s="33"/>
      <c r="P59" s="31"/>
      <c r="Q59" s="32"/>
      <c r="R59" s="33"/>
      <c r="S59" s="31"/>
      <c r="T59" s="32"/>
      <c r="U59" s="33"/>
      <c r="W59" s="34"/>
    </row>
    <row r="60" spans="1:23" x14ac:dyDescent="0.25">
      <c r="A60" s="35" t="s">
        <v>30</v>
      </c>
      <c r="G60" s="35" t="s">
        <v>31</v>
      </c>
      <c r="J60" s="35" t="s">
        <v>32</v>
      </c>
      <c r="M60" s="35" t="s">
        <v>33</v>
      </c>
      <c r="P60" s="35" t="s">
        <v>33</v>
      </c>
      <c r="S60" s="35" t="s">
        <v>34</v>
      </c>
    </row>
    <row r="61" spans="1:23" x14ac:dyDescent="0.25">
      <c r="A61" s="36" t="s">
        <v>35</v>
      </c>
      <c r="G61" s="36" t="s">
        <v>35</v>
      </c>
      <c r="J61" s="36" t="s">
        <v>35</v>
      </c>
      <c r="M61" s="36" t="s">
        <v>35</v>
      </c>
      <c r="P61" s="36" t="s">
        <v>35</v>
      </c>
      <c r="S61" s="36" t="s">
        <v>36</v>
      </c>
    </row>
    <row r="62" spans="1:23" x14ac:dyDescent="0.25">
      <c r="S62" s="36" t="s">
        <v>37</v>
      </c>
    </row>
    <row r="63" spans="1:23" x14ac:dyDescent="0.25">
      <c r="S63" s="36" t="s">
        <v>38</v>
      </c>
    </row>
    <row r="64" spans="1:23" x14ac:dyDescent="0.25">
      <c r="S64" s="36" t="s">
        <v>39</v>
      </c>
    </row>
    <row r="65" spans="19:19" x14ac:dyDescent="0.25">
      <c r="S65" s="36" t="s">
        <v>40</v>
      </c>
    </row>
  </sheetData>
  <mergeCells count="54">
    <mergeCell ref="S7:U7"/>
    <mergeCell ref="P3:R3"/>
    <mergeCell ref="J4:L4"/>
    <mergeCell ref="M4:O4"/>
    <mergeCell ref="S3:U3"/>
    <mergeCell ref="S4:U4"/>
    <mergeCell ref="S5:U5"/>
    <mergeCell ref="D7:F7"/>
    <mergeCell ref="G7:I7"/>
    <mergeCell ref="J7:L7"/>
    <mergeCell ref="M7:O7"/>
    <mergeCell ref="P7:R7"/>
    <mergeCell ref="D2:F2"/>
    <mergeCell ref="G2:R2"/>
    <mergeCell ref="D3:F3"/>
    <mergeCell ref="A3:C3"/>
    <mergeCell ref="P4:R4"/>
    <mergeCell ref="P5:R5"/>
    <mergeCell ref="J3:L3"/>
    <mergeCell ref="M3:O3"/>
    <mergeCell ref="J5:L5"/>
    <mergeCell ref="M5:O5"/>
    <mergeCell ref="A7:C7"/>
    <mergeCell ref="A4:C4"/>
    <mergeCell ref="A5:C5"/>
    <mergeCell ref="S2:U2"/>
    <mergeCell ref="D4:F4"/>
    <mergeCell ref="D5:F5"/>
    <mergeCell ref="G3:I3"/>
    <mergeCell ref="G4:I4"/>
    <mergeCell ref="G5:I5"/>
    <mergeCell ref="A2:C2"/>
    <mergeCell ref="A56:C56"/>
    <mergeCell ref="A57:C57"/>
    <mergeCell ref="A58:C58"/>
    <mergeCell ref="D56:F56"/>
    <mergeCell ref="D57:F57"/>
    <mergeCell ref="D58:F58"/>
    <mergeCell ref="G56:I56"/>
    <mergeCell ref="G57:I57"/>
    <mergeCell ref="G58:I58"/>
    <mergeCell ref="J56:L56"/>
    <mergeCell ref="J57:L57"/>
    <mergeCell ref="J58:L58"/>
    <mergeCell ref="D59:F59"/>
    <mergeCell ref="S56:U56"/>
    <mergeCell ref="S57:U57"/>
    <mergeCell ref="S58:U58"/>
    <mergeCell ref="M56:O56"/>
    <mergeCell ref="M57:O57"/>
    <mergeCell ref="M58:O58"/>
    <mergeCell ref="P56:R56"/>
    <mergeCell ref="P57:R57"/>
    <mergeCell ref="P58:R58"/>
  </mergeCells>
  <pageMargins left="0.2" right="0.22" top="0.66" bottom="0.2" header="0.2" footer="0.2"/>
  <pageSetup paperSize="5" scale="64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Turbine Payments</vt:lpstr>
    </vt:vector>
  </TitlesOfParts>
  <Company>Panda Energy International Inc,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NatashaR</dc:creator>
  <cp:lastModifiedBy>Havlíček Jan</cp:lastModifiedBy>
  <dcterms:created xsi:type="dcterms:W3CDTF">2000-04-19T19:15:32Z</dcterms:created>
  <dcterms:modified xsi:type="dcterms:W3CDTF">2023-09-10T11:58:01Z</dcterms:modified>
</cp:coreProperties>
</file>