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bt Struct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D7" i="2" l="1"/>
  <c r="E7" i="2"/>
  <c r="B15" i="2"/>
  <c r="C15" i="2"/>
  <c r="D15" i="2"/>
  <c r="E15" i="2"/>
  <c r="G15" i="2"/>
  <c r="H15" i="2"/>
  <c r="I15" i="2"/>
  <c r="J15" i="2"/>
  <c r="L15" i="2"/>
  <c r="M15" i="2"/>
  <c r="N15" i="2"/>
  <c r="Q15" i="2"/>
  <c r="R15" i="2"/>
  <c r="A16" i="2"/>
  <c r="B16" i="2"/>
  <c r="C16" i="2"/>
  <c r="D16" i="2"/>
  <c r="E16" i="2"/>
  <c r="G16" i="2"/>
  <c r="H16" i="2"/>
  <c r="I16" i="2"/>
  <c r="J16" i="2"/>
  <c r="L16" i="2"/>
  <c r="M16" i="2"/>
  <c r="N16" i="2"/>
  <c r="A17" i="2"/>
  <c r="B17" i="2"/>
  <c r="C17" i="2"/>
  <c r="D17" i="2"/>
  <c r="E17" i="2"/>
  <c r="G17" i="2"/>
  <c r="H17" i="2"/>
  <c r="I17" i="2"/>
  <c r="J17" i="2"/>
  <c r="L17" i="2"/>
  <c r="M17" i="2"/>
  <c r="N17" i="2"/>
  <c r="A18" i="2"/>
  <c r="B18" i="2"/>
  <c r="C18" i="2"/>
  <c r="D18" i="2"/>
  <c r="E18" i="2"/>
  <c r="G18" i="2"/>
  <c r="H18" i="2"/>
  <c r="I18" i="2"/>
  <c r="J18" i="2"/>
  <c r="L18" i="2"/>
  <c r="M18" i="2"/>
  <c r="N18" i="2"/>
  <c r="A19" i="2"/>
  <c r="B19" i="2"/>
  <c r="C19" i="2"/>
  <c r="D19" i="2"/>
  <c r="E19" i="2"/>
  <c r="G19" i="2"/>
  <c r="H19" i="2"/>
  <c r="I19" i="2"/>
  <c r="J19" i="2"/>
  <c r="L19" i="2"/>
  <c r="M19" i="2"/>
  <c r="N19" i="2"/>
  <c r="Q19" i="2"/>
  <c r="R19" i="2"/>
  <c r="A20" i="2"/>
  <c r="B20" i="2"/>
  <c r="C20" i="2"/>
  <c r="D20" i="2"/>
  <c r="E20" i="2"/>
  <c r="G20" i="2"/>
  <c r="H20" i="2"/>
  <c r="I20" i="2"/>
  <c r="J20" i="2"/>
  <c r="A21" i="2"/>
  <c r="B21" i="2"/>
  <c r="C21" i="2"/>
  <c r="D21" i="2"/>
  <c r="E21" i="2"/>
  <c r="G21" i="2"/>
  <c r="H21" i="2"/>
  <c r="I21" i="2"/>
  <c r="J21" i="2"/>
  <c r="R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J28" i="2"/>
  <c r="M28" i="2"/>
  <c r="J29" i="2"/>
  <c r="M29" i="2"/>
  <c r="M30" i="2"/>
  <c r="J31" i="2"/>
  <c r="M31" i="2"/>
  <c r="B34" i="2"/>
  <c r="C34" i="2"/>
  <c r="D34" i="2"/>
  <c r="E34" i="2"/>
  <c r="J34" i="2"/>
  <c r="M34" i="2"/>
  <c r="N34" i="2"/>
  <c r="O34" i="2"/>
  <c r="A35" i="2"/>
  <c r="B35" i="2"/>
  <c r="C35" i="2"/>
  <c r="D35" i="2"/>
  <c r="E35" i="2"/>
  <c r="J35" i="2"/>
  <c r="M35" i="2"/>
  <c r="N35" i="2"/>
  <c r="O35" i="2"/>
  <c r="A36" i="2"/>
  <c r="B36" i="2"/>
  <c r="C36" i="2"/>
  <c r="D36" i="2"/>
  <c r="E36" i="2"/>
  <c r="J36" i="2"/>
  <c r="M36" i="2"/>
  <c r="N36" i="2"/>
  <c r="O36" i="2"/>
  <c r="A37" i="2"/>
  <c r="B37" i="2"/>
  <c r="C37" i="2"/>
  <c r="D37" i="2"/>
  <c r="E37" i="2"/>
  <c r="J37" i="2"/>
  <c r="L37" i="2"/>
  <c r="M37" i="2"/>
  <c r="N37" i="2"/>
  <c r="O37" i="2"/>
  <c r="A38" i="2"/>
  <c r="B38" i="2"/>
  <c r="C38" i="2"/>
  <c r="D38" i="2"/>
  <c r="E38" i="2"/>
  <c r="A39" i="2"/>
  <c r="B39" i="2"/>
  <c r="C39" i="2"/>
  <c r="D39" i="2"/>
  <c r="E39" i="2"/>
  <c r="O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</calcChain>
</file>

<file path=xl/sharedStrings.xml><?xml version="1.0" encoding="utf-8"?>
<sst xmlns="http://schemas.openxmlformats.org/spreadsheetml/2006/main" count="50" uniqueCount="35">
  <si>
    <t>Plant Turnkey Price</t>
  </si>
  <si>
    <t>Debt Term (yrs)</t>
  </si>
  <si>
    <t>Rate (%)</t>
  </si>
  <si>
    <t>Lease</t>
  </si>
  <si>
    <t>Equity (%)</t>
  </si>
  <si>
    <t>Equity ($)</t>
  </si>
  <si>
    <t>Turbines (#)</t>
  </si>
  <si>
    <t>Capacity (MW)</t>
  </si>
  <si>
    <t>Princ Amort Sched (yrs)</t>
  </si>
  <si>
    <t>Posted LC</t>
  </si>
  <si>
    <t>Capacity Pmt ($/kw-mo)</t>
  </si>
  <si>
    <t>Pmt</t>
  </si>
  <si>
    <t>12 yr Amort</t>
  </si>
  <si>
    <t>Prin Pmt</t>
  </si>
  <si>
    <t>Int Pmt</t>
  </si>
  <si>
    <t>Prin Bal</t>
  </si>
  <si>
    <t>7 Year Debt w/12 Yr Princ Amort</t>
  </si>
  <si>
    <t>100% Lease</t>
  </si>
  <si>
    <t>Debt</t>
  </si>
  <si>
    <t>Pmt Diff</t>
  </si>
  <si>
    <t>Total $</t>
  </si>
  <si>
    <t>$/kw/mo</t>
  </si>
  <si>
    <t>Equity</t>
  </si>
  <si>
    <t>Annual Debt Pmt</t>
  </si>
  <si>
    <t>Req'd Eq Ret</t>
  </si>
  <si>
    <t>Total Price:</t>
  </si>
  <si>
    <t>LC</t>
  </si>
  <si>
    <t>LC Annual Cost</t>
  </si>
  <si>
    <t>Diff</t>
  </si>
  <si>
    <t>Yr 5 Bal</t>
  </si>
  <si>
    <t>10 yr Amort</t>
  </si>
  <si>
    <t>Balance Amort Diff</t>
  </si>
  <si>
    <t>Difference</t>
  </si>
  <si>
    <t>7 Yr Debt</t>
  </si>
  <si>
    <t>Diff $/kw-mo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</si>
</sst>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6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6" fontId="0" fillId="0" borderId="4" xfId="0" applyNumberFormat="1" applyBorder="1"/>
    <xf numFmtId="6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1" applyFont="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8" fontId="0" fillId="0" borderId="0" xfId="0" applyNumberFormat="1" applyBorder="1" applyAlignment="1">
      <alignment horizontal="center"/>
    </xf>
    <xf numFmtId="8" fontId="0" fillId="0" borderId="0" xfId="0" applyNumberFormat="1" applyBorder="1"/>
    <xf numFmtId="0" fontId="0" fillId="0" borderId="6" xfId="0" applyBorder="1"/>
    <xf numFmtId="0" fontId="0" fillId="0" borderId="7" xfId="0" applyBorder="1"/>
    <xf numFmtId="6" fontId="0" fillId="0" borderId="7" xfId="0" applyNumberFormat="1" applyBorder="1" applyAlignment="1">
      <alignment horizontal="center"/>
    </xf>
    <xf numFmtId="0" fontId="0" fillId="0" borderId="8" xfId="0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6" zoomScale="85" workbookViewId="0">
      <selection activeCell="I35" sqref="I35"/>
    </sheetView>
  </sheetViews>
  <sheetFormatPr defaultRowHeight="13.2" x14ac:dyDescent="0.25"/>
  <cols>
    <col min="1" max="1" width="11" customWidth="1"/>
    <col min="3" max="3" width="11.33203125" bestFit="1" customWidth="1"/>
    <col min="4" max="5" width="9.44140625" bestFit="1" customWidth="1"/>
    <col min="6" max="6" width="4.109375" customWidth="1"/>
    <col min="8" max="8" width="11.5546875" bestFit="1" customWidth="1"/>
    <col min="10" max="10" width="11.5546875" bestFit="1" customWidth="1"/>
    <col min="11" max="11" width="4.44140625" customWidth="1"/>
    <col min="12" max="13" width="9.44140625" bestFit="1" customWidth="1"/>
    <col min="14" max="14" width="10.88671875" bestFit="1" customWidth="1"/>
  </cols>
  <sheetData>
    <row r="1" spans="1:18" x14ac:dyDescent="0.25">
      <c r="D1" s="7" t="s">
        <v>18</v>
      </c>
      <c r="E1" s="7" t="s">
        <v>3</v>
      </c>
      <c r="N1" s="3"/>
    </row>
    <row r="2" spans="1:18" x14ac:dyDescent="0.25">
      <c r="C2" s="1" t="s">
        <v>0</v>
      </c>
      <c r="D2" s="3">
        <v>120000</v>
      </c>
      <c r="E2" s="3">
        <v>120000</v>
      </c>
      <c r="N2" s="3"/>
    </row>
    <row r="3" spans="1:18" x14ac:dyDescent="0.25">
      <c r="C3" s="1" t="s">
        <v>1</v>
      </c>
      <c r="D3" s="4">
        <v>7</v>
      </c>
      <c r="E3" s="4">
        <v>5</v>
      </c>
    </row>
    <row r="4" spans="1:18" x14ac:dyDescent="0.25">
      <c r="C4" s="1" t="s">
        <v>2</v>
      </c>
      <c r="D4" s="6">
        <v>9.5000000000000001E-2</v>
      </c>
      <c r="E4" s="6">
        <v>7.4999999999999997E-2</v>
      </c>
    </row>
    <row r="5" spans="1:18" x14ac:dyDescent="0.25">
      <c r="C5" s="1" t="s">
        <v>8</v>
      </c>
      <c r="D5" s="4">
        <v>12</v>
      </c>
      <c r="E5" s="4">
        <v>0</v>
      </c>
    </row>
    <row r="6" spans="1:18" x14ac:dyDescent="0.25">
      <c r="C6" s="1" t="s">
        <v>4</v>
      </c>
      <c r="D6" s="5">
        <v>0.35</v>
      </c>
      <c r="E6" s="5">
        <v>0</v>
      </c>
    </row>
    <row r="7" spans="1:18" x14ac:dyDescent="0.25">
      <c r="C7" s="1" t="s">
        <v>5</v>
      </c>
      <c r="D7" s="3">
        <f>+D2*D6</f>
        <v>42000</v>
      </c>
      <c r="E7" s="3">
        <f>+E2*E6</f>
        <v>0</v>
      </c>
    </row>
    <row r="8" spans="1:18" x14ac:dyDescent="0.25">
      <c r="C8" s="1" t="s">
        <v>9</v>
      </c>
      <c r="D8" s="3">
        <v>0</v>
      </c>
      <c r="E8" s="3">
        <v>0</v>
      </c>
    </row>
    <row r="9" spans="1:18" x14ac:dyDescent="0.25">
      <c r="C9" s="1" t="s">
        <v>6</v>
      </c>
      <c r="D9" s="4">
        <v>5</v>
      </c>
      <c r="E9" s="4">
        <v>5</v>
      </c>
    </row>
    <row r="10" spans="1:18" x14ac:dyDescent="0.25">
      <c r="C10" s="1" t="s">
        <v>7</v>
      </c>
      <c r="D10" s="4">
        <v>230</v>
      </c>
      <c r="E10" s="4">
        <v>230</v>
      </c>
    </row>
    <row r="11" spans="1:18" x14ac:dyDescent="0.25">
      <c r="C11" s="1" t="s">
        <v>10</v>
      </c>
      <c r="D11" s="9">
        <v>6.5</v>
      </c>
      <c r="E11" s="9">
        <v>4.25</v>
      </c>
    </row>
    <row r="12" spans="1:18" x14ac:dyDescent="0.25">
      <c r="Q12" t="s">
        <v>20</v>
      </c>
      <c r="R12" t="s">
        <v>21</v>
      </c>
    </row>
    <row r="13" spans="1:18" x14ac:dyDescent="0.25">
      <c r="B13" s="37" t="s">
        <v>12</v>
      </c>
      <c r="C13" s="37"/>
      <c r="D13" s="37"/>
      <c r="E13" s="37"/>
      <c r="G13" s="37" t="s">
        <v>16</v>
      </c>
      <c r="H13" s="37"/>
      <c r="I13" s="37"/>
      <c r="J13" s="37"/>
      <c r="L13" s="37" t="s">
        <v>17</v>
      </c>
      <c r="M13" s="37"/>
      <c r="N13" s="37"/>
      <c r="O13" s="37"/>
      <c r="Q13" t="s">
        <v>19</v>
      </c>
      <c r="R13" t="s">
        <v>19</v>
      </c>
    </row>
    <row r="14" spans="1:18" x14ac:dyDescent="0.25">
      <c r="B14" s="8" t="s">
        <v>15</v>
      </c>
      <c r="C14" s="8" t="s">
        <v>11</v>
      </c>
      <c r="D14" s="8" t="s">
        <v>14</v>
      </c>
      <c r="E14" s="8" t="s">
        <v>13</v>
      </c>
      <c r="F14" s="10"/>
      <c r="G14" s="8" t="s">
        <v>15</v>
      </c>
      <c r="H14" s="8" t="s">
        <v>11</v>
      </c>
      <c r="I14" s="8" t="s">
        <v>14</v>
      </c>
      <c r="J14" s="8" t="s">
        <v>13</v>
      </c>
      <c r="K14" s="10"/>
      <c r="L14" s="8" t="s">
        <v>15</v>
      </c>
      <c r="M14" s="8" t="s">
        <v>11</v>
      </c>
      <c r="N14" s="8" t="s">
        <v>14</v>
      </c>
      <c r="O14" s="8" t="s">
        <v>13</v>
      </c>
    </row>
    <row r="15" spans="1:18" x14ac:dyDescent="0.25">
      <c r="A15">
        <v>1</v>
      </c>
      <c r="B15" s="2">
        <f>+D2-D7</f>
        <v>78000</v>
      </c>
      <c r="C15" s="3">
        <f t="shared" ref="C15:C26" si="0">-PMT($D$4,$D$5,$D$2-$D$7)</f>
        <v>11168.641710329521</v>
      </c>
      <c r="D15" s="3">
        <f t="shared" ref="D15:D26" si="1">+B15*$D$4</f>
        <v>7410</v>
      </c>
      <c r="E15" s="2">
        <f>+C15-D15</f>
        <v>3758.6417103295207</v>
      </c>
      <c r="G15" s="2">
        <f>+D2-D7</f>
        <v>78000</v>
      </c>
      <c r="H15" s="3">
        <f>+I15+J15</f>
        <v>11168.641710329521</v>
      </c>
      <c r="I15" s="3">
        <f t="shared" ref="I15:I21" si="2">+G15*$D$4</f>
        <v>7410</v>
      </c>
      <c r="J15" s="2">
        <f>+E15</f>
        <v>3758.6417103295207</v>
      </c>
      <c r="L15" s="2">
        <f>+E2-E7</f>
        <v>120000</v>
      </c>
      <c r="M15" s="2">
        <f>+N15+O15</f>
        <v>9000</v>
      </c>
      <c r="N15" s="3">
        <f>+L15*$E$4</f>
        <v>9000</v>
      </c>
      <c r="O15" s="3">
        <v>0</v>
      </c>
      <c r="Q15" s="2">
        <f>+H15-M15</f>
        <v>2168.6417103295207</v>
      </c>
      <c r="R15" s="9">
        <f>+((Q15*1000)/(+$D$10*1000))/12</f>
        <v>0.78573975011939146</v>
      </c>
    </row>
    <row r="16" spans="1:18" x14ac:dyDescent="0.25">
      <c r="A16">
        <f t="shared" ref="A16:A26" si="3">+A15+1</f>
        <v>2</v>
      </c>
      <c r="B16" s="2">
        <f>+B15-E15</f>
        <v>74241.358289670476</v>
      </c>
      <c r="C16" s="3">
        <f t="shared" si="0"/>
        <v>11168.641710329521</v>
      </c>
      <c r="D16" s="3">
        <f t="shared" si="1"/>
        <v>7052.9290375186956</v>
      </c>
      <c r="E16" s="2">
        <f t="shared" ref="E16:E26" si="4">+C16-D16</f>
        <v>4115.7126728108251</v>
      </c>
      <c r="G16" s="2">
        <f t="shared" ref="G16:G21" si="5">+G15-J15</f>
        <v>74241.358289670476</v>
      </c>
      <c r="H16" s="3">
        <f t="shared" ref="H16:H21" si="6">+I16+J16</f>
        <v>11168.641710329521</v>
      </c>
      <c r="I16" s="3">
        <f t="shared" si="2"/>
        <v>7052.9290375186956</v>
      </c>
      <c r="J16" s="2">
        <f t="shared" ref="J16:J21" si="7">+E16</f>
        <v>4115.7126728108251</v>
      </c>
      <c r="L16" s="2">
        <f>+L15-O15</f>
        <v>120000</v>
      </c>
      <c r="M16" s="2">
        <f>+N16+O16</f>
        <v>9000</v>
      </c>
      <c r="N16" s="3">
        <f>+L16*$E$4</f>
        <v>9000</v>
      </c>
      <c r="O16" s="3">
        <v>0</v>
      </c>
    </row>
    <row r="17" spans="1:18" x14ac:dyDescent="0.25">
      <c r="A17">
        <f t="shared" si="3"/>
        <v>3</v>
      </c>
      <c r="B17" s="2">
        <f>+B16-E16</f>
        <v>70125.645616859649</v>
      </c>
      <c r="C17" s="3">
        <f t="shared" si="0"/>
        <v>11168.641710329521</v>
      </c>
      <c r="D17" s="3">
        <f t="shared" si="1"/>
        <v>6661.9363336016668</v>
      </c>
      <c r="E17" s="2">
        <f t="shared" si="4"/>
        <v>4506.7053767278539</v>
      </c>
      <c r="G17" s="2">
        <f t="shared" si="5"/>
        <v>70125.645616859649</v>
      </c>
      <c r="H17" s="3">
        <f t="shared" si="6"/>
        <v>11168.641710329521</v>
      </c>
      <c r="I17" s="3">
        <f t="shared" si="2"/>
        <v>6661.9363336016668</v>
      </c>
      <c r="J17" s="2">
        <f t="shared" si="7"/>
        <v>4506.7053767278539</v>
      </c>
      <c r="L17" s="2">
        <f>+L16-O16</f>
        <v>120000</v>
      </c>
      <c r="M17" s="2">
        <f>+N17+O17</f>
        <v>9000</v>
      </c>
      <c r="N17" s="3">
        <f>+L17*$E$4</f>
        <v>9000</v>
      </c>
      <c r="O17" s="3">
        <v>0</v>
      </c>
      <c r="Q17" s="3">
        <v>42000</v>
      </c>
    </row>
    <row r="18" spans="1:18" x14ac:dyDescent="0.25">
      <c r="A18">
        <f t="shared" si="3"/>
        <v>4</v>
      </c>
      <c r="B18" s="2">
        <f t="shared" ref="B18:B26" si="8">+B17-E17</f>
        <v>65618.940240131793</v>
      </c>
      <c r="C18" s="3">
        <f t="shared" si="0"/>
        <v>11168.641710329521</v>
      </c>
      <c r="D18" s="3">
        <f t="shared" si="1"/>
        <v>6233.7993228125206</v>
      </c>
      <c r="E18" s="2">
        <f t="shared" si="4"/>
        <v>4934.8423875170001</v>
      </c>
      <c r="G18" s="2">
        <f t="shared" si="5"/>
        <v>65618.940240131793</v>
      </c>
      <c r="H18" s="3">
        <f t="shared" si="6"/>
        <v>11168.641710329521</v>
      </c>
      <c r="I18" s="3">
        <f t="shared" si="2"/>
        <v>6233.7993228125206</v>
      </c>
      <c r="J18" s="2">
        <f t="shared" si="7"/>
        <v>4934.8423875170001</v>
      </c>
      <c r="L18" s="2">
        <f>+L17-O17</f>
        <v>120000</v>
      </c>
      <c r="M18" s="2">
        <f>+N18+O18</f>
        <v>9000</v>
      </c>
      <c r="N18" s="3">
        <f>+L18*$E$4</f>
        <v>9000</v>
      </c>
      <c r="O18" s="3">
        <v>0</v>
      </c>
      <c r="Q18">
        <v>0.15</v>
      </c>
    </row>
    <row r="19" spans="1:18" x14ac:dyDescent="0.25">
      <c r="A19">
        <f t="shared" si="3"/>
        <v>5</v>
      </c>
      <c r="B19" s="2">
        <f t="shared" si="8"/>
        <v>60684.097852614796</v>
      </c>
      <c r="C19" s="3">
        <f t="shared" si="0"/>
        <v>11168.641710329521</v>
      </c>
      <c r="D19" s="3">
        <f t="shared" si="1"/>
        <v>5764.9892959984054</v>
      </c>
      <c r="E19" s="2">
        <f t="shared" si="4"/>
        <v>5403.6524143311153</v>
      </c>
      <c r="G19" s="2">
        <f t="shared" si="5"/>
        <v>60684.097852614796</v>
      </c>
      <c r="H19" s="3">
        <f t="shared" si="6"/>
        <v>11168.641710329521</v>
      </c>
      <c r="I19" s="3">
        <f t="shared" si="2"/>
        <v>5764.9892959984054</v>
      </c>
      <c r="J19" s="2">
        <f t="shared" si="7"/>
        <v>5403.6524143311153</v>
      </c>
      <c r="L19" s="2">
        <f>+L18-O18</f>
        <v>120000</v>
      </c>
      <c r="M19" s="2">
        <f>+N19+O19</f>
        <v>9000</v>
      </c>
      <c r="N19" s="3">
        <f>+L19*$E$4</f>
        <v>9000</v>
      </c>
      <c r="O19" s="3">
        <v>0</v>
      </c>
      <c r="Q19" s="3">
        <f>+Q17*Q18</f>
        <v>6300</v>
      </c>
      <c r="R19" s="9">
        <f>+((Q19*1000)/(+$D$10*1000))/12</f>
        <v>2.2826086956521738</v>
      </c>
    </row>
    <row r="20" spans="1:18" x14ac:dyDescent="0.25">
      <c r="A20">
        <f t="shared" si="3"/>
        <v>6</v>
      </c>
      <c r="B20" s="2">
        <f t="shared" si="8"/>
        <v>55280.445438283678</v>
      </c>
      <c r="C20" s="3">
        <f t="shared" si="0"/>
        <v>11168.641710329521</v>
      </c>
      <c r="D20" s="3">
        <f t="shared" si="1"/>
        <v>5251.6423166369495</v>
      </c>
      <c r="E20" s="2">
        <f t="shared" si="4"/>
        <v>5916.9993936925712</v>
      </c>
      <c r="G20" s="2">
        <f t="shared" si="5"/>
        <v>55280.445438283678</v>
      </c>
      <c r="H20" s="3">
        <f t="shared" si="6"/>
        <v>11168.641710329521</v>
      </c>
      <c r="I20" s="3">
        <f t="shared" si="2"/>
        <v>5251.6423166369495</v>
      </c>
      <c r="J20" s="2">
        <f t="shared" si="7"/>
        <v>5916.9993936925712</v>
      </c>
    </row>
    <row r="21" spans="1:18" x14ac:dyDescent="0.25">
      <c r="A21">
        <f t="shared" si="3"/>
        <v>7</v>
      </c>
      <c r="B21" s="2">
        <f t="shared" si="8"/>
        <v>49363.44604459111</v>
      </c>
      <c r="C21" s="3">
        <f t="shared" si="0"/>
        <v>11168.641710329521</v>
      </c>
      <c r="D21" s="3">
        <f t="shared" si="1"/>
        <v>4689.5273742361551</v>
      </c>
      <c r="E21" s="2">
        <f t="shared" si="4"/>
        <v>6479.1143360933656</v>
      </c>
      <c r="G21" s="2">
        <f t="shared" si="5"/>
        <v>49363.44604459111</v>
      </c>
      <c r="H21" s="3">
        <f t="shared" si="6"/>
        <v>11168.641710329521</v>
      </c>
      <c r="I21" s="3">
        <f t="shared" si="2"/>
        <v>4689.5273742361551</v>
      </c>
      <c r="J21" s="2">
        <f t="shared" si="7"/>
        <v>6479.1143360933656</v>
      </c>
      <c r="R21" s="11">
        <f>+R19+R15</f>
        <v>3.0683484457715653</v>
      </c>
    </row>
    <row r="22" spans="1:18" x14ac:dyDescent="0.25">
      <c r="A22">
        <f t="shared" si="3"/>
        <v>8</v>
      </c>
      <c r="B22" s="2">
        <f t="shared" si="8"/>
        <v>42884.331708497746</v>
      </c>
      <c r="C22" s="3">
        <f t="shared" si="0"/>
        <v>11168.641710329521</v>
      </c>
      <c r="D22" s="3">
        <f t="shared" si="1"/>
        <v>4074.011512307286</v>
      </c>
      <c r="E22" s="2">
        <f t="shared" si="4"/>
        <v>7094.6301980222343</v>
      </c>
    </row>
    <row r="23" spans="1:18" ht="13.8" thickBot="1" x14ac:dyDescent="0.3">
      <c r="A23">
        <f t="shared" si="3"/>
        <v>9</v>
      </c>
      <c r="B23" s="2">
        <f t="shared" si="8"/>
        <v>35789.701510475512</v>
      </c>
      <c r="C23" s="3">
        <f t="shared" si="0"/>
        <v>11168.641710329521</v>
      </c>
      <c r="D23" s="3">
        <f t="shared" si="1"/>
        <v>3400.0216434951735</v>
      </c>
      <c r="E23" s="2">
        <f t="shared" si="4"/>
        <v>7768.6200668343472</v>
      </c>
    </row>
    <row r="24" spans="1:18" x14ac:dyDescent="0.25">
      <c r="A24">
        <f t="shared" si="3"/>
        <v>10</v>
      </c>
      <c r="B24" s="2">
        <f t="shared" si="8"/>
        <v>28021.081443641164</v>
      </c>
      <c r="C24" s="3">
        <f t="shared" si="0"/>
        <v>11168.641710329521</v>
      </c>
      <c r="D24" s="3">
        <f t="shared" si="1"/>
        <v>2662.0027371459105</v>
      </c>
      <c r="E24" s="2">
        <f t="shared" si="4"/>
        <v>8506.6389731836098</v>
      </c>
      <c r="G24" s="12"/>
      <c r="H24" s="13"/>
      <c r="I24" s="13"/>
      <c r="J24" s="13"/>
      <c r="K24" s="13"/>
      <c r="L24" s="13"/>
      <c r="M24" s="13"/>
      <c r="N24" s="13"/>
      <c r="O24" s="13"/>
      <c r="P24" s="14"/>
    </row>
    <row r="25" spans="1:18" x14ac:dyDescent="0.25">
      <c r="A25">
        <f t="shared" si="3"/>
        <v>11</v>
      </c>
      <c r="B25" s="2">
        <f t="shared" si="8"/>
        <v>19514.442470457554</v>
      </c>
      <c r="C25" s="3">
        <f t="shared" si="0"/>
        <v>11168.641710329521</v>
      </c>
      <c r="D25" s="3">
        <f t="shared" si="1"/>
        <v>1853.8720346934676</v>
      </c>
      <c r="E25" s="2">
        <f t="shared" si="4"/>
        <v>9314.7696756360529</v>
      </c>
      <c r="G25" s="15"/>
      <c r="H25" s="16"/>
      <c r="I25" s="16"/>
      <c r="J25" s="17" t="s">
        <v>33</v>
      </c>
      <c r="K25" s="17"/>
      <c r="L25" s="17"/>
      <c r="M25" s="17" t="s">
        <v>17</v>
      </c>
      <c r="N25" s="16"/>
      <c r="O25" s="16"/>
      <c r="P25" s="18"/>
    </row>
    <row r="26" spans="1:18" x14ac:dyDescent="0.25">
      <c r="A26">
        <f t="shared" si="3"/>
        <v>12</v>
      </c>
      <c r="B26" s="2">
        <f t="shared" si="8"/>
        <v>10199.672794821501</v>
      </c>
      <c r="C26" s="3">
        <f t="shared" si="0"/>
        <v>11168.641710329521</v>
      </c>
      <c r="D26" s="3">
        <f t="shared" si="1"/>
        <v>968.96891550804264</v>
      </c>
      <c r="E26" s="2">
        <f t="shared" si="4"/>
        <v>10199.672794821478</v>
      </c>
      <c r="G26" s="15"/>
      <c r="H26" s="16"/>
      <c r="I26" s="16"/>
      <c r="J26" s="16"/>
      <c r="K26" s="16"/>
      <c r="L26" s="16"/>
      <c r="M26" s="16"/>
      <c r="N26" s="16"/>
      <c r="O26" s="16"/>
      <c r="P26" s="18"/>
    </row>
    <row r="27" spans="1:18" x14ac:dyDescent="0.25">
      <c r="A27" s="1"/>
      <c r="B27" s="2"/>
      <c r="G27" s="19"/>
      <c r="H27" s="16" t="s">
        <v>25</v>
      </c>
      <c r="I27" s="16"/>
      <c r="J27" s="20">
        <v>120000</v>
      </c>
      <c r="K27" s="20"/>
      <c r="L27" s="20"/>
      <c r="M27" s="20">
        <v>120000</v>
      </c>
      <c r="N27" s="16"/>
      <c r="O27" s="16"/>
      <c r="P27" s="18"/>
    </row>
    <row r="28" spans="1:18" x14ac:dyDescent="0.25">
      <c r="A28" s="1"/>
      <c r="G28" s="19"/>
      <c r="H28" s="16" t="s">
        <v>18</v>
      </c>
      <c r="I28" s="21">
        <v>0.65</v>
      </c>
      <c r="J28" s="20">
        <f>+I28*J27</f>
        <v>78000</v>
      </c>
      <c r="K28" s="20"/>
      <c r="L28" s="22">
        <v>1</v>
      </c>
      <c r="M28" s="20">
        <f>+M27*L28</f>
        <v>120000</v>
      </c>
      <c r="N28" s="16"/>
      <c r="O28" s="16"/>
      <c r="P28" s="18"/>
    </row>
    <row r="29" spans="1:18" x14ac:dyDescent="0.25">
      <c r="G29" s="19"/>
      <c r="H29" s="23" t="s">
        <v>22</v>
      </c>
      <c r="I29" s="16"/>
      <c r="J29" s="20">
        <f>+J27-J28</f>
        <v>42000</v>
      </c>
      <c r="K29" s="20"/>
      <c r="L29" s="24"/>
      <c r="M29" s="20">
        <f>+M27-M28</f>
        <v>0</v>
      </c>
      <c r="N29" s="16"/>
      <c r="O29" s="16"/>
      <c r="P29" s="18"/>
    </row>
    <row r="30" spans="1:18" x14ac:dyDescent="0.25">
      <c r="G30" s="15"/>
      <c r="H30" s="16" t="s">
        <v>26</v>
      </c>
      <c r="I30" s="21">
        <v>0</v>
      </c>
      <c r="J30" s="20">
        <v>0</v>
      </c>
      <c r="K30" s="20"/>
      <c r="L30" s="22">
        <v>0.2</v>
      </c>
      <c r="M30" s="20">
        <f>+L30*M27</f>
        <v>24000</v>
      </c>
      <c r="N30" s="16"/>
      <c r="O30" s="16"/>
      <c r="P30" s="18"/>
    </row>
    <row r="31" spans="1:18" x14ac:dyDescent="0.25">
      <c r="G31" s="15"/>
      <c r="H31" s="16" t="s">
        <v>29</v>
      </c>
      <c r="I31" s="16"/>
      <c r="J31" s="20">
        <f>+G20+D7</f>
        <v>97280.44543828367</v>
      </c>
      <c r="K31" s="20"/>
      <c r="L31" s="24"/>
      <c r="M31" s="20">
        <f>+L19</f>
        <v>120000</v>
      </c>
      <c r="N31" s="16"/>
      <c r="O31" s="16"/>
      <c r="P31" s="18"/>
    </row>
    <row r="32" spans="1:18" x14ac:dyDescent="0.25">
      <c r="B32" s="37" t="s">
        <v>30</v>
      </c>
      <c r="C32" s="37"/>
      <c r="D32" s="37"/>
      <c r="E32" s="37"/>
      <c r="G32" s="15"/>
      <c r="H32" s="16"/>
      <c r="I32" s="16"/>
      <c r="J32" s="16"/>
      <c r="K32" s="16"/>
      <c r="L32" s="25"/>
      <c r="M32" s="16"/>
      <c r="N32" s="16"/>
      <c r="O32" s="16"/>
      <c r="P32" s="18"/>
    </row>
    <row r="33" spans="1:16" x14ac:dyDescent="0.25">
      <c r="B33" s="8" t="s">
        <v>15</v>
      </c>
      <c r="C33" s="8" t="s">
        <v>11</v>
      </c>
      <c r="D33" s="8" t="s">
        <v>14</v>
      </c>
      <c r="E33" s="8" t="s">
        <v>13</v>
      </c>
      <c r="G33" s="15"/>
      <c r="H33" s="16"/>
      <c r="I33" s="16"/>
      <c r="J33" s="16"/>
      <c r="K33" s="16"/>
      <c r="L33" s="25"/>
      <c r="M33" s="16"/>
      <c r="N33" s="26" t="s">
        <v>28</v>
      </c>
      <c r="O33" s="27" t="s">
        <v>34</v>
      </c>
      <c r="P33" s="18"/>
    </row>
    <row r="34" spans="1:16" x14ac:dyDescent="0.25">
      <c r="A34">
        <v>1</v>
      </c>
      <c r="B34" s="2">
        <f>+D2-D7</f>
        <v>78000</v>
      </c>
      <c r="C34" s="3">
        <f>-PMT(+$D$4,10,$D$2-$D$7)</f>
        <v>12422.75982976846</v>
      </c>
      <c r="D34" s="3">
        <f t="shared" ref="D34:D43" si="9">+B34*$D$4</f>
        <v>7410</v>
      </c>
      <c r="E34" s="3">
        <f t="shared" ref="E34:E43" si="10">+C34-D34</f>
        <v>5012.7598297684599</v>
      </c>
      <c r="G34" s="15"/>
      <c r="H34" s="25" t="s">
        <v>23</v>
      </c>
      <c r="I34" s="21"/>
      <c r="J34" s="20">
        <f>+H15</f>
        <v>11168.641710329521</v>
      </c>
      <c r="K34" s="16"/>
      <c r="L34" s="25"/>
      <c r="M34" s="20">
        <f>+M15</f>
        <v>9000</v>
      </c>
      <c r="N34" s="20">
        <f>+M34-J34</f>
        <v>-2168.6417103295207</v>
      </c>
      <c r="O34" s="28">
        <f>+((N34*1000)/(230000))/12</f>
        <v>-0.78573975011939146</v>
      </c>
      <c r="P34" s="18"/>
    </row>
    <row r="35" spans="1:16" x14ac:dyDescent="0.25">
      <c r="A35">
        <f t="shared" ref="A35:A43" si="11">+A34+1</f>
        <v>2</v>
      </c>
      <c r="B35" s="2">
        <f t="shared" ref="B35:B43" si="12">+B34-E34</f>
        <v>72987.24017023154</v>
      </c>
      <c r="C35" s="3">
        <f t="shared" ref="C35:C43" si="13">-PMT(+$D$4,10,$D$2-$D$7)</f>
        <v>12422.75982976846</v>
      </c>
      <c r="D35" s="3">
        <f t="shared" si="9"/>
        <v>6933.7878161719964</v>
      </c>
      <c r="E35" s="3">
        <f t="shared" si="10"/>
        <v>5488.9720135964635</v>
      </c>
      <c r="G35" s="15"/>
      <c r="H35" s="25" t="s">
        <v>24</v>
      </c>
      <c r="I35" s="35">
        <v>0.15</v>
      </c>
      <c r="J35" s="20">
        <f>+D7*I35</f>
        <v>6300</v>
      </c>
      <c r="K35" s="16"/>
      <c r="L35" s="34">
        <v>0.15</v>
      </c>
      <c r="M35" s="20">
        <f>+L35*M29</f>
        <v>0</v>
      </c>
      <c r="N35" s="20">
        <f>+M35-J35</f>
        <v>-6300</v>
      </c>
      <c r="O35" s="28">
        <f>+((N35*1000)/(230000))/12</f>
        <v>-2.2826086956521738</v>
      </c>
      <c r="P35" s="18"/>
    </row>
    <row r="36" spans="1:16" x14ac:dyDescent="0.25">
      <c r="A36">
        <f t="shared" si="11"/>
        <v>3</v>
      </c>
      <c r="B36" s="2">
        <f t="shared" si="12"/>
        <v>67498.26815663508</v>
      </c>
      <c r="C36" s="3">
        <f t="shared" si="13"/>
        <v>12422.75982976846</v>
      </c>
      <c r="D36" s="3">
        <f t="shared" si="9"/>
        <v>6412.3354748803331</v>
      </c>
      <c r="E36" s="3">
        <f t="shared" si="10"/>
        <v>6010.4243548881268</v>
      </c>
      <c r="G36" s="15"/>
      <c r="H36" s="25" t="s">
        <v>27</v>
      </c>
      <c r="I36" s="35">
        <v>0.03</v>
      </c>
      <c r="J36" s="20">
        <f>+J30*I36</f>
        <v>0</v>
      </c>
      <c r="K36" s="16"/>
      <c r="L36" s="34">
        <v>0.03</v>
      </c>
      <c r="M36" s="20">
        <f>+L36*M30</f>
        <v>720</v>
      </c>
      <c r="N36" s="20">
        <f>+M36-J36</f>
        <v>720</v>
      </c>
      <c r="O36" s="28">
        <f>+((N36*1000)/(230000))/12</f>
        <v>0.2608695652173913</v>
      </c>
      <c r="P36" s="18"/>
    </row>
    <row r="37" spans="1:16" x14ac:dyDescent="0.25">
      <c r="A37">
        <f t="shared" si="11"/>
        <v>4</v>
      </c>
      <c r="B37" s="2">
        <f t="shared" si="12"/>
        <v>61487.843801746953</v>
      </c>
      <c r="C37" s="3">
        <f t="shared" si="13"/>
        <v>12422.75982976846</v>
      </c>
      <c r="D37" s="3">
        <f t="shared" si="9"/>
        <v>5841.3451611659602</v>
      </c>
      <c r="E37" s="3">
        <f t="shared" si="10"/>
        <v>6581.4146686024997</v>
      </c>
      <c r="G37" s="15"/>
      <c r="H37" s="25" t="s">
        <v>31</v>
      </c>
      <c r="I37" s="35">
        <v>0.1</v>
      </c>
      <c r="J37" s="20">
        <f>-PMT(I37,5,,J31)</f>
        <v>15934.291893381531</v>
      </c>
      <c r="K37" s="16"/>
      <c r="L37" s="34">
        <f>+I37</f>
        <v>0.1</v>
      </c>
      <c r="M37" s="20">
        <f>-PMT(L37,5,,M31)</f>
        <v>19655.697695369428</v>
      </c>
      <c r="N37" s="20">
        <f>+M37-J37</f>
        <v>3721.4058019878976</v>
      </c>
      <c r="O37" s="28">
        <f>+((N37*1000)/(230000))/12</f>
        <v>1.3483354355028616</v>
      </c>
      <c r="P37" s="18"/>
    </row>
    <row r="38" spans="1:16" x14ac:dyDescent="0.25">
      <c r="A38">
        <f t="shared" si="11"/>
        <v>5</v>
      </c>
      <c r="B38" s="2">
        <f t="shared" si="12"/>
        <v>54906.429133144455</v>
      </c>
      <c r="C38" s="3">
        <f t="shared" si="13"/>
        <v>12422.75982976846</v>
      </c>
      <c r="D38" s="3">
        <f t="shared" si="9"/>
        <v>5216.1107676487236</v>
      </c>
      <c r="E38" s="3">
        <f t="shared" si="10"/>
        <v>7206.6490621197363</v>
      </c>
      <c r="G38" s="15"/>
      <c r="H38" s="16"/>
      <c r="I38" s="36"/>
      <c r="J38" s="16"/>
      <c r="K38" s="16"/>
      <c r="L38" s="25"/>
      <c r="M38" s="20"/>
      <c r="N38" s="16"/>
      <c r="O38" s="16"/>
      <c r="P38" s="18"/>
    </row>
    <row r="39" spans="1:16" x14ac:dyDescent="0.25">
      <c r="A39">
        <f t="shared" si="11"/>
        <v>6</v>
      </c>
      <c r="B39" s="2">
        <f t="shared" si="12"/>
        <v>47699.780071024717</v>
      </c>
      <c r="C39" s="3">
        <f t="shared" si="13"/>
        <v>12422.75982976846</v>
      </c>
      <c r="D39" s="3">
        <f t="shared" si="9"/>
        <v>4531.4791067473479</v>
      </c>
      <c r="E39" s="3">
        <f t="shared" si="10"/>
        <v>7891.280723021112</v>
      </c>
      <c r="G39" s="15"/>
      <c r="H39" s="27" t="s">
        <v>32</v>
      </c>
      <c r="I39" s="16"/>
      <c r="J39" s="16"/>
      <c r="K39" s="16"/>
      <c r="L39" s="25"/>
      <c r="M39" s="20"/>
      <c r="N39" s="16"/>
      <c r="O39" s="29">
        <f>SUM(O34:O38)</f>
        <v>-1.4591434450513125</v>
      </c>
      <c r="P39" s="18"/>
    </row>
    <row r="40" spans="1:16" x14ac:dyDescent="0.25">
      <c r="A40">
        <f t="shared" si="11"/>
        <v>7</v>
      </c>
      <c r="B40" s="2">
        <f t="shared" si="12"/>
        <v>39808.499348003606</v>
      </c>
      <c r="C40" s="3">
        <f t="shared" si="13"/>
        <v>12422.75982976846</v>
      </c>
      <c r="D40" s="3">
        <f t="shared" si="9"/>
        <v>3781.8074380603425</v>
      </c>
      <c r="E40" s="3">
        <f t="shared" si="10"/>
        <v>8640.9523917081169</v>
      </c>
      <c r="G40" s="15"/>
      <c r="H40" s="16"/>
      <c r="I40" s="16"/>
      <c r="J40" s="16"/>
      <c r="K40" s="16"/>
      <c r="L40" s="16"/>
      <c r="M40" s="20"/>
      <c r="N40" s="16"/>
      <c r="O40" s="29"/>
      <c r="P40" s="18"/>
    </row>
    <row r="41" spans="1:16" ht="13.8" thickBot="1" x14ac:dyDescent="0.3">
      <c r="A41">
        <f t="shared" si="11"/>
        <v>8</v>
      </c>
      <c r="B41" s="2">
        <f t="shared" si="12"/>
        <v>31167.54695629549</v>
      </c>
      <c r="C41" s="3">
        <f t="shared" si="13"/>
        <v>12422.75982976846</v>
      </c>
      <c r="D41" s="3">
        <f t="shared" si="9"/>
        <v>2960.9169608480715</v>
      </c>
      <c r="E41" s="3">
        <f t="shared" si="10"/>
        <v>9461.8428689203884</v>
      </c>
      <c r="G41" s="30"/>
      <c r="H41" s="31"/>
      <c r="I41" s="31"/>
      <c r="J41" s="31"/>
      <c r="K41" s="31"/>
      <c r="L41" s="31"/>
      <c r="M41" s="32"/>
      <c r="N41" s="31"/>
      <c r="O41" s="31"/>
      <c r="P41" s="33"/>
    </row>
    <row r="42" spans="1:16" x14ac:dyDescent="0.25">
      <c r="A42">
        <f t="shared" si="11"/>
        <v>9</v>
      </c>
      <c r="B42" s="2">
        <f t="shared" si="12"/>
        <v>21705.704087375103</v>
      </c>
      <c r="C42" s="3">
        <f t="shared" si="13"/>
        <v>12422.75982976846</v>
      </c>
      <c r="D42" s="3">
        <f t="shared" si="9"/>
        <v>2062.0418883006346</v>
      </c>
      <c r="E42" s="3">
        <f t="shared" si="10"/>
        <v>10360.717941467825</v>
      </c>
    </row>
    <row r="43" spans="1:16" x14ac:dyDescent="0.25">
      <c r="A43">
        <f t="shared" si="11"/>
        <v>10</v>
      </c>
      <c r="B43" s="2">
        <f t="shared" si="12"/>
        <v>11344.986145907278</v>
      </c>
      <c r="C43" s="3">
        <f t="shared" si="13"/>
        <v>12422.75982976846</v>
      </c>
      <c r="D43" s="3">
        <f t="shared" si="9"/>
        <v>1077.7736838611913</v>
      </c>
      <c r="E43" s="3">
        <f t="shared" si="10"/>
        <v>11344.986145907269</v>
      </c>
    </row>
    <row r="44" spans="1:16" x14ac:dyDescent="0.25">
      <c r="B44" s="2"/>
      <c r="C44" s="3"/>
      <c r="D44" s="3"/>
      <c r="E44" s="3"/>
    </row>
    <row r="45" spans="1:16" x14ac:dyDescent="0.25">
      <c r="B45" s="2"/>
      <c r="C45" s="3"/>
      <c r="D45" s="3"/>
      <c r="E45" s="3"/>
    </row>
    <row r="46" spans="1:16" x14ac:dyDescent="0.25">
      <c r="B46" s="2"/>
      <c r="C46" s="3"/>
      <c r="D46" s="3"/>
      <c r="E46" s="3"/>
    </row>
    <row r="47" spans="1:16" x14ac:dyDescent="0.25">
      <c r="B47" s="2"/>
      <c r="C47" s="3"/>
      <c r="D47" s="3"/>
      <c r="E47" s="3"/>
    </row>
    <row r="48" spans="1:16" x14ac:dyDescent="0.25">
      <c r="B48" s="2"/>
      <c r="C48" s="3"/>
      <c r="D48" s="3"/>
      <c r="E48" s="3"/>
    </row>
    <row r="49" spans="2:5" x14ac:dyDescent="0.25">
      <c r="B49" s="2"/>
      <c r="C49" s="3"/>
      <c r="D49" s="3"/>
      <c r="E49" s="3"/>
    </row>
    <row r="50" spans="2:5" x14ac:dyDescent="0.25">
      <c r="B50" s="2"/>
      <c r="C50" s="3"/>
      <c r="D50" s="3"/>
      <c r="E50" s="3"/>
    </row>
    <row r="51" spans="2:5" x14ac:dyDescent="0.25">
      <c r="B51" s="2"/>
      <c r="C51" s="3"/>
      <c r="D51" s="3"/>
      <c r="E51" s="3"/>
    </row>
    <row r="52" spans="2:5" x14ac:dyDescent="0.25">
      <c r="B52" s="2"/>
      <c r="C52" s="3"/>
      <c r="D52" s="3"/>
      <c r="E52" s="3"/>
    </row>
    <row r="53" spans="2:5" x14ac:dyDescent="0.25">
      <c r="B53" s="2"/>
      <c r="C53" s="3"/>
      <c r="D53" s="3"/>
      <c r="E53" s="3"/>
    </row>
    <row r="54" spans="2:5" x14ac:dyDescent="0.25">
      <c r="B54" s="2"/>
    </row>
  </sheetData>
  <mergeCells count="4">
    <mergeCell ref="B13:E13"/>
    <mergeCell ref="G13:J13"/>
    <mergeCell ref="L13:O13"/>
    <mergeCell ref="B32:E32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Structs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tswank</dc:creator>
  <cp:lastModifiedBy>Havlíček Jan</cp:lastModifiedBy>
  <dcterms:created xsi:type="dcterms:W3CDTF">2000-04-11T16:35:06Z</dcterms:created>
  <dcterms:modified xsi:type="dcterms:W3CDTF">2023-09-10T11:58:14Z</dcterms:modified>
</cp:coreProperties>
</file>