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8460" windowHeight="3996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U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K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E8" i="1"/>
  <c r="M8" i="1"/>
  <c r="B9" i="1"/>
  <c r="C9" i="1"/>
  <c r="D9" i="1"/>
  <c r="E9" i="1"/>
  <c r="G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G13" i="1"/>
  <c r="H13" i="1"/>
  <c r="I13" i="1"/>
  <c r="J13" i="1"/>
  <c r="L13" i="1"/>
  <c r="M13" i="1"/>
  <c r="A14" i="1"/>
  <c r="B14" i="1"/>
  <c r="C14" i="1"/>
  <c r="D14" i="1"/>
  <c r="E14" i="1"/>
  <c r="G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B20" i="1"/>
  <c r="C20" i="1"/>
  <c r="D20" i="1"/>
  <c r="E20" i="1"/>
  <c r="G20" i="1"/>
  <c r="H20" i="1"/>
  <c r="I20" i="1"/>
  <c r="J20" i="1"/>
  <c r="L20" i="1"/>
  <c r="M20" i="1"/>
  <c r="A21" i="1"/>
  <c r="B21" i="1"/>
  <c r="C21" i="1"/>
  <c r="D21" i="1"/>
  <c r="E21" i="1"/>
  <c r="G21" i="1"/>
  <c r="H21" i="1"/>
  <c r="I21" i="1"/>
  <c r="J21" i="1"/>
  <c r="L21" i="1"/>
  <c r="M21" i="1"/>
  <c r="A22" i="1"/>
  <c r="B22" i="1"/>
  <c r="C22" i="1"/>
  <c r="D22" i="1"/>
  <c r="E22" i="1"/>
  <c r="G22" i="1"/>
  <c r="H22" i="1"/>
  <c r="I22" i="1"/>
  <c r="J22" i="1"/>
  <c r="L22" i="1"/>
  <c r="M22" i="1"/>
  <c r="A23" i="1"/>
  <c r="B23" i="1"/>
  <c r="C23" i="1"/>
  <c r="D23" i="1"/>
  <c r="E23" i="1"/>
  <c r="G23" i="1"/>
  <c r="H23" i="1"/>
  <c r="I23" i="1"/>
  <c r="J23" i="1"/>
  <c r="L23" i="1"/>
  <c r="M23" i="1"/>
  <c r="A24" i="1"/>
  <c r="B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<sst xmlns="http://schemas.openxmlformats.org/spreadsheetml/2006/main" count="224" uniqueCount="46">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</sst>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W26" sqref="W26"/>
    </sheetView>
  </sheetViews>
  <sheetFormatPr defaultRowHeight="13.2" x14ac:dyDescent="0.25"/>
  <cols>
    <col min="1" max="1" width="5.33203125" customWidth="1"/>
    <col min="2" max="2" width="12" customWidth="1"/>
    <col min="4" max="4" width="11.5546875" customWidth="1"/>
    <col min="5" max="5" width="15.6640625" customWidth="1"/>
    <col min="6" max="6" width="14.109375" customWidth="1"/>
    <col min="7" max="7" width="13.109375" customWidth="1"/>
    <col min="8" max="8" width="4.33203125" customWidth="1"/>
    <col min="9" max="9" width="9.33203125" customWidth="1"/>
    <col min="11" max="11" width="9.88671875" customWidth="1"/>
    <col min="12" max="12" width="11.5546875" customWidth="1"/>
    <col min="13" max="13" width="11.6640625" customWidth="1"/>
    <col min="14" max="14" width="12.5546875" customWidth="1"/>
    <col min="15" max="15" width="2" customWidth="1"/>
    <col min="16" max="16" width="11.6640625" customWidth="1"/>
    <col min="17" max="17" width="11.109375" customWidth="1"/>
    <col min="18" max="18" width="11.88671875" customWidth="1"/>
    <col min="19" max="19" width="12.109375" customWidth="1"/>
    <col min="20" max="20" width="2.6640625" customWidth="1"/>
    <col min="21" max="21" width="11.44140625" customWidth="1"/>
    <col min="22" max="22" width="11" customWidth="1"/>
    <col min="23" max="23" width="10.33203125" customWidth="1"/>
    <col min="24" max="26" width="9.33203125" bestFit="1" customWidth="1"/>
    <col min="27" max="27" width="10.88671875" customWidth="1"/>
    <col min="28" max="28" width="9.33203125" bestFit="1" customWidth="1"/>
  </cols>
  <sheetData>
    <row r="1" spans="1:28" x14ac:dyDescent="0.25">
      <c r="B1" s="32" t="s">
        <v>15</v>
      </c>
      <c r="C1" s="32"/>
    </row>
    <row r="2" spans="1:28" x14ac:dyDescent="0.25">
      <c r="B2" s="32" t="s">
        <v>18</v>
      </c>
      <c r="C2" s="32"/>
      <c r="I2" s="88">
        <v>37165</v>
      </c>
    </row>
    <row r="3" spans="1:28" x14ac:dyDescent="0.25">
      <c r="B3" s="32" t="s">
        <v>39</v>
      </c>
      <c r="C3" s="32"/>
      <c r="E3" s="64"/>
      <c r="F3" s="63"/>
      <c r="G3" s="86"/>
    </row>
    <row r="5" spans="1:28" x14ac:dyDescent="0.25">
      <c r="B5" s="32" t="s">
        <v>40</v>
      </c>
      <c r="I5" s="32" t="s">
        <v>41</v>
      </c>
      <c r="P5" s="32" t="s">
        <v>10</v>
      </c>
    </row>
    <row r="6" spans="1:28" x14ac:dyDescent="0.25">
      <c r="E6" s="47"/>
      <c r="F6" s="92" t="s">
        <v>28</v>
      </c>
      <c r="G6" s="93"/>
      <c r="L6" s="48"/>
      <c r="M6" s="92" t="s">
        <v>28</v>
      </c>
      <c r="N6" s="93"/>
      <c r="Q6" s="48"/>
      <c r="R6" s="92" t="s">
        <v>28</v>
      </c>
      <c r="S6" s="93"/>
      <c r="U6" s="89" t="s">
        <v>25</v>
      </c>
      <c r="V6" s="90"/>
      <c r="W6" s="89" t="s">
        <v>42</v>
      </c>
      <c r="X6" s="91"/>
      <c r="Y6" s="91"/>
      <c r="Z6" s="90"/>
      <c r="AA6" s="89" t="s">
        <v>34</v>
      </c>
      <c r="AB6" s="90"/>
    </row>
    <row r="7" spans="1:28" x14ac:dyDescent="0.25">
      <c r="B7" s="89" t="s">
        <v>10</v>
      </c>
      <c r="C7" s="91"/>
      <c r="D7" s="91"/>
      <c r="E7" s="42" t="s">
        <v>3</v>
      </c>
      <c r="F7" s="57" t="s">
        <v>20</v>
      </c>
      <c r="G7" s="58" t="s">
        <v>6</v>
      </c>
      <c r="I7" s="89" t="s">
        <v>10</v>
      </c>
      <c r="J7" s="91"/>
      <c r="K7" s="91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4" t="s">
        <v>2</v>
      </c>
      <c r="V7" s="95"/>
      <c r="W7" s="89" t="s">
        <v>35</v>
      </c>
      <c r="X7" s="90"/>
      <c r="Y7" s="89" t="s">
        <v>36</v>
      </c>
      <c r="Z7" s="90"/>
      <c r="AA7" s="89" t="s">
        <v>2</v>
      </c>
      <c r="AB7" s="90"/>
    </row>
    <row r="8" spans="1:28" x14ac:dyDescent="0.25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5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5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5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5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5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5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5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5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5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5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5">
      <c r="A19">
        <f t="shared" si="7"/>
        <v>11</v>
      </c>
      <c r="B19" s="62">
        <v>-68327</v>
      </c>
      <c r="C19" s="5">
        <v>1.0169999999999999</v>
      </c>
      <c r="D19" s="3">
        <f t="shared" si="9"/>
        <v>-69489</v>
      </c>
      <c r="E19" s="50">
        <f>'DETM-Receipts'!N18+'PPL-Receipts'!H18</f>
        <v>70000</v>
      </c>
      <c r="F19" s="39">
        <f t="shared" si="3"/>
        <v>511</v>
      </c>
      <c r="G19" s="53">
        <f t="shared" si="10"/>
        <v>-32053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-69489</v>
      </c>
      <c r="Q19" s="44">
        <f t="shared" si="14"/>
        <v>70000</v>
      </c>
      <c r="R19" s="43">
        <f t="shared" si="5"/>
        <v>511</v>
      </c>
      <c r="S19" s="53">
        <f t="shared" si="15"/>
        <v>-32053</v>
      </c>
      <c r="U19" s="60">
        <f t="shared" si="8"/>
        <v>-69489</v>
      </c>
      <c r="V19" s="80">
        <f t="shared" si="1"/>
        <v>0</v>
      </c>
      <c r="W19">
        <v>69199</v>
      </c>
      <c r="AA19" s="83">
        <f t="shared" si="6"/>
        <v>-290</v>
      </c>
      <c r="AB19" s="83">
        <f t="shared" si="2"/>
        <v>0</v>
      </c>
    </row>
    <row r="20" spans="1:28" x14ac:dyDescent="0.25">
      <c r="A20">
        <f t="shared" si="7"/>
        <v>12</v>
      </c>
      <c r="B20" s="62">
        <v>-78303</v>
      </c>
      <c r="C20" s="5">
        <v>1.0169999999999999</v>
      </c>
      <c r="D20" s="3">
        <f t="shared" si="9"/>
        <v>-79634</v>
      </c>
      <c r="E20" s="50">
        <f>'DETM-Receipts'!N19+'PPL-Receipts'!H19</f>
        <v>75000</v>
      </c>
      <c r="F20" s="39">
        <f t="shared" si="3"/>
        <v>-4634</v>
      </c>
      <c r="G20" s="53">
        <f t="shared" si="10"/>
        <v>-36687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-79634</v>
      </c>
      <c r="Q20" s="44">
        <f t="shared" si="14"/>
        <v>75000</v>
      </c>
      <c r="R20" s="43">
        <f t="shared" si="5"/>
        <v>-4634</v>
      </c>
      <c r="S20" s="53">
        <f t="shared" si="15"/>
        <v>-36687</v>
      </c>
      <c r="U20" s="60">
        <f t="shared" si="8"/>
        <v>-79634</v>
      </c>
      <c r="V20" s="80">
        <f t="shared" si="1"/>
        <v>0</v>
      </c>
      <c r="W20">
        <v>79127</v>
      </c>
      <c r="AA20" s="83">
        <f t="shared" si="6"/>
        <v>-507</v>
      </c>
      <c r="AB20" s="83">
        <f t="shared" si="2"/>
        <v>0</v>
      </c>
    </row>
    <row r="21" spans="1:28" x14ac:dyDescent="0.25">
      <c r="A21">
        <f t="shared" si="7"/>
        <v>13</v>
      </c>
      <c r="B21" s="62">
        <v>-73788</v>
      </c>
      <c r="C21" s="5">
        <v>1.0169999999999999</v>
      </c>
      <c r="D21" s="3">
        <f t="shared" si="9"/>
        <v>-75042</v>
      </c>
      <c r="E21" s="50">
        <f>'DETM-Receipts'!N20+'PPL-Receipts'!H20</f>
        <v>75000</v>
      </c>
      <c r="F21" s="39">
        <f t="shared" si="3"/>
        <v>-42</v>
      </c>
      <c r="G21" s="53">
        <f t="shared" si="10"/>
        <v>-36729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-75042</v>
      </c>
      <c r="Q21" s="44">
        <f t="shared" si="14"/>
        <v>75000</v>
      </c>
      <c r="R21" s="43">
        <f t="shared" si="5"/>
        <v>-42</v>
      </c>
      <c r="S21" s="53">
        <f t="shared" si="15"/>
        <v>-36729</v>
      </c>
      <c r="U21" s="60">
        <f t="shared" si="8"/>
        <v>-75042</v>
      </c>
      <c r="V21" s="80">
        <f t="shared" si="1"/>
        <v>0</v>
      </c>
      <c r="W21">
        <v>74764</v>
      </c>
      <c r="AA21" s="83">
        <f t="shared" si="6"/>
        <v>-278</v>
      </c>
      <c r="AB21" s="83">
        <f t="shared" si="2"/>
        <v>0</v>
      </c>
    </row>
    <row r="22" spans="1:28" x14ac:dyDescent="0.25">
      <c r="A22">
        <f t="shared" si="7"/>
        <v>14</v>
      </c>
      <c r="B22" s="62">
        <v>-73023</v>
      </c>
      <c r="C22" s="5">
        <v>1.0169999999999999</v>
      </c>
      <c r="D22" s="3">
        <f t="shared" si="9"/>
        <v>-74264</v>
      </c>
      <c r="E22" s="50">
        <f>'DETM-Receipts'!N21+'PPL-Receipts'!H21</f>
        <v>75000</v>
      </c>
      <c r="F22" s="39">
        <f t="shared" si="3"/>
        <v>736</v>
      </c>
      <c r="G22" s="53">
        <f t="shared" si="10"/>
        <v>-35993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-74264</v>
      </c>
      <c r="Q22" s="44">
        <f t="shared" si="14"/>
        <v>75000</v>
      </c>
      <c r="R22" s="43">
        <f t="shared" si="5"/>
        <v>736</v>
      </c>
      <c r="S22" s="53">
        <f t="shared" si="15"/>
        <v>-35993</v>
      </c>
      <c r="U22" s="60">
        <f t="shared" si="8"/>
        <v>-74264</v>
      </c>
      <c r="V22" s="80">
        <f t="shared" si="1"/>
        <v>0</v>
      </c>
      <c r="W22">
        <v>73989</v>
      </c>
      <c r="AA22" s="83">
        <f t="shared" si="6"/>
        <v>-275</v>
      </c>
      <c r="AB22" s="83">
        <f t="shared" si="2"/>
        <v>0</v>
      </c>
    </row>
    <row r="23" spans="1:28" x14ac:dyDescent="0.25">
      <c r="A23">
        <f t="shared" si="7"/>
        <v>15</v>
      </c>
      <c r="B23" s="62">
        <v>-73889</v>
      </c>
      <c r="C23" s="5">
        <v>1.0169999999999999</v>
      </c>
      <c r="D23" s="3">
        <f t="shared" si="9"/>
        <v>-75145</v>
      </c>
      <c r="E23" s="50">
        <f>'DETM-Receipts'!N22+'PPL-Receipts'!H22</f>
        <v>80000</v>
      </c>
      <c r="F23" s="39">
        <f t="shared" si="3"/>
        <v>4855</v>
      </c>
      <c r="G23" s="53">
        <f t="shared" si="10"/>
        <v>-31138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-75145</v>
      </c>
      <c r="Q23" s="44">
        <f t="shared" si="14"/>
        <v>80000</v>
      </c>
      <c r="R23" s="43">
        <f t="shared" si="5"/>
        <v>4855</v>
      </c>
      <c r="S23" s="53">
        <f t="shared" si="15"/>
        <v>-31138</v>
      </c>
      <c r="U23" s="60">
        <f t="shared" si="8"/>
        <v>-75145</v>
      </c>
      <c r="V23" s="80">
        <f t="shared" si="1"/>
        <v>0</v>
      </c>
      <c r="W23">
        <v>74877</v>
      </c>
      <c r="AA23" s="83">
        <f t="shared" si="6"/>
        <v>-268</v>
      </c>
      <c r="AB23" s="83">
        <f t="shared" si="2"/>
        <v>0</v>
      </c>
    </row>
    <row r="24" spans="1:28" x14ac:dyDescent="0.25">
      <c r="A24">
        <f t="shared" si="7"/>
        <v>16</v>
      </c>
      <c r="B24" s="62">
        <v>-73072</v>
      </c>
      <c r="C24" s="5">
        <v>1.0169999999999999</v>
      </c>
      <c r="D24" s="3">
        <f t="shared" si="9"/>
        <v>-74314</v>
      </c>
      <c r="E24" s="50">
        <f>'DETM-Receipts'!N23+'PPL-Receipts'!H23</f>
        <v>80776</v>
      </c>
      <c r="F24" s="39">
        <f t="shared" si="3"/>
        <v>6462</v>
      </c>
      <c r="G24" s="53">
        <f t="shared" si="10"/>
        <v>-24676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-74314</v>
      </c>
      <c r="Q24" s="44">
        <f t="shared" si="14"/>
        <v>80776</v>
      </c>
      <c r="R24" s="43">
        <f t="shared" si="5"/>
        <v>6462</v>
      </c>
      <c r="S24" s="53">
        <f t="shared" si="15"/>
        <v>-24676</v>
      </c>
      <c r="U24" s="60">
        <f t="shared" si="8"/>
        <v>-74314</v>
      </c>
      <c r="V24" s="80">
        <f t="shared" si="1"/>
        <v>0</v>
      </c>
      <c r="W24">
        <v>73988</v>
      </c>
      <c r="AA24" s="83">
        <f t="shared" si="6"/>
        <v>-326</v>
      </c>
      <c r="AB24" s="83">
        <f t="shared" si="2"/>
        <v>0</v>
      </c>
    </row>
    <row r="25" spans="1:28" x14ac:dyDescent="0.25">
      <c r="A25">
        <f t="shared" si="7"/>
        <v>17</v>
      </c>
      <c r="B25" s="62">
        <v>-43594</v>
      </c>
      <c r="C25" s="5">
        <v>1.0169999999999999</v>
      </c>
      <c r="D25" s="3">
        <f t="shared" si="9"/>
        <v>-44335</v>
      </c>
      <c r="E25" s="50">
        <f>'DETM-Receipts'!N24+'PPL-Receipts'!H24</f>
        <v>40000</v>
      </c>
      <c r="F25" s="39">
        <f t="shared" si="3"/>
        <v>-4335</v>
      </c>
      <c r="G25" s="53">
        <f t="shared" si="10"/>
        <v>-29011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-44335</v>
      </c>
      <c r="Q25" s="44">
        <f t="shared" si="14"/>
        <v>40000</v>
      </c>
      <c r="R25" s="43">
        <f t="shared" si="5"/>
        <v>-4335</v>
      </c>
      <c r="S25" s="53">
        <f t="shared" si="15"/>
        <v>-29011</v>
      </c>
      <c r="U25" s="60">
        <f>P25</f>
        <v>-44335</v>
      </c>
      <c r="V25" s="80">
        <f t="shared" si="1"/>
        <v>0</v>
      </c>
      <c r="W25">
        <v>43320</v>
      </c>
      <c r="AA25" s="83">
        <f t="shared" si="6"/>
        <v>-1015</v>
      </c>
      <c r="AB25" s="83">
        <f t="shared" si="2"/>
        <v>0</v>
      </c>
    </row>
    <row r="26" spans="1:28" x14ac:dyDescent="0.25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-29011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-29011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5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-29011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-29011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5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-29011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-29011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5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-29011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-29011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5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-29011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-29011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5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-29011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-29011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5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-29011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-29011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5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-29011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-29011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5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-29011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-29011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5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-29011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-29011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5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-29011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-29011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5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-29011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-29011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5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-29011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-29011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5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-29011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-29011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5">
      <c r="A40" t="s">
        <v>10</v>
      </c>
      <c r="B40" s="11">
        <f>SUM(B9:B39)</f>
        <v>-1133873</v>
      </c>
      <c r="C40" s="12">
        <f>ROUND(D40/B40,4)</f>
        <v>1.0169999999999999</v>
      </c>
      <c r="D40" s="13">
        <f>SUM(D9:D39)</f>
        <v>-1153147</v>
      </c>
      <c r="E40" s="51">
        <f>SUM(E9:E39)</f>
        <v>1124136</v>
      </c>
      <c r="F40" s="46">
        <f>SUM(F9:F39)</f>
        <v>-29011</v>
      </c>
      <c r="G40" s="54">
        <f>G39</f>
        <v>-29011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-1153147</v>
      </c>
      <c r="Q40" s="45">
        <f>SUM(Q9:Q39)</f>
        <v>1124136</v>
      </c>
      <c r="R40" s="43">
        <f t="shared" si="5"/>
        <v>-29011</v>
      </c>
      <c r="S40" s="54">
        <f>S39</f>
        <v>-29011</v>
      </c>
      <c r="U40" s="60">
        <f t="shared" si="16"/>
        <v>-1153147</v>
      </c>
      <c r="V40" s="61">
        <f>SUM(V9:V39)</f>
        <v>0</v>
      </c>
      <c r="W40" s="61">
        <f t="shared" ref="W40:AB40" si="17">SUM(W9:W39)</f>
        <v>1150251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-2896</v>
      </c>
      <c r="AB40" s="61">
        <f t="shared" si="17"/>
        <v>0</v>
      </c>
    </row>
    <row r="41" spans="1:28" x14ac:dyDescent="0.25">
      <c r="E41" s="38"/>
      <c r="F41" s="38"/>
      <c r="L41" s="38"/>
      <c r="M41" s="38"/>
    </row>
    <row r="42" spans="1:28" x14ac:dyDescent="0.25">
      <c r="E42" s="38"/>
      <c r="F42" s="38"/>
      <c r="L42" s="38"/>
      <c r="M42" s="38"/>
    </row>
    <row r="43" spans="1:28" x14ac:dyDescent="0.25">
      <c r="E43" s="38"/>
      <c r="F43" s="38"/>
      <c r="L43" s="38"/>
      <c r="M43" s="38"/>
    </row>
    <row r="44" spans="1:28" x14ac:dyDescent="0.25">
      <c r="E44" s="38"/>
      <c r="F44" s="38"/>
      <c r="L44" s="38"/>
      <c r="M44" s="38"/>
    </row>
    <row r="45" spans="1:28" x14ac:dyDescent="0.25">
      <c r="E45" s="38"/>
      <c r="F45" s="38"/>
      <c r="L45" s="38"/>
      <c r="M45" s="38"/>
    </row>
    <row r="46" spans="1:28" x14ac:dyDescent="0.25">
      <c r="E46" s="38"/>
      <c r="F46" s="38"/>
      <c r="L46" s="38"/>
      <c r="M46" s="38"/>
    </row>
    <row r="47" spans="1:28" x14ac:dyDescent="0.25">
      <c r="E47" s="38"/>
      <c r="F47" s="38"/>
      <c r="L47" s="38"/>
      <c r="M47" s="38"/>
    </row>
    <row r="48" spans="1:28" x14ac:dyDescent="0.25">
      <c r="E48" s="38"/>
      <c r="F48" s="38"/>
      <c r="L48" s="38"/>
      <c r="M48" s="38"/>
    </row>
    <row r="49" spans="5:13" x14ac:dyDescent="0.25">
      <c r="E49" s="38"/>
      <c r="F49" s="38"/>
      <c r="L49" s="38"/>
      <c r="M49" s="38"/>
    </row>
    <row r="50" spans="5:13" x14ac:dyDescent="0.25">
      <c r="E50" s="38"/>
      <c r="F50" s="38"/>
    </row>
    <row r="51" spans="5:13" x14ac:dyDescent="0.25">
      <c r="E51" s="38"/>
      <c r="F51" s="38"/>
    </row>
    <row r="52" spans="5:13" x14ac:dyDescent="0.25">
      <c r="E52" s="38"/>
      <c r="F52" s="38"/>
    </row>
    <row r="53" spans="5:13" x14ac:dyDescent="0.25">
      <c r="E53" s="38"/>
      <c r="F53" s="38"/>
    </row>
    <row r="54" spans="5:13" x14ac:dyDescent="0.25">
      <c r="E54" s="38"/>
      <c r="F54" s="38"/>
    </row>
    <row r="55" spans="5:13" x14ac:dyDescent="0.25">
      <c r="E55" s="38"/>
      <c r="F55" s="38"/>
    </row>
    <row r="56" spans="5:13" x14ac:dyDescent="0.25">
      <c r="E56" s="38"/>
      <c r="F56" s="38"/>
    </row>
    <row r="57" spans="5:13" x14ac:dyDescent="0.25">
      <c r="E57" s="38"/>
      <c r="F57" s="38"/>
    </row>
    <row r="58" spans="5:13" x14ac:dyDescent="0.25">
      <c r="E58" s="38"/>
      <c r="F58" s="38"/>
    </row>
    <row r="59" spans="5:13" x14ac:dyDescent="0.25">
      <c r="E59" s="38"/>
      <c r="F59" s="38"/>
    </row>
    <row r="60" spans="5:13" x14ac:dyDescent="0.25">
      <c r="E60" s="38"/>
      <c r="F60" s="38"/>
    </row>
    <row r="61" spans="5:13" x14ac:dyDescent="0.25">
      <c r="E61" s="38"/>
      <c r="F61" s="38"/>
    </row>
    <row r="62" spans="5:13" x14ac:dyDescent="0.25">
      <c r="E62" s="38"/>
      <c r="F62" s="38"/>
    </row>
    <row r="63" spans="5:13" x14ac:dyDescent="0.25">
      <c r="E63" s="38"/>
      <c r="F63" s="38"/>
    </row>
    <row r="64" spans="5:13" x14ac:dyDescent="0.25">
      <c r="E64" s="38"/>
      <c r="F64" s="38"/>
    </row>
    <row r="65" spans="5:6" x14ac:dyDescent="0.25">
      <c r="E65" s="38"/>
      <c r="F65" s="38"/>
    </row>
    <row r="66" spans="5:6" x14ac:dyDescent="0.25">
      <c r="E66" s="38"/>
      <c r="F66" s="38"/>
    </row>
    <row r="67" spans="5:6" x14ac:dyDescent="0.25">
      <c r="E67" s="38"/>
      <c r="F67" s="38"/>
    </row>
    <row r="68" spans="5:6" x14ac:dyDescent="0.25">
      <c r="E68" s="38"/>
      <c r="F68" s="38"/>
    </row>
    <row r="69" spans="5:6" x14ac:dyDescent="0.25">
      <c r="E69" s="38"/>
      <c r="F69" s="38"/>
    </row>
    <row r="70" spans="5:6" x14ac:dyDescent="0.25">
      <c r="E70" s="38"/>
      <c r="F70" s="38"/>
    </row>
    <row r="71" spans="5:6" x14ac:dyDescent="0.25">
      <c r="E71" s="38"/>
      <c r="F71" s="38"/>
    </row>
    <row r="72" spans="5:6" x14ac:dyDescent="0.25">
      <c r="E72" s="38"/>
      <c r="F72" s="38"/>
    </row>
    <row r="73" spans="5:6" x14ac:dyDescent="0.25">
      <c r="E73" s="38"/>
      <c r="F73" s="38"/>
    </row>
    <row r="74" spans="5:6" x14ac:dyDescent="0.25">
      <c r="E74" s="38"/>
      <c r="F74" s="38"/>
    </row>
    <row r="75" spans="5:6" x14ac:dyDescent="0.25">
      <c r="E75" s="38"/>
      <c r="F75" s="38"/>
    </row>
    <row r="76" spans="5:6" x14ac:dyDescent="0.25">
      <c r="E76" s="38"/>
      <c r="F76" s="38"/>
    </row>
    <row r="77" spans="5:6" x14ac:dyDescent="0.25">
      <c r="E77" s="38"/>
      <c r="F77" s="38"/>
    </row>
    <row r="78" spans="5:6" x14ac:dyDescent="0.25">
      <c r="E78" s="38"/>
      <c r="F78" s="38"/>
    </row>
    <row r="79" spans="5:6" x14ac:dyDescent="0.25">
      <c r="E79" s="38"/>
      <c r="F79" s="38"/>
    </row>
    <row r="80" spans="5:6" x14ac:dyDescent="0.25">
      <c r="E80" s="38"/>
      <c r="F80" s="38"/>
    </row>
    <row r="81" spans="5:6" x14ac:dyDescent="0.25">
      <c r="E81" s="38"/>
      <c r="F81" s="38"/>
    </row>
    <row r="82" spans="5:6" x14ac:dyDescent="0.25">
      <c r="E82" s="38"/>
      <c r="F82" s="38"/>
    </row>
    <row r="83" spans="5:6" x14ac:dyDescent="0.25">
      <c r="E83" s="38"/>
      <c r="F83" s="38"/>
    </row>
    <row r="84" spans="5:6" x14ac:dyDescent="0.25">
      <c r="E84" s="38"/>
      <c r="F84" s="38"/>
    </row>
    <row r="85" spans="5:6" x14ac:dyDescent="0.25">
      <c r="E85" s="38"/>
      <c r="F85" s="38"/>
    </row>
    <row r="86" spans="5:6" x14ac:dyDescent="0.25">
      <c r="E86" s="38"/>
      <c r="F86" s="38"/>
    </row>
    <row r="87" spans="5:6" x14ac:dyDescent="0.25">
      <c r="E87" s="38"/>
      <c r="F87" s="38"/>
    </row>
    <row r="88" spans="5:6" x14ac:dyDescent="0.25">
      <c r="E88" s="38"/>
      <c r="F88" s="38"/>
    </row>
    <row r="89" spans="5:6" x14ac:dyDescent="0.25">
      <c r="E89" s="38"/>
      <c r="F89" s="38"/>
    </row>
    <row r="90" spans="5:6" x14ac:dyDescent="0.25">
      <c r="E90" s="38"/>
      <c r="F90" s="38"/>
    </row>
    <row r="91" spans="5:6" x14ac:dyDescent="0.25">
      <c r="E91" s="38"/>
      <c r="F91" s="38"/>
    </row>
    <row r="92" spans="5:6" x14ac:dyDescent="0.25">
      <c r="E92" s="38"/>
      <c r="F92" s="38"/>
    </row>
    <row r="93" spans="5:6" x14ac:dyDescent="0.25">
      <c r="E93" s="38"/>
      <c r="F93" s="38"/>
    </row>
    <row r="94" spans="5:6" x14ac:dyDescent="0.25">
      <c r="E94" s="38"/>
      <c r="F94" s="38"/>
    </row>
    <row r="95" spans="5:6" x14ac:dyDescent="0.25">
      <c r="E95" s="38"/>
      <c r="F95" s="38"/>
    </row>
    <row r="96" spans="5:6" x14ac:dyDescent="0.25">
      <c r="E96" s="38"/>
      <c r="F96" s="38"/>
    </row>
    <row r="97" spans="5:6" x14ac:dyDescent="0.25">
      <c r="E97" s="38"/>
      <c r="F97" s="38"/>
    </row>
    <row r="98" spans="5:6" x14ac:dyDescent="0.25">
      <c r="E98" s="38"/>
      <c r="F98" s="38"/>
    </row>
    <row r="99" spans="5:6" x14ac:dyDescent="0.25">
      <c r="E99" s="38"/>
      <c r="F99" s="38"/>
    </row>
    <row r="100" spans="5:6" x14ac:dyDescent="0.25">
      <c r="E100" s="38"/>
      <c r="F100" s="38"/>
    </row>
    <row r="101" spans="5:6" x14ac:dyDescent="0.25">
      <c r="E101" s="38"/>
      <c r="F101" s="38"/>
    </row>
    <row r="102" spans="5:6" x14ac:dyDescent="0.25">
      <c r="E102" s="38"/>
      <c r="F102" s="38"/>
    </row>
    <row r="103" spans="5:6" x14ac:dyDescent="0.25">
      <c r="E103" s="38"/>
      <c r="F103" s="38"/>
    </row>
    <row r="104" spans="5:6" x14ac:dyDescent="0.25">
      <c r="E104" s="38"/>
      <c r="F104" s="38"/>
    </row>
    <row r="105" spans="5:6" x14ac:dyDescent="0.25">
      <c r="E105" s="38"/>
      <c r="F105" s="38"/>
    </row>
    <row r="106" spans="5:6" x14ac:dyDescent="0.25">
      <c r="E106" s="38"/>
      <c r="F106" s="38"/>
    </row>
    <row r="107" spans="5:6" x14ac:dyDescent="0.25">
      <c r="E107" s="38"/>
      <c r="F107" s="38"/>
    </row>
    <row r="108" spans="5:6" x14ac:dyDescent="0.25">
      <c r="E108" s="38"/>
      <c r="F108" s="38"/>
    </row>
    <row r="109" spans="5:6" x14ac:dyDescent="0.25">
      <c r="E109" s="38"/>
      <c r="F109" s="38"/>
    </row>
    <row r="110" spans="5:6" x14ac:dyDescent="0.25">
      <c r="E110" s="38"/>
      <c r="F110" s="38"/>
    </row>
    <row r="111" spans="5:6" x14ac:dyDescent="0.25">
      <c r="E111" s="38"/>
      <c r="F111" s="38"/>
    </row>
    <row r="112" spans="5:6" x14ac:dyDescent="0.25">
      <c r="E112" s="38"/>
      <c r="F112" s="38"/>
    </row>
    <row r="113" spans="5:6" x14ac:dyDescent="0.25">
      <c r="E113" s="38"/>
      <c r="F113" s="38"/>
    </row>
    <row r="114" spans="5:6" x14ac:dyDescent="0.25">
      <c r="E114" s="38"/>
      <c r="F114" s="38"/>
    </row>
    <row r="115" spans="5:6" x14ac:dyDescent="0.25">
      <c r="E115" s="38"/>
      <c r="F115" s="38"/>
    </row>
    <row r="116" spans="5:6" x14ac:dyDescent="0.25">
      <c r="E116" s="38"/>
      <c r="F116" s="38"/>
    </row>
    <row r="117" spans="5:6" x14ac:dyDescent="0.25">
      <c r="E117" s="38"/>
      <c r="F117" s="38"/>
    </row>
    <row r="118" spans="5:6" x14ac:dyDescent="0.25">
      <c r="E118" s="38"/>
      <c r="F118" s="38"/>
    </row>
    <row r="119" spans="5:6" x14ac:dyDescent="0.25">
      <c r="E119" s="38"/>
      <c r="F119" s="38"/>
    </row>
    <row r="120" spans="5:6" x14ac:dyDescent="0.25">
      <c r="E120" s="38"/>
      <c r="F120" s="38"/>
    </row>
    <row r="121" spans="5:6" x14ac:dyDescent="0.25">
      <c r="E121" s="38"/>
      <c r="F121" s="38"/>
    </row>
    <row r="122" spans="5:6" x14ac:dyDescent="0.25">
      <c r="E122" s="38"/>
      <c r="F122" s="38"/>
    </row>
    <row r="123" spans="5:6" x14ac:dyDescent="0.25">
      <c r="E123" s="38"/>
      <c r="F123" s="38"/>
    </row>
  </sheetData>
  <mergeCells count="12">
    <mergeCell ref="B7:D7"/>
    <mergeCell ref="F6:G6"/>
    <mergeCell ref="M6:N6"/>
    <mergeCell ref="I7:K7"/>
    <mergeCell ref="W7:X7"/>
    <mergeCell ref="W6:Z6"/>
    <mergeCell ref="Y7:Z7"/>
    <mergeCell ref="AA7:AB7"/>
    <mergeCell ref="AA6:AB6"/>
    <mergeCell ref="R6:S6"/>
    <mergeCell ref="U7:V7"/>
    <mergeCell ref="U6:V6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3.2" x14ac:dyDescent="0.25"/>
  <cols>
    <col min="1" max="1" width="14.88671875" customWidth="1"/>
    <col min="2" max="2" width="15" customWidth="1"/>
    <col min="3" max="3" width="17.88671875" bestFit="1" customWidth="1"/>
    <col min="4" max="5" width="13.6640625" customWidth="1"/>
    <col min="6" max="6" width="4" customWidth="1"/>
    <col min="7" max="7" width="13.6640625" customWidth="1"/>
    <col min="8" max="8" width="16.44140625" customWidth="1"/>
    <col min="9" max="10" width="13.6640625" customWidth="1"/>
    <col min="11" max="11" width="3.88671875" customWidth="1"/>
    <col min="12" max="13" width="13.6640625" customWidth="1"/>
  </cols>
  <sheetData>
    <row r="1" spans="1:84" ht="15.6" x14ac:dyDescent="0.3">
      <c r="A1" s="71" t="s">
        <v>15</v>
      </c>
      <c r="G1" s="70" t="s">
        <v>16</v>
      </c>
      <c r="H1" s="70" t="s">
        <v>17</v>
      </c>
      <c r="I1" s="70"/>
    </row>
    <row r="2" spans="1:84" ht="15.6" x14ac:dyDescent="0.3">
      <c r="A2" s="71" t="s">
        <v>18</v>
      </c>
      <c r="D2" s="72">
        <v>37104</v>
      </c>
    </row>
    <row r="4" spans="1:84" x14ac:dyDescent="0.25">
      <c r="B4" t="s">
        <v>11</v>
      </c>
      <c r="G4" t="s">
        <v>14</v>
      </c>
    </row>
    <row r="5" spans="1:84" x14ac:dyDescent="0.25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5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5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5">
      <c r="A8" s="4" t="s">
        <v>21</v>
      </c>
      <c r="B8" s="15"/>
      <c r="C8" s="65"/>
      <c r="D8" s="15"/>
      <c r="E8" s="79">
        <f>(-37761.85/1.82)</f>
        <v>-20748.26923076923</v>
      </c>
      <c r="F8" s="8"/>
      <c r="G8" s="65"/>
      <c r="H8" s="15"/>
      <c r="I8" s="15"/>
      <c r="J8" s="79"/>
      <c r="K8" s="8"/>
      <c r="L8" s="24"/>
      <c r="M8" s="78">
        <f>E8+J8</f>
        <v>-20748.26923076923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-17666.26923076923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-17666.26923076923</v>
      </c>
    </row>
    <row r="10" spans="1:84" x14ac:dyDescent="0.25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-452.26923076923049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-452.26923076923049</v>
      </c>
    </row>
    <row r="11" spans="1:84" x14ac:dyDescent="0.25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-8094.2692307692305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-8094.2692307692305</v>
      </c>
    </row>
    <row r="12" spans="1:84" x14ac:dyDescent="0.25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-11584.26923076923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-11584.26923076923</v>
      </c>
    </row>
    <row r="13" spans="1:84" x14ac:dyDescent="0.25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-2212.2692307692305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-2212.2692307692305</v>
      </c>
    </row>
    <row r="14" spans="1:84" x14ac:dyDescent="0.25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556.73076923076951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556.73076923076951</v>
      </c>
    </row>
    <row r="15" spans="1:84" x14ac:dyDescent="0.25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9262.7307692307695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9262.7307692307695</v>
      </c>
    </row>
    <row r="16" spans="1:84" x14ac:dyDescent="0.25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10228.73076923077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10228.73076923077</v>
      </c>
    </row>
    <row r="17" spans="1:13" x14ac:dyDescent="0.25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1118.7307692307695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1118.7307692307695</v>
      </c>
    </row>
    <row r="18" spans="1:13" x14ac:dyDescent="0.25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11878.73076923077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11878.73076923077</v>
      </c>
    </row>
    <row r="19" spans="1:13" x14ac:dyDescent="0.25">
      <c r="A19">
        <f t="shared" si="6"/>
        <v>11</v>
      </c>
      <c r="B19" s="74">
        <f>Allocation!W19</f>
        <v>69199</v>
      </c>
      <c r="C19" s="73">
        <f>'DETM-Receipts'!N18</f>
        <v>70000</v>
      </c>
      <c r="D19" s="74">
        <f t="shared" si="0"/>
        <v>-801</v>
      </c>
      <c r="E19" s="74">
        <f t="shared" si="1"/>
        <v>11077.73076923077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-801</v>
      </c>
      <c r="M19" s="76">
        <f t="shared" si="5"/>
        <v>11077.73076923077</v>
      </c>
    </row>
    <row r="20" spans="1:13" x14ac:dyDescent="0.25">
      <c r="A20">
        <f t="shared" si="6"/>
        <v>12</v>
      </c>
      <c r="B20" s="74">
        <f>Allocation!W20</f>
        <v>79127</v>
      </c>
      <c r="C20" s="73">
        <f>'DETM-Receipts'!N19</f>
        <v>75000</v>
      </c>
      <c r="D20" s="74">
        <f t="shared" si="0"/>
        <v>4127</v>
      </c>
      <c r="E20" s="74">
        <f t="shared" si="1"/>
        <v>15204.73076923077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4127</v>
      </c>
      <c r="M20" s="76">
        <f t="shared" si="5"/>
        <v>15204.73076923077</v>
      </c>
    </row>
    <row r="21" spans="1:13" x14ac:dyDescent="0.25">
      <c r="A21">
        <f t="shared" si="6"/>
        <v>13</v>
      </c>
      <c r="B21" s="74">
        <f>Allocation!W21</f>
        <v>74764</v>
      </c>
      <c r="C21" s="73">
        <f>'DETM-Receipts'!N20</f>
        <v>75000</v>
      </c>
      <c r="D21" s="74">
        <f t="shared" si="0"/>
        <v>-236</v>
      </c>
      <c r="E21" s="74">
        <f t="shared" si="1"/>
        <v>14968.73076923077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-236</v>
      </c>
      <c r="M21" s="76">
        <f t="shared" si="5"/>
        <v>14968.73076923077</v>
      </c>
    </row>
    <row r="22" spans="1:13" x14ac:dyDescent="0.25">
      <c r="A22">
        <f t="shared" si="6"/>
        <v>14</v>
      </c>
      <c r="B22" s="74">
        <f>Allocation!W22</f>
        <v>73989</v>
      </c>
      <c r="C22" s="73">
        <f>'DETM-Receipts'!N21</f>
        <v>75000</v>
      </c>
      <c r="D22" s="74">
        <f t="shared" si="0"/>
        <v>-1011</v>
      </c>
      <c r="E22" s="74">
        <f t="shared" si="1"/>
        <v>13957.73076923077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-1011</v>
      </c>
      <c r="M22" s="76">
        <f t="shared" si="5"/>
        <v>13957.73076923077</v>
      </c>
    </row>
    <row r="23" spans="1:13" x14ac:dyDescent="0.25">
      <c r="A23">
        <f t="shared" si="6"/>
        <v>15</v>
      </c>
      <c r="B23" s="74">
        <f>Allocation!W23</f>
        <v>74877</v>
      </c>
      <c r="C23" s="73">
        <f>'DETM-Receipts'!N22</f>
        <v>80000</v>
      </c>
      <c r="D23" s="74">
        <f t="shared" si="0"/>
        <v>-5123</v>
      </c>
      <c r="E23" s="74">
        <f t="shared" si="1"/>
        <v>8834.7307692307695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-5123</v>
      </c>
      <c r="M23" s="87">
        <f t="shared" si="5"/>
        <v>8834.7307692307695</v>
      </c>
    </row>
    <row r="24" spans="1:13" x14ac:dyDescent="0.25">
      <c r="A24">
        <f t="shared" si="6"/>
        <v>16</v>
      </c>
      <c r="B24" s="74">
        <f>Allocation!W24</f>
        <v>73988</v>
      </c>
      <c r="C24" s="73">
        <f>'DETM-Receipts'!N23</f>
        <v>80776</v>
      </c>
      <c r="D24" s="74">
        <f t="shared" si="0"/>
        <v>-6788</v>
      </c>
      <c r="E24" s="74">
        <f t="shared" si="1"/>
        <v>2046.7307692307695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-6788</v>
      </c>
      <c r="M24" s="76">
        <f t="shared" si="5"/>
        <v>2046.7307692307695</v>
      </c>
    </row>
    <row r="25" spans="1:13" x14ac:dyDescent="0.25">
      <c r="A25">
        <f t="shared" si="6"/>
        <v>17</v>
      </c>
      <c r="B25" s="74">
        <f>Allocation!W25</f>
        <v>43320</v>
      </c>
      <c r="C25" s="73">
        <f>'DETM-Receipts'!N24</f>
        <v>40000</v>
      </c>
      <c r="D25" s="74">
        <f t="shared" si="0"/>
        <v>3320</v>
      </c>
      <c r="E25" s="74">
        <f t="shared" si="1"/>
        <v>5366.7307692307695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3320</v>
      </c>
      <c r="M25" s="76">
        <f t="shared" si="5"/>
        <v>5366.7307692307695</v>
      </c>
    </row>
    <row r="26" spans="1:13" x14ac:dyDescent="0.25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5366.7307692307695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5366.7307692307695</v>
      </c>
    </row>
    <row r="27" spans="1:13" x14ac:dyDescent="0.25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5366.7307692307695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5366.7307692307695</v>
      </c>
    </row>
    <row r="28" spans="1:13" x14ac:dyDescent="0.25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5366.7307692307695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5366.7307692307695</v>
      </c>
    </row>
    <row r="29" spans="1:13" x14ac:dyDescent="0.25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5366.7307692307695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5366.7307692307695</v>
      </c>
    </row>
    <row r="30" spans="1:13" x14ac:dyDescent="0.25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5366.7307692307695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5366.7307692307695</v>
      </c>
    </row>
    <row r="31" spans="1:13" x14ac:dyDescent="0.25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5366.7307692307695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5366.7307692307695</v>
      </c>
    </row>
    <row r="32" spans="1:13" x14ac:dyDescent="0.25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5366.7307692307695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5366.7307692307695</v>
      </c>
    </row>
    <row r="33" spans="1:13" x14ac:dyDescent="0.25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5366.7307692307695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5366.7307692307695</v>
      </c>
    </row>
    <row r="34" spans="1:13" x14ac:dyDescent="0.25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5366.7307692307695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5366.7307692307695</v>
      </c>
    </row>
    <row r="35" spans="1:13" x14ac:dyDescent="0.25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5366.7307692307695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5366.7307692307695</v>
      </c>
    </row>
    <row r="36" spans="1:13" x14ac:dyDescent="0.25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5366.7307692307695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5366.7307692307695</v>
      </c>
    </row>
    <row r="37" spans="1:13" x14ac:dyDescent="0.25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5366.7307692307695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5366.7307692307695</v>
      </c>
    </row>
    <row r="38" spans="1:13" x14ac:dyDescent="0.25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5366.7307692307695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5366.7307692307695</v>
      </c>
    </row>
    <row r="39" spans="1:13" x14ac:dyDescent="0.25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5366.7307692307695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5366.7307692307695</v>
      </c>
    </row>
    <row r="40" spans="1:13" x14ac:dyDescent="0.25">
      <c r="A40" t="s">
        <v>10</v>
      </c>
      <c r="B40" s="68"/>
      <c r="C40" s="67">
        <f>SUM(C9:C39)</f>
        <v>1124136</v>
      </c>
      <c r="D40" s="74">
        <f t="shared" si="0"/>
        <v>-1124136</v>
      </c>
      <c r="E40" s="67">
        <f>E39</f>
        <v>5366.7307692307695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-1124136</v>
      </c>
      <c r="M40" s="69">
        <f>M39</f>
        <v>5366.7307692307695</v>
      </c>
    </row>
    <row r="43" spans="1:13" x14ac:dyDescent="0.25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H24" sqref="H24"/>
    </sheetView>
  </sheetViews>
  <sheetFormatPr defaultRowHeight="13.2" x14ac:dyDescent="0.25"/>
  <cols>
    <col min="2" max="2" width="6.5546875" customWidth="1"/>
    <col min="3" max="3" width="8.109375" customWidth="1"/>
    <col min="4" max="4" width="6.88671875" customWidth="1"/>
    <col min="5" max="5" width="7.6640625" customWidth="1"/>
    <col min="6" max="6" width="5.88671875" customWidth="1"/>
    <col min="7" max="7" width="8.109375" customWidth="1"/>
    <col min="8" max="8" width="6.33203125" customWidth="1"/>
    <col min="9" max="13" width="7.5546875" customWidth="1"/>
    <col min="17" max="17" width="7" customWidth="1"/>
    <col min="18" max="18" width="8.44140625" customWidth="1"/>
    <col min="19" max="19" width="7" customWidth="1"/>
    <col min="20" max="20" width="6.33203125" customWidth="1"/>
    <col min="21" max="21" width="6.6640625" customWidth="1"/>
    <col min="22" max="22" width="7.44140625" customWidth="1"/>
    <col min="23" max="23" width="6.33203125" customWidth="1"/>
    <col min="24" max="28" width="6.6640625" customWidth="1"/>
    <col min="29" max="29" width="8" customWidth="1"/>
    <col min="30" max="30" width="8.33203125" customWidth="1"/>
    <col min="31" max="31" width="2.6640625" customWidth="1"/>
    <col min="32" max="32" width="9" customWidth="1"/>
    <col min="33" max="33" width="8.44140625" customWidth="1"/>
  </cols>
  <sheetData>
    <row r="1" spans="1:33" x14ac:dyDescent="0.25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5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5">
      <c r="C3" s="32"/>
      <c r="E3" s="64" t="s">
        <v>43</v>
      </c>
      <c r="F3" s="72"/>
      <c r="AF3" s="32" t="s">
        <v>10</v>
      </c>
    </row>
    <row r="4" spans="1:33" x14ac:dyDescent="0.25">
      <c r="B4" s="32" t="s">
        <v>11</v>
      </c>
      <c r="C4" s="32"/>
      <c r="Q4" s="32" t="s">
        <v>14</v>
      </c>
    </row>
    <row r="5" spans="1:33" x14ac:dyDescent="0.25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5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5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5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5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5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5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5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5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5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5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5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5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5">
      <c r="A18">
        <f t="shared" si="3"/>
        <v>11</v>
      </c>
      <c r="B18" s="35">
        <v>26372</v>
      </c>
      <c r="C18" s="37">
        <v>25000</v>
      </c>
      <c r="D18" s="35">
        <v>26520</v>
      </c>
      <c r="E18" s="36">
        <v>20000</v>
      </c>
      <c r="F18" s="35">
        <v>27568</v>
      </c>
      <c r="G18" s="36">
        <v>15000</v>
      </c>
      <c r="H18" s="35">
        <v>27708</v>
      </c>
      <c r="I18" s="36">
        <v>10000</v>
      </c>
      <c r="J18" s="35"/>
      <c r="K18" s="36"/>
      <c r="L18" s="35"/>
      <c r="M18" s="36"/>
      <c r="N18" s="27">
        <f t="shared" si="0"/>
        <v>70000</v>
      </c>
      <c r="O18" s="28">
        <f t="shared" si="4"/>
        <v>698360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70000</v>
      </c>
      <c r="AG18" s="27">
        <f t="shared" si="2"/>
        <v>70000</v>
      </c>
    </row>
    <row r="19" spans="1:33" x14ac:dyDescent="0.25">
      <c r="A19">
        <f t="shared" si="3"/>
        <v>12</v>
      </c>
      <c r="B19" s="35">
        <v>26372</v>
      </c>
      <c r="C19" s="37">
        <v>25000</v>
      </c>
      <c r="D19" s="35">
        <v>26520</v>
      </c>
      <c r="E19" s="36">
        <v>20000</v>
      </c>
      <c r="F19" s="35">
        <v>26758</v>
      </c>
      <c r="G19" s="36">
        <v>5000</v>
      </c>
      <c r="H19" s="35">
        <v>27708</v>
      </c>
      <c r="I19" s="36">
        <v>10000</v>
      </c>
      <c r="J19" s="35">
        <v>27568</v>
      </c>
      <c r="K19" s="36">
        <v>15000</v>
      </c>
      <c r="L19" s="35"/>
      <c r="M19" s="36"/>
      <c r="N19" s="27">
        <f t="shared" si="0"/>
        <v>75000</v>
      </c>
      <c r="O19" s="28">
        <f t="shared" si="4"/>
        <v>773360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75000</v>
      </c>
      <c r="AG19" s="27">
        <f t="shared" si="2"/>
        <v>75000</v>
      </c>
    </row>
    <row r="20" spans="1:33" x14ac:dyDescent="0.25">
      <c r="A20">
        <f t="shared" si="3"/>
        <v>13</v>
      </c>
      <c r="B20" s="35">
        <v>26372</v>
      </c>
      <c r="C20" s="37">
        <v>25000</v>
      </c>
      <c r="D20" s="35">
        <v>26520</v>
      </c>
      <c r="E20" s="36">
        <v>20000</v>
      </c>
      <c r="F20" s="35">
        <v>26758</v>
      </c>
      <c r="G20" s="36">
        <v>5000</v>
      </c>
      <c r="H20" s="35">
        <v>27708</v>
      </c>
      <c r="I20" s="36">
        <v>10000</v>
      </c>
      <c r="J20" s="35">
        <v>27568</v>
      </c>
      <c r="K20" s="36">
        <v>15000</v>
      </c>
      <c r="L20" s="35"/>
      <c r="M20" s="36"/>
      <c r="N20" s="27">
        <f t="shared" si="0"/>
        <v>75000</v>
      </c>
      <c r="O20" s="28">
        <f t="shared" si="4"/>
        <v>848360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75000</v>
      </c>
      <c r="AG20" s="27">
        <f t="shared" si="2"/>
        <v>75000</v>
      </c>
    </row>
    <row r="21" spans="1:33" x14ac:dyDescent="0.25">
      <c r="A21">
        <f t="shared" si="3"/>
        <v>14</v>
      </c>
      <c r="B21" s="35">
        <v>26372</v>
      </c>
      <c r="C21" s="37">
        <v>25000</v>
      </c>
      <c r="D21" s="35">
        <v>26520</v>
      </c>
      <c r="E21" s="36">
        <v>20000</v>
      </c>
      <c r="F21" s="35">
        <v>26758</v>
      </c>
      <c r="G21" s="36">
        <v>5000</v>
      </c>
      <c r="H21" s="35">
        <v>27708</v>
      </c>
      <c r="I21" s="36">
        <v>10000</v>
      </c>
      <c r="J21" s="35">
        <v>27568</v>
      </c>
      <c r="K21" s="36">
        <v>15000</v>
      </c>
      <c r="L21" s="35"/>
      <c r="M21" s="36"/>
      <c r="N21" s="27">
        <f>C21+E21+G21+I21+K21+M21</f>
        <v>75000</v>
      </c>
      <c r="O21" s="28">
        <f t="shared" si="4"/>
        <v>923360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75000</v>
      </c>
      <c r="AG21" s="27">
        <f t="shared" si="2"/>
        <v>75000</v>
      </c>
    </row>
    <row r="22" spans="1:33" x14ac:dyDescent="0.25">
      <c r="A22">
        <f t="shared" si="3"/>
        <v>15</v>
      </c>
      <c r="B22" s="35">
        <v>27708</v>
      </c>
      <c r="C22" s="37">
        <v>10000</v>
      </c>
      <c r="D22" s="35">
        <v>27568</v>
      </c>
      <c r="E22" s="36">
        <v>15000</v>
      </c>
      <c r="F22" s="35">
        <v>26372</v>
      </c>
      <c r="G22" s="36">
        <v>25000</v>
      </c>
      <c r="H22" s="35">
        <v>26520</v>
      </c>
      <c r="I22" s="36">
        <v>20000</v>
      </c>
      <c r="J22" s="35">
        <v>26758</v>
      </c>
      <c r="K22" s="36">
        <v>5000</v>
      </c>
      <c r="L22" s="35">
        <v>20248</v>
      </c>
      <c r="M22" s="36">
        <v>5000</v>
      </c>
      <c r="N22" s="27">
        <f t="shared" ref="N22:N39" si="7">C22+E22+G22+I22+K22+M22</f>
        <v>80000</v>
      </c>
      <c r="O22" s="28">
        <f t="shared" si="4"/>
        <v>1003360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80000</v>
      </c>
      <c r="AG22" s="27">
        <f t="shared" si="2"/>
        <v>80000</v>
      </c>
    </row>
    <row r="23" spans="1:33" x14ac:dyDescent="0.25">
      <c r="A23">
        <f t="shared" si="3"/>
        <v>16</v>
      </c>
      <c r="B23" s="35">
        <v>27708</v>
      </c>
      <c r="C23" s="37">
        <v>10000</v>
      </c>
      <c r="D23" s="35">
        <v>27568</v>
      </c>
      <c r="E23" s="36">
        <v>15000</v>
      </c>
      <c r="F23" s="35">
        <v>26372</v>
      </c>
      <c r="G23" s="36">
        <v>25000</v>
      </c>
      <c r="H23" s="35">
        <v>27349</v>
      </c>
      <c r="I23" s="36">
        <v>5776</v>
      </c>
      <c r="J23" s="35">
        <v>26520</v>
      </c>
      <c r="K23" s="36">
        <v>20000</v>
      </c>
      <c r="L23" s="35">
        <v>26758</v>
      </c>
      <c r="M23" s="36">
        <v>5000</v>
      </c>
      <c r="N23" s="27">
        <f t="shared" si="7"/>
        <v>80776</v>
      </c>
      <c r="O23" s="28">
        <f t="shared" si="4"/>
        <v>1084136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80776</v>
      </c>
      <c r="AG23" s="27">
        <f t="shared" si="2"/>
        <v>80776</v>
      </c>
    </row>
    <row r="24" spans="1:33" x14ac:dyDescent="0.25">
      <c r="A24">
        <f t="shared" si="3"/>
        <v>17</v>
      </c>
      <c r="B24" s="35">
        <v>26520</v>
      </c>
      <c r="C24" s="37">
        <v>20000</v>
      </c>
      <c r="D24" s="35">
        <v>27568</v>
      </c>
      <c r="E24" s="36">
        <v>15000</v>
      </c>
      <c r="F24" s="35">
        <v>27708</v>
      </c>
      <c r="G24" s="36">
        <v>5000</v>
      </c>
      <c r="H24" s="35"/>
      <c r="I24" s="36"/>
      <c r="J24" s="35"/>
      <c r="K24" s="36"/>
      <c r="L24" s="35"/>
      <c r="M24" s="36"/>
      <c r="N24" s="27">
        <f t="shared" si="7"/>
        <v>40000</v>
      </c>
      <c r="O24" s="28">
        <f t="shared" si="4"/>
        <v>1124136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40000</v>
      </c>
      <c r="AG24" s="27">
        <f t="shared" si="2"/>
        <v>40000</v>
      </c>
    </row>
    <row r="25" spans="1:33" x14ac:dyDescent="0.25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1124136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5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1124136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5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1124136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5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1124136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5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1124136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5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1124136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5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1124136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5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1124136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5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1124136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5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1124136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5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1124136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5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1124136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5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1124136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5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1124136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5">
      <c r="A39" s="4" t="s">
        <v>10</v>
      </c>
      <c r="B39" s="25"/>
      <c r="C39" s="31">
        <f>SUM(C8:C38)</f>
        <v>318042</v>
      </c>
      <c r="D39" s="25"/>
      <c r="E39" s="31">
        <f>SUM(E8:E38)</f>
        <v>290035</v>
      </c>
      <c r="F39" s="25"/>
      <c r="G39" s="31">
        <f>SUM(G8:G38)</f>
        <v>185658</v>
      </c>
      <c r="H39" s="25"/>
      <c r="I39" s="31">
        <f>SUM(I8:I38)</f>
        <v>165401</v>
      </c>
      <c r="J39" s="25"/>
      <c r="K39" s="31">
        <f>SUM(K8:K38)</f>
        <v>150000</v>
      </c>
      <c r="L39" s="25"/>
      <c r="M39" s="31">
        <f>SUM(M8:M38)</f>
        <v>15000</v>
      </c>
      <c r="N39" s="14">
        <f t="shared" si="7"/>
        <v>1124136</v>
      </c>
      <c r="O39" s="14">
        <f>O38</f>
        <v>1124136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5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3.2" x14ac:dyDescent="0.25"/>
  <cols>
    <col min="1" max="1" width="18.88671875" customWidth="1"/>
    <col min="2" max="4" width="11.5546875" customWidth="1"/>
    <col min="5" max="5" width="12.33203125" customWidth="1"/>
    <col min="6" max="6" width="12.5546875" customWidth="1"/>
    <col min="7" max="7" width="12.109375" customWidth="1"/>
    <col min="9" max="11" width="14.109375" customWidth="1"/>
    <col min="12" max="12" width="10.44140625" customWidth="1"/>
    <col min="13" max="13" width="11.5546875" customWidth="1"/>
    <col min="14" max="14" width="11.6640625" customWidth="1"/>
    <col min="16" max="16" width="10.6640625" customWidth="1"/>
    <col min="19" max="19" width="11" customWidth="1"/>
  </cols>
  <sheetData>
    <row r="1" spans="1:90" ht="15.6" x14ac:dyDescent="0.3">
      <c r="A1" s="71" t="s">
        <v>15</v>
      </c>
      <c r="I1" s="70" t="s">
        <v>16</v>
      </c>
      <c r="J1" s="70" t="s">
        <v>23</v>
      </c>
      <c r="K1" s="70"/>
    </row>
    <row r="2" spans="1:90" ht="15.6" x14ac:dyDescent="0.3">
      <c r="A2" s="71" t="s">
        <v>18</v>
      </c>
      <c r="E2" t="s">
        <v>19</v>
      </c>
      <c r="F2" s="72">
        <f>Allocation!F3</f>
        <v>0</v>
      </c>
    </row>
    <row r="4" spans="1:90" x14ac:dyDescent="0.25">
      <c r="B4" t="s">
        <v>11</v>
      </c>
      <c r="I4" t="s">
        <v>14</v>
      </c>
      <c r="P4" t="s">
        <v>10</v>
      </c>
    </row>
    <row r="5" spans="1:90" x14ac:dyDescent="0.25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5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5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5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5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5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5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5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5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5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5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5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5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5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5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5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5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5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5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5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5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5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5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5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5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5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5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5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5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5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5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5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5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5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5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5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3.2" x14ac:dyDescent="0.25"/>
  <cols>
    <col min="2" max="2" width="9.33203125" customWidth="1"/>
    <col min="4" max="4" width="8.5546875" customWidth="1"/>
    <col min="5" max="5" width="10.5546875" customWidth="1"/>
    <col min="6" max="6" width="10.109375" customWidth="1"/>
    <col min="12" max="12" width="10.33203125" bestFit="1" customWidth="1"/>
    <col min="17" max="17" width="11.33203125" customWidth="1"/>
    <col min="18" max="18" width="11.6640625" customWidth="1"/>
    <col min="19" max="19" width="3.5546875" customWidth="1"/>
    <col min="20" max="20" width="11.33203125" customWidth="1"/>
    <col min="21" max="21" width="11.88671875" customWidth="1"/>
  </cols>
  <sheetData>
    <row r="1" spans="1:21" x14ac:dyDescent="0.25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5">
      <c r="B2" s="32" t="s">
        <v>22</v>
      </c>
      <c r="C2" s="32"/>
      <c r="E2" s="32"/>
      <c r="F2" s="33"/>
      <c r="G2" s="34"/>
      <c r="H2" s="34"/>
      <c r="I2" s="34"/>
    </row>
    <row r="3" spans="1:21" x14ac:dyDescent="0.25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5">
      <c r="B4" s="32" t="s">
        <v>11</v>
      </c>
      <c r="C4" s="32"/>
      <c r="K4" s="32" t="s">
        <v>14</v>
      </c>
    </row>
    <row r="5" spans="1:21" x14ac:dyDescent="0.25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5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5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5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5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5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5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5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5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5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5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5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5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5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5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5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5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5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5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5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5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5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5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5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5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5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5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5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5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5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5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5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5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5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5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5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Havlíček Jan</cp:lastModifiedBy>
  <cp:lastPrinted>2001-10-18T14:22:31Z</cp:lastPrinted>
  <dcterms:created xsi:type="dcterms:W3CDTF">2001-03-08T21:13:28Z</dcterms:created>
  <dcterms:modified xsi:type="dcterms:W3CDTF">2023-09-10T11:59:26Z</dcterms:modified>
</cp:coreProperties>
</file>